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E:\GHG Subpart I - eGGRT\Calculation Tool\"/>
    </mc:Choice>
  </mc:AlternateContent>
  <bookViews>
    <workbookView xWindow="0" yWindow="0" windowWidth="20490" windowHeight="7755" tabRatio="786" firstSheet="1" activeTab="7"/>
  </bookViews>
  <sheets>
    <sheet name="Start" sheetId="13" r:id="rId1"/>
    <sheet name="Threshold Determination" sheetId="10" r:id="rId2"/>
    <sheet name="f-HTFs" sheetId="4" r:id="rId3"/>
    <sheet name="PV|MEMS|LCD Process" sheetId="2" r:id="rId4"/>
    <sheet name="Semiconductors f-GHG 150-200 mm" sheetId="11" r:id="rId5"/>
    <sheet name="Semiconductors f-GHG 300-450 mm" sheetId="12" r:id="rId6"/>
    <sheet name="N2O - facility" sheetId="3" r:id="rId7"/>
    <sheet name="Fab-level DRE" sheetId="14" r:id="rId8"/>
    <sheet name="Subpart I Tables" sheetId="9" r:id="rId9"/>
    <sheet name="Table A-1" sheetId="8" r:id="rId10"/>
  </sheets>
  <definedNames>
    <definedName name="FacilityProcessType">'Subpart I Tables'!$L$122:$L$123</definedName>
    <definedName name="ProcessTypeList">'Subpart I Tables'!$B$122:$B$130</definedName>
    <definedName name="SCProcess">'Subpart I Tables'!$F$122:$F$125</definedName>
    <definedName name="SemicconductorProcess">'Subpart I Tables'!$F$122:$F$128</definedName>
    <definedName name="SemiconductorProcess">'Subpart I Tables'!$F$122:$F$128</definedName>
    <definedName name="TableI1">'Subpart I Tables'!$A$2</definedName>
    <definedName name="TableI2">'Subpart I Tables'!$A$11</definedName>
    <definedName name="TableI3">'Subpart I Tables'!$A$15</definedName>
    <definedName name="TableI4">'Subpart I Tables'!$A$46</definedName>
    <definedName name="TableI5">'Subpart I Tables'!$A$78</definedName>
    <definedName name="TableI6">'Subpart I Tables'!$A$92</definedName>
    <definedName name="TableI7">'Subpart I Tables'!$A$103</definedName>
    <definedName name="TableI8">'Subpart I Tables'!$A$114</definedName>
  </definedNames>
  <calcPr calcId="171027"/>
  <customWorkbookViews>
    <customWorkbookView name="Eastern Research Group - Personal View" guid="{F89B9BEA-1774-4CFC-87FC-E38938422EEF}" mergeInterval="0" personalView="1" maximized="1" xWindow="1" yWindow="1" windowWidth="1680" windowHeight="829" tabRatio="927" activeSheetId="7"/>
    <customWorkbookView name="Tracy Curtis - Personal View" guid="{4578E973-646E-4880-BAA0-5156523D5ED5}" mergeInterval="0" personalView="1" maximized="1" xWindow="1" yWindow="1" windowWidth="1280" windowHeight="570" tabRatio="927" activeSheetId="6"/>
    <customWorkbookView name="Philip Crawford - Personal View" guid="{59C7AF62-EEC6-4F51-A806-769887FF76F8}" mergeInterval="0" personalView="1" maximized="1" xWindow="1" yWindow="1" windowWidth="1680" windowHeight="820" tabRatio="927" activeSheetId="1"/>
  </customWorkbookViews>
</workbook>
</file>

<file path=xl/calcChain.xml><?xml version="1.0" encoding="utf-8"?>
<calcChain xmlns="http://schemas.openxmlformats.org/spreadsheetml/2006/main">
  <c r="C77" i="4" l="1"/>
  <c r="C75" i="4"/>
  <c r="C76" i="4"/>
  <c r="H173" i="11" l="1"/>
  <c r="C68" i="4" l="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H440" i="2"/>
  <c r="I440" i="2"/>
  <c r="I438" i="2"/>
  <c r="AI83" i="12" l="1"/>
  <c r="AI82" i="12"/>
  <c r="AI81" i="12"/>
  <c r="AI80" i="12"/>
  <c r="AI79" i="12"/>
  <c r="AI78" i="12"/>
  <c r="AI77" i="12"/>
  <c r="AI76" i="12"/>
  <c r="AI75" i="12"/>
  <c r="AI74" i="12"/>
  <c r="AI73" i="12"/>
  <c r="AI72" i="12"/>
  <c r="AI71" i="12"/>
  <c r="AI70" i="12"/>
  <c r="AI69" i="12"/>
  <c r="AI68" i="12"/>
  <c r="AI67" i="12"/>
  <c r="AI66" i="12"/>
  <c r="AI65" i="12"/>
  <c r="AI64" i="12"/>
  <c r="AI63" i="12"/>
  <c r="AI62" i="12"/>
  <c r="AI61" i="12"/>
  <c r="AI60" i="12"/>
  <c r="AI59" i="12"/>
  <c r="AI58" i="12"/>
  <c r="AI57" i="12"/>
  <c r="AI56" i="12"/>
  <c r="AI55" i="12"/>
  <c r="AI54" i="12"/>
  <c r="AI53" i="12"/>
  <c r="AI52" i="12"/>
  <c r="AI51" i="12"/>
  <c r="AI50" i="12"/>
  <c r="AI49" i="12"/>
  <c r="AI48" i="12"/>
  <c r="AI46" i="12"/>
  <c r="AI45" i="12"/>
  <c r="AI44" i="12"/>
  <c r="AI47" i="12"/>
  <c r="U83" i="11"/>
  <c r="U82" i="11"/>
  <c r="U81" i="11"/>
  <c r="U80" i="11"/>
  <c r="U79" i="11"/>
  <c r="U78" i="11"/>
  <c r="U77" i="11"/>
  <c r="U76" i="11"/>
  <c r="U75" i="11"/>
  <c r="U74" i="11"/>
  <c r="U73" i="11"/>
  <c r="U72" i="11"/>
  <c r="U71" i="11"/>
  <c r="U70" i="11"/>
  <c r="U69" i="11"/>
  <c r="U68" i="11"/>
  <c r="U67" i="11"/>
  <c r="U66" i="11"/>
  <c r="U65" i="11"/>
  <c r="U64" i="11"/>
  <c r="U63" i="11"/>
  <c r="U62" i="11"/>
  <c r="U61" i="11"/>
  <c r="U60" i="11"/>
  <c r="U59" i="11"/>
  <c r="U58" i="11"/>
  <c r="U57" i="11"/>
  <c r="U56" i="11"/>
  <c r="U55" i="11"/>
  <c r="U54" i="11"/>
  <c r="U53" i="11"/>
  <c r="U52" i="11"/>
  <c r="U51" i="11"/>
  <c r="U50" i="11"/>
  <c r="U49" i="11"/>
  <c r="U48" i="11"/>
  <c r="U47" i="11"/>
  <c r="U46" i="11"/>
  <c r="U45" i="11"/>
  <c r="U44" i="11"/>
  <c r="E138" i="14" l="1"/>
  <c r="G138" i="14" s="1"/>
  <c r="E137" i="14"/>
  <c r="G137" i="14" s="1"/>
  <c r="E136" i="14"/>
  <c r="G136" i="14" s="1"/>
  <c r="E135" i="14"/>
  <c r="G135" i="14" s="1"/>
  <c r="E134" i="14"/>
  <c r="G134" i="14" s="1"/>
  <c r="E133" i="14"/>
  <c r="G133" i="14" s="1"/>
  <c r="E132" i="14"/>
  <c r="G132" i="14" s="1"/>
  <c r="E131" i="14"/>
  <c r="G131" i="14" s="1"/>
  <c r="E115" i="14"/>
  <c r="G115" i="14" s="1"/>
  <c r="E114" i="14"/>
  <c r="G114" i="14" s="1"/>
  <c r="E113" i="14"/>
  <c r="G113" i="14" s="1"/>
  <c r="E112" i="14"/>
  <c r="G112" i="14" s="1"/>
  <c r="E96" i="14"/>
  <c r="G96" i="14" s="1"/>
  <c r="E95" i="14"/>
  <c r="G95" i="14" s="1"/>
  <c r="E94" i="14"/>
  <c r="G94" i="14" s="1"/>
  <c r="E93" i="14"/>
  <c r="G93" i="14" s="1"/>
  <c r="E67" i="14"/>
  <c r="G67" i="14" s="1"/>
  <c r="E66" i="14"/>
  <c r="G66" i="14" s="1"/>
  <c r="E65" i="14"/>
  <c r="G65" i="14" s="1"/>
  <c r="E64" i="14"/>
  <c r="G64" i="14" s="1"/>
  <c r="E63" i="14"/>
  <c r="G63" i="14" s="1"/>
  <c r="E62" i="14"/>
  <c r="G62" i="14" s="1"/>
  <c r="E61" i="14"/>
  <c r="G61" i="14" s="1"/>
  <c r="E60" i="14"/>
  <c r="G60" i="14" s="1"/>
  <c r="E44" i="14"/>
  <c r="G44" i="14" s="1"/>
  <c r="E43" i="14"/>
  <c r="G43" i="14" s="1"/>
  <c r="E42" i="14"/>
  <c r="G42" i="14" s="1"/>
  <c r="E41" i="14"/>
  <c r="G41" i="14" s="1"/>
  <c r="E25" i="14"/>
  <c r="G25" i="14" s="1"/>
  <c r="E24" i="14"/>
  <c r="G24" i="14" s="1"/>
  <c r="E23" i="14"/>
  <c r="G23" i="14" s="1"/>
  <c r="E22" i="14"/>
  <c r="G22" i="14" s="1"/>
  <c r="AI532" i="2"/>
  <c r="AI531" i="2"/>
  <c r="AI530" i="2"/>
  <c r="AI427" i="2"/>
  <c r="AI426" i="2"/>
  <c r="AI425" i="2"/>
  <c r="J54" i="12" l="1"/>
  <c r="J53" i="12"/>
  <c r="J52" i="12"/>
  <c r="J51" i="12"/>
  <c r="J50" i="12"/>
  <c r="J49" i="12"/>
  <c r="J48" i="12"/>
  <c r="J47" i="12"/>
  <c r="J46" i="12"/>
  <c r="J45" i="12"/>
  <c r="J44" i="12"/>
  <c r="J43" i="12"/>
  <c r="J42" i="12"/>
  <c r="J41" i="12"/>
  <c r="J40" i="12"/>
  <c r="J39" i="12"/>
  <c r="J38" i="12"/>
  <c r="J37" i="12"/>
  <c r="J36" i="12"/>
  <c r="J35" i="12"/>
  <c r="J34" i="12"/>
  <c r="J33" i="12"/>
  <c r="M348" i="12"/>
  <c r="M398" i="12"/>
  <c r="M397" i="12"/>
  <c r="M396" i="12"/>
  <c r="M395" i="12"/>
  <c r="M383" i="12"/>
  <c r="M382" i="12"/>
  <c r="M381" i="12"/>
  <c r="M380" i="12"/>
  <c r="M368" i="12"/>
  <c r="M367" i="12"/>
  <c r="M366" i="12"/>
  <c r="M365" i="12"/>
  <c r="M354" i="12"/>
  <c r="M353" i="12"/>
  <c r="M352" i="12"/>
  <c r="M351" i="12"/>
  <c r="M350" i="12"/>
  <c r="L403" i="12"/>
  <c r="L402" i="12"/>
  <c r="L401" i="12"/>
  <c r="L400" i="12"/>
  <c r="L399" i="12"/>
  <c r="L398" i="12"/>
  <c r="L397" i="12"/>
  <c r="L396" i="12"/>
  <c r="L395" i="12"/>
  <c r="L394" i="12"/>
  <c r="L393" i="12"/>
  <c r="L392" i="12"/>
  <c r="L391" i="12"/>
  <c r="L390" i="12"/>
  <c r="L389" i="12"/>
  <c r="L388" i="12"/>
  <c r="L387" i="12"/>
  <c r="L386" i="12"/>
  <c r="L385" i="12"/>
  <c r="L384" i="12"/>
  <c r="L383" i="12"/>
  <c r="L382" i="12"/>
  <c r="L381" i="12"/>
  <c r="L380" i="12"/>
  <c r="L379" i="12"/>
  <c r="L378" i="12"/>
  <c r="L377" i="12"/>
  <c r="L376" i="12"/>
  <c r="L375" i="12"/>
  <c r="L374" i="12"/>
  <c r="L373" i="12"/>
  <c r="L372" i="12"/>
  <c r="L371" i="12"/>
  <c r="L370" i="12"/>
  <c r="L369" i="12"/>
  <c r="L368" i="12"/>
  <c r="L367" i="12"/>
  <c r="L366" i="12"/>
  <c r="L365" i="12"/>
  <c r="L364" i="12"/>
  <c r="L363" i="12"/>
  <c r="L362" i="12"/>
  <c r="L361" i="12"/>
  <c r="L360" i="12"/>
  <c r="L359" i="12"/>
  <c r="K403" i="12"/>
  <c r="K402" i="12"/>
  <c r="K401" i="12"/>
  <c r="K400" i="12"/>
  <c r="K399" i="12"/>
  <c r="K398" i="12"/>
  <c r="K397" i="12"/>
  <c r="K396" i="12"/>
  <c r="K395" i="12"/>
  <c r="K394" i="12"/>
  <c r="K393" i="12"/>
  <c r="K392" i="12"/>
  <c r="K391" i="12"/>
  <c r="K390" i="12"/>
  <c r="K389" i="12"/>
  <c r="K388" i="12"/>
  <c r="K387" i="12"/>
  <c r="K386" i="12"/>
  <c r="K385" i="12"/>
  <c r="K384" i="12"/>
  <c r="K383" i="12"/>
  <c r="K382" i="12"/>
  <c r="K381" i="12"/>
  <c r="K380" i="12"/>
  <c r="K379" i="12"/>
  <c r="K378" i="12"/>
  <c r="K377" i="12"/>
  <c r="K376" i="12"/>
  <c r="K375" i="12"/>
  <c r="K374" i="12"/>
  <c r="K373" i="12"/>
  <c r="K372" i="12"/>
  <c r="K371" i="12"/>
  <c r="K370" i="12"/>
  <c r="K369" i="12"/>
  <c r="K368" i="12"/>
  <c r="K367" i="12"/>
  <c r="K366" i="12"/>
  <c r="K365" i="12"/>
  <c r="K364" i="12"/>
  <c r="K363" i="12"/>
  <c r="K362" i="12"/>
  <c r="K361" i="12"/>
  <c r="K360" i="12"/>
  <c r="K359" i="12"/>
  <c r="J403" i="12"/>
  <c r="J402" i="12"/>
  <c r="J401" i="12"/>
  <c r="J400" i="12"/>
  <c r="J399" i="12"/>
  <c r="J398" i="12"/>
  <c r="J397" i="12"/>
  <c r="J396" i="12"/>
  <c r="J395" i="12"/>
  <c r="J394" i="12"/>
  <c r="J393" i="12"/>
  <c r="J392" i="12"/>
  <c r="J391" i="12"/>
  <c r="J390" i="12"/>
  <c r="J389" i="12"/>
  <c r="J388" i="12"/>
  <c r="J387" i="12"/>
  <c r="J386" i="12"/>
  <c r="J385" i="12"/>
  <c r="J384" i="12"/>
  <c r="J383" i="12"/>
  <c r="J382" i="12"/>
  <c r="J381" i="12"/>
  <c r="J380" i="12"/>
  <c r="J379" i="12"/>
  <c r="J378" i="12"/>
  <c r="J377" i="12"/>
  <c r="J376" i="12"/>
  <c r="J375" i="12"/>
  <c r="J374" i="12"/>
  <c r="J373" i="12"/>
  <c r="J372" i="12"/>
  <c r="J371" i="12"/>
  <c r="J370" i="12"/>
  <c r="J369" i="12"/>
  <c r="J368" i="12"/>
  <c r="J367" i="12"/>
  <c r="J366" i="12"/>
  <c r="J365" i="12"/>
  <c r="J364" i="12"/>
  <c r="J363" i="12"/>
  <c r="J362" i="12"/>
  <c r="J361" i="12"/>
  <c r="J360" i="12"/>
  <c r="J359" i="12"/>
  <c r="F398" i="12"/>
  <c r="F397" i="12"/>
  <c r="F395" i="12"/>
  <c r="F367" i="12"/>
  <c r="I403" i="12"/>
  <c r="I402" i="12"/>
  <c r="I401" i="12"/>
  <c r="I400" i="12"/>
  <c r="I399" i="12"/>
  <c r="I398" i="12"/>
  <c r="I397" i="12"/>
  <c r="I396" i="12"/>
  <c r="I395" i="12"/>
  <c r="I394" i="12"/>
  <c r="I393" i="12"/>
  <c r="I392" i="12"/>
  <c r="I391" i="12"/>
  <c r="I390" i="12"/>
  <c r="I389" i="12"/>
  <c r="I388" i="12"/>
  <c r="I387" i="12"/>
  <c r="I386" i="12"/>
  <c r="I385" i="12"/>
  <c r="I384" i="12"/>
  <c r="I383" i="12"/>
  <c r="I382" i="12"/>
  <c r="I381" i="12"/>
  <c r="I380" i="12"/>
  <c r="I379" i="12"/>
  <c r="I378" i="12"/>
  <c r="I377" i="12"/>
  <c r="I376" i="12"/>
  <c r="I375" i="12"/>
  <c r="I374" i="12"/>
  <c r="I373" i="12"/>
  <c r="I372" i="12"/>
  <c r="I371" i="12"/>
  <c r="I370" i="12"/>
  <c r="I369" i="12"/>
  <c r="I368" i="12"/>
  <c r="I367" i="12"/>
  <c r="I366" i="12"/>
  <c r="I365" i="12"/>
  <c r="I364" i="12"/>
  <c r="I363" i="12"/>
  <c r="I362" i="12"/>
  <c r="I361" i="12"/>
  <c r="I360" i="12"/>
  <c r="I359" i="12"/>
  <c r="H403" i="12"/>
  <c r="H402" i="12"/>
  <c r="H401" i="12"/>
  <c r="H400" i="12"/>
  <c r="H399" i="12"/>
  <c r="H398" i="12"/>
  <c r="H397" i="12"/>
  <c r="H396" i="12"/>
  <c r="H395" i="12"/>
  <c r="H394" i="12"/>
  <c r="H393" i="12"/>
  <c r="H392" i="12"/>
  <c r="H391" i="12"/>
  <c r="H390" i="12"/>
  <c r="H389" i="12"/>
  <c r="H388" i="12"/>
  <c r="H387" i="12"/>
  <c r="H386" i="12"/>
  <c r="H385" i="12"/>
  <c r="H384" i="12"/>
  <c r="H383" i="12"/>
  <c r="H382" i="12"/>
  <c r="H381" i="12"/>
  <c r="H380" i="12"/>
  <c r="H379" i="12"/>
  <c r="H378" i="12"/>
  <c r="H377" i="12"/>
  <c r="H376" i="12"/>
  <c r="H375" i="12"/>
  <c r="H374" i="12"/>
  <c r="H373" i="12"/>
  <c r="H372" i="12"/>
  <c r="H371" i="12"/>
  <c r="H370" i="12"/>
  <c r="H369" i="12"/>
  <c r="H368" i="12"/>
  <c r="H367" i="12"/>
  <c r="H366" i="12"/>
  <c r="H365" i="12"/>
  <c r="H364" i="12"/>
  <c r="H363" i="12"/>
  <c r="H362" i="12"/>
  <c r="H361" i="12"/>
  <c r="H360" i="12"/>
  <c r="H359" i="12"/>
  <c r="G403" i="12"/>
  <c r="G402" i="12"/>
  <c r="G401" i="12"/>
  <c r="G400" i="12"/>
  <c r="G399" i="12"/>
  <c r="G398" i="12"/>
  <c r="G397" i="12"/>
  <c r="G396" i="12"/>
  <c r="G395" i="12"/>
  <c r="G394" i="12"/>
  <c r="G393" i="12"/>
  <c r="G392" i="12"/>
  <c r="G391" i="12"/>
  <c r="G390" i="12"/>
  <c r="G389" i="12"/>
  <c r="G388" i="12"/>
  <c r="G387" i="12"/>
  <c r="G386" i="12"/>
  <c r="G385" i="12"/>
  <c r="G384" i="12"/>
  <c r="G383" i="12"/>
  <c r="G382" i="12"/>
  <c r="G381" i="12"/>
  <c r="G380" i="12"/>
  <c r="G379" i="12"/>
  <c r="G378" i="12"/>
  <c r="G377" i="12"/>
  <c r="G376" i="12"/>
  <c r="G375" i="12"/>
  <c r="G374" i="12"/>
  <c r="G373" i="12"/>
  <c r="G372" i="12"/>
  <c r="G371" i="12"/>
  <c r="G370" i="12"/>
  <c r="G369" i="12"/>
  <c r="G368" i="12"/>
  <c r="G367" i="12"/>
  <c r="G366" i="12"/>
  <c r="G365" i="12"/>
  <c r="G364" i="12"/>
  <c r="G363" i="12"/>
  <c r="G362" i="12"/>
  <c r="G361" i="12"/>
  <c r="G360" i="12"/>
  <c r="G359" i="12"/>
  <c r="F396" i="12"/>
  <c r="F383" i="12"/>
  <c r="F382" i="12"/>
  <c r="F381" i="12"/>
  <c r="F380" i="12"/>
  <c r="F368" i="12"/>
  <c r="F366" i="12"/>
  <c r="F365" i="12"/>
  <c r="F394" i="11"/>
  <c r="I403" i="11"/>
  <c r="I402" i="11"/>
  <c r="I401" i="11"/>
  <c r="I400" i="11"/>
  <c r="I388" i="11"/>
  <c r="I387" i="11"/>
  <c r="I386" i="11"/>
  <c r="I385" i="11"/>
  <c r="I373" i="11"/>
  <c r="I372" i="11"/>
  <c r="I371" i="11"/>
  <c r="I370" i="11"/>
  <c r="I358" i="11"/>
  <c r="I357" i="11"/>
  <c r="I356" i="11"/>
  <c r="I355" i="11"/>
  <c r="I354" i="11"/>
  <c r="H408" i="11"/>
  <c r="H407" i="11"/>
  <c r="H406" i="11"/>
  <c r="H405" i="11"/>
  <c r="H404" i="11"/>
  <c r="H403" i="11"/>
  <c r="H402" i="11"/>
  <c r="H401" i="11"/>
  <c r="H400" i="11"/>
  <c r="H399" i="11"/>
  <c r="H398" i="11"/>
  <c r="H397" i="11"/>
  <c r="H396" i="11"/>
  <c r="H395" i="11"/>
  <c r="H394" i="11"/>
  <c r="H393" i="11"/>
  <c r="H392" i="11"/>
  <c r="H391" i="11"/>
  <c r="H390" i="11"/>
  <c r="H389" i="11"/>
  <c r="H388" i="11"/>
  <c r="H387" i="11"/>
  <c r="H386" i="11"/>
  <c r="H385" i="11"/>
  <c r="H384" i="11"/>
  <c r="H383" i="11"/>
  <c r="H382" i="11"/>
  <c r="H381" i="11"/>
  <c r="H380" i="11"/>
  <c r="H379" i="11"/>
  <c r="H378" i="11"/>
  <c r="H377" i="11"/>
  <c r="H376" i="11"/>
  <c r="H375" i="11"/>
  <c r="H374" i="11"/>
  <c r="H373" i="11"/>
  <c r="H372" i="11"/>
  <c r="H371" i="11"/>
  <c r="H370" i="11"/>
  <c r="H369" i="11"/>
  <c r="H368" i="11"/>
  <c r="H367" i="11"/>
  <c r="H366" i="11"/>
  <c r="H365" i="11"/>
  <c r="H364" i="11"/>
  <c r="G408" i="11"/>
  <c r="G407" i="11"/>
  <c r="G406" i="11"/>
  <c r="G405" i="11"/>
  <c r="G404" i="11"/>
  <c r="G403" i="11"/>
  <c r="G402" i="11"/>
  <c r="G401" i="11"/>
  <c r="G400" i="11"/>
  <c r="G399" i="11"/>
  <c r="G398" i="11"/>
  <c r="G397" i="11"/>
  <c r="G396" i="11"/>
  <c r="G395" i="11"/>
  <c r="G394" i="11"/>
  <c r="G393" i="11"/>
  <c r="G392" i="11"/>
  <c r="G391" i="11"/>
  <c r="G390" i="11"/>
  <c r="G389" i="11"/>
  <c r="G388" i="11"/>
  <c r="G387" i="11"/>
  <c r="G386" i="11"/>
  <c r="G385" i="11"/>
  <c r="G384" i="11"/>
  <c r="G383" i="11"/>
  <c r="G382" i="11"/>
  <c r="G381" i="11"/>
  <c r="G380" i="11"/>
  <c r="G379" i="11"/>
  <c r="G378" i="11"/>
  <c r="G377" i="11"/>
  <c r="G376" i="11"/>
  <c r="G375" i="11"/>
  <c r="G374" i="11"/>
  <c r="G373" i="11"/>
  <c r="G372" i="11"/>
  <c r="G371" i="11"/>
  <c r="G370" i="11"/>
  <c r="G369" i="11"/>
  <c r="G368" i="11"/>
  <c r="G367" i="11"/>
  <c r="G366" i="11"/>
  <c r="G365" i="11"/>
  <c r="G364" i="11"/>
  <c r="F408" i="11"/>
  <c r="F407" i="11"/>
  <c r="F406" i="11"/>
  <c r="F405" i="11"/>
  <c r="F404" i="11"/>
  <c r="F403" i="11"/>
  <c r="F402" i="11"/>
  <c r="F401" i="11"/>
  <c r="F400" i="11"/>
  <c r="F399" i="11"/>
  <c r="F398" i="11"/>
  <c r="F397" i="11"/>
  <c r="F396" i="11"/>
  <c r="F395" i="11"/>
  <c r="F393" i="11"/>
  <c r="F392" i="11"/>
  <c r="F391" i="11"/>
  <c r="F390" i="11"/>
  <c r="F389" i="11"/>
  <c r="F388" i="11"/>
  <c r="F387" i="11"/>
  <c r="F386" i="11"/>
  <c r="F385" i="11"/>
  <c r="F384" i="11"/>
  <c r="F383" i="11"/>
  <c r="F382" i="11"/>
  <c r="F381" i="11"/>
  <c r="F380" i="11"/>
  <c r="F379" i="11"/>
  <c r="E408" i="11"/>
  <c r="E407" i="11"/>
  <c r="E406" i="11"/>
  <c r="E405" i="11"/>
  <c r="E404" i="11"/>
  <c r="E403" i="11"/>
  <c r="E402" i="11"/>
  <c r="E401" i="11"/>
  <c r="E400" i="11"/>
  <c r="E399" i="11"/>
  <c r="E398" i="11"/>
  <c r="E397" i="11"/>
  <c r="E396" i="11"/>
  <c r="E395" i="11"/>
  <c r="E394" i="11"/>
  <c r="H172" i="11"/>
  <c r="H171" i="11"/>
  <c r="N43" i="13" l="1"/>
  <c r="N47" i="13"/>
  <c r="M111" i="3"/>
  <c r="M110" i="3"/>
  <c r="M109" i="3"/>
  <c r="M108" i="3"/>
  <c r="M107" i="3"/>
  <c r="M106" i="3"/>
  <c r="M105" i="3"/>
  <c r="M104" i="3"/>
  <c r="M103" i="3"/>
  <c r="M102" i="3"/>
  <c r="M101" i="3"/>
  <c r="M100" i="3"/>
  <c r="M99" i="3"/>
  <c r="M98" i="3"/>
  <c r="M97" i="3"/>
  <c r="M96" i="3"/>
  <c r="M95" i="3"/>
  <c r="M94" i="3"/>
  <c r="A82" i="3"/>
  <c r="A81" i="3"/>
  <c r="A80" i="3"/>
  <c r="A79" i="3"/>
  <c r="A78" i="3"/>
  <c r="A77" i="3"/>
  <c r="A76" i="3"/>
  <c r="A75" i="3"/>
  <c r="A74" i="3"/>
  <c r="A73" i="3"/>
  <c r="A72" i="3"/>
  <c r="A71" i="3"/>
  <c r="A194" i="12"/>
  <c r="A193" i="12"/>
  <c r="A192" i="12"/>
  <c r="A191" i="12"/>
  <c r="A190" i="12"/>
  <c r="A189" i="12"/>
  <c r="A188" i="12"/>
  <c r="A187" i="12"/>
  <c r="A186" i="12"/>
  <c r="A185" i="12"/>
  <c r="A184" i="12"/>
  <c r="A183" i="12"/>
  <c r="A182" i="12"/>
  <c r="A181" i="12"/>
  <c r="A180" i="12"/>
  <c r="A179" i="12"/>
  <c r="A178" i="12"/>
  <c r="A177" i="12"/>
  <c r="A176" i="12"/>
  <c r="A175" i="12"/>
  <c r="A174" i="12"/>
  <c r="A173" i="12"/>
  <c r="A172" i="12"/>
  <c r="A171" i="12"/>
  <c r="A170" i="12"/>
  <c r="A169" i="12"/>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G438"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N55" i="13" l="1"/>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94" i="11" l="1"/>
  <c r="H193" i="11"/>
  <c r="H192" i="11"/>
  <c r="H191" i="11"/>
  <c r="H190" i="11"/>
  <c r="H189" i="11"/>
  <c r="H188" i="11"/>
  <c r="H187" i="11"/>
  <c r="H186" i="11"/>
  <c r="H185" i="11"/>
  <c r="H184" i="11"/>
  <c r="H183" i="11"/>
  <c r="H182" i="11"/>
  <c r="H181" i="11"/>
  <c r="H180" i="11"/>
  <c r="H179" i="11"/>
  <c r="H178" i="11"/>
  <c r="H177" i="11"/>
  <c r="H176" i="11"/>
  <c r="H175" i="11"/>
  <c r="H174" i="11"/>
  <c r="H170" i="11"/>
  <c r="H169" i="11"/>
  <c r="J27" i="11"/>
  <c r="G82" i="3"/>
  <c r="G81" i="3"/>
  <c r="G80" i="3"/>
  <c r="G79" i="3"/>
  <c r="G78" i="3"/>
  <c r="G77" i="3"/>
  <c r="G76" i="3"/>
  <c r="G75" i="3"/>
  <c r="G74" i="3"/>
  <c r="G73" i="3"/>
  <c r="G72" i="3"/>
  <c r="G71" i="3"/>
  <c r="C107" i="4" l="1"/>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4" i="4"/>
  <c r="C73" i="4"/>
  <c r="C72" i="4"/>
  <c r="C71" i="4"/>
  <c r="C70" i="4"/>
  <c r="C69" i="4"/>
  <c r="E37" i="10"/>
  <c r="D56" i="10" s="1"/>
  <c r="I523" i="2" l="1"/>
  <c r="I522" i="2"/>
  <c r="I521" i="2"/>
  <c r="I520" i="2"/>
  <c r="I519" i="2"/>
  <c r="I518" i="2"/>
  <c r="I517" i="2"/>
  <c r="I516" i="2"/>
  <c r="I515" i="2"/>
  <c r="H520" i="2"/>
  <c r="H519" i="2"/>
  <c r="H518" i="2"/>
  <c r="H517" i="2"/>
  <c r="H516" i="2"/>
  <c r="H515" i="2"/>
  <c r="G520" i="2"/>
  <c r="G519" i="2"/>
  <c r="G518" i="2"/>
  <c r="G517" i="2"/>
  <c r="G516" i="2"/>
  <c r="G515" i="2"/>
  <c r="F520" i="2"/>
  <c r="F519" i="2"/>
  <c r="F518" i="2"/>
  <c r="F517" i="2"/>
  <c r="F516" i="2"/>
  <c r="F515" i="2"/>
  <c r="I506" i="2"/>
  <c r="I505" i="2"/>
  <c r="I504" i="2"/>
  <c r="I503" i="2"/>
  <c r="I502" i="2"/>
  <c r="I501" i="2"/>
  <c r="I500" i="2"/>
  <c r="H506" i="2"/>
  <c r="H505" i="2"/>
  <c r="H504" i="2"/>
  <c r="H503" i="2"/>
  <c r="H502" i="2"/>
  <c r="H501" i="2"/>
  <c r="H500" i="2"/>
  <c r="G506" i="2"/>
  <c r="G505" i="2"/>
  <c r="G504" i="2"/>
  <c r="G503" i="2"/>
  <c r="G502" i="2"/>
  <c r="G501" i="2"/>
  <c r="G500" i="2"/>
  <c r="F506" i="2"/>
  <c r="F505" i="2"/>
  <c r="F504" i="2"/>
  <c r="F503" i="2"/>
  <c r="F502" i="2"/>
  <c r="F501" i="2"/>
  <c r="F500" i="2"/>
  <c r="E506" i="2"/>
  <c r="E505" i="2"/>
  <c r="E504" i="2"/>
  <c r="E503" i="2"/>
  <c r="E502" i="2"/>
  <c r="E501" i="2"/>
  <c r="E500" i="2"/>
  <c r="I493" i="2"/>
  <c r="I492" i="2"/>
  <c r="I491" i="2"/>
  <c r="I490" i="2"/>
  <c r="I489" i="2"/>
  <c r="I488" i="2"/>
  <c r="I487" i="2"/>
  <c r="I486" i="2"/>
  <c r="I485" i="2"/>
  <c r="H491" i="2"/>
  <c r="H490" i="2"/>
  <c r="H489" i="2"/>
  <c r="H488" i="2"/>
  <c r="H487" i="2"/>
  <c r="H486" i="2"/>
  <c r="H485" i="2"/>
  <c r="F491" i="2"/>
  <c r="F490" i="2"/>
  <c r="F489" i="2"/>
  <c r="F488" i="2"/>
  <c r="F487" i="2"/>
  <c r="F486" i="2"/>
  <c r="F485" i="2"/>
  <c r="I479" i="2"/>
  <c r="I478" i="2"/>
  <c r="I477" i="2"/>
  <c r="I476" i="2"/>
  <c r="I475" i="2"/>
  <c r="I474" i="2"/>
  <c r="I473" i="2"/>
  <c r="I472" i="2"/>
  <c r="I471" i="2"/>
  <c r="I470" i="2"/>
  <c r="H476" i="2"/>
  <c r="H475" i="2"/>
  <c r="H474" i="2"/>
  <c r="H473" i="2"/>
  <c r="H472" i="2"/>
  <c r="H471" i="2"/>
  <c r="H470" i="2"/>
  <c r="G475" i="2"/>
  <c r="G474" i="2"/>
  <c r="G473" i="2"/>
  <c r="G472" i="2"/>
  <c r="G471" i="2"/>
  <c r="G470" i="2"/>
  <c r="I461" i="2"/>
  <c r="I460" i="2"/>
  <c r="I459" i="2"/>
  <c r="I458" i="2"/>
  <c r="I457" i="2"/>
  <c r="I456" i="2"/>
  <c r="I455" i="2"/>
  <c r="G461" i="2"/>
  <c r="G460" i="2"/>
  <c r="G459" i="2"/>
  <c r="G458" i="2"/>
  <c r="G457" i="2"/>
  <c r="G456" i="2"/>
  <c r="G455" i="2"/>
  <c r="I449" i="2"/>
  <c r="I448" i="2"/>
  <c r="I447" i="2"/>
  <c r="I446" i="2"/>
  <c r="I445" i="2"/>
  <c r="I444" i="2"/>
  <c r="I443" i="2"/>
  <c r="I442" i="2"/>
  <c r="H448" i="2"/>
  <c r="H447" i="2"/>
  <c r="H446" i="2"/>
  <c r="H445" i="2"/>
  <c r="H444" i="2"/>
  <c r="H443" i="2"/>
  <c r="H442" i="2"/>
  <c r="G448" i="2"/>
  <c r="G447" i="2"/>
  <c r="G446" i="2"/>
  <c r="G445" i="2"/>
  <c r="G444" i="2"/>
  <c r="G443" i="2"/>
  <c r="G442"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D77" i="10"/>
  <c r="D76" i="10"/>
  <c r="D75" i="10"/>
  <c r="E55" i="10"/>
  <c r="E54" i="10"/>
  <c r="E53" i="10"/>
  <c r="E52" i="10"/>
  <c r="E51" i="10"/>
  <c r="E50" i="10"/>
  <c r="E56" i="10"/>
  <c r="K59" i="2" l="1"/>
  <c r="K60" i="2"/>
  <c r="K61" i="2"/>
  <c r="K62" i="2"/>
  <c r="K63" i="2"/>
  <c r="K64" i="2"/>
  <c r="K65" i="2"/>
  <c r="K66" i="2"/>
  <c r="K67" i="2"/>
  <c r="K68" i="2"/>
  <c r="K69" i="2"/>
  <c r="K70" i="2"/>
  <c r="K71" i="2"/>
  <c r="K29" i="2"/>
  <c r="K30" i="2"/>
  <c r="K31" i="2"/>
  <c r="K32" i="2"/>
  <c r="K33" i="2"/>
  <c r="K34" i="2"/>
  <c r="K35" i="2"/>
  <c r="K36" i="2"/>
  <c r="K37" i="2"/>
  <c r="K38" i="2"/>
  <c r="K39" i="2"/>
  <c r="K40" i="2"/>
  <c r="K41" i="2"/>
  <c r="K44" i="2"/>
  <c r="K45" i="2"/>
  <c r="K46" i="2"/>
  <c r="K47" i="2"/>
  <c r="K48" i="2"/>
  <c r="K49" i="2"/>
  <c r="K50" i="2"/>
  <c r="K51" i="2"/>
  <c r="K52" i="2"/>
  <c r="K53" i="2"/>
  <c r="K54" i="2"/>
  <c r="K55" i="2"/>
  <c r="K56" i="2"/>
  <c r="F41" i="10" l="1"/>
  <c r="I439" i="2" l="1"/>
  <c r="U44" i="2"/>
  <c r="U60" i="2"/>
  <c r="U61" i="2"/>
  <c r="U62" i="2"/>
  <c r="U63" i="2"/>
  <c r="U64" i="2"/>
  <c r="U65" i="2"/>
  <c r="U45" i="2"/>
  <c r="V45" i="2"/>
  <c r="U46" i="2"/>
  <c r="V46" i="2"/>
  <c r="U47" i="2"/>
  <c r="V47" i="2"/>
  <c r="U48" i="2"/>
  <c r="V48" i="2"/>
  <c r="U49" i="2"/>
  <c r="V49" i="2"/>
  <c r="U50" i="2"/>
  <c r="V50" i="2"/>
  <c r="U51" i="2"/>
  <c r="V51" i="2"/>
  <c r="V60" i="2"/>
  <c r="V61" i="2"/>
  <c r="V62" i="2"/>
  <c r="V63" i="2"/>
  <c r="V64" i="2"/>
  <c r="V65" i="2"/>
  <c r="U31" i="2"/>
  <c r="U32" i="2"/>
  <c r="U33" i="2"/>
  <c r="U34" i="2"/>
  <c r="U35" i="2"/>
  <c r="U36" i="2"/>
  <c r="U37" i="2"/>
  <c r="V31" i="2"/>
  <c r="V32" i="2"/>
  <c r="V33" i="2"/>
  <c r="V34" i="2"/>
  <c r="V35" i="2"/>
  <c r="V36" i="2"/>
  <c r="V37" i="2"/>
  <c r="D50" i="10"/>
  <c r="G24" i="3"/>
  <c r="C76" i="10" l="1"/>
  <c r="D52" i="10"/>
  <c r="D53" i="10"/>
  <c r="C75" i="10"/>
  <c r="D54" i="10"/>
  <c r="C77" i="10"/>
  <c r="D51" i="10"/>
  <c r="D55" i="10"/>
  <c r="N39" i="13"/>
  <c r="N51" i="13"/>
  <c r="S41" i="13" s="1"/>
  <c r="S40" i="13" l="1"/>
  <c r="S39" i="13"/>
  <c r="S43" i="13"/>
  <c r="S42" i="13"/>
  <c r="B496" i="12"/>
  <c r="B495" i="12"/>
  <c r="B494" i="12"/>
  <c r="B486" i="12"/>
  <c r="AJ70" i="12"/>
  <c r="AJ69" i="12"/>
  <c r="AJ68" i="12"/>
  <c r="AJ67" i="12"/>
  <c r="AJ66" i="12"/>
  <c r="J66" i="12"/>
  <c r="AJ83" i="12" s="1"/>
  <c r="AJ65" i="12"/>
  <c r="J65" i="12"/>
  <c r="AJ82" i="12" s="1"/>
  <c r="AJ64" i="12"/>
  <c r="J64" i="12"/>
  <c r="AJ81" i="12" s="1"/>
  <c r="AJ63" i="12"/>
  <c r="J63" i="12"/>
  <c r="AJ80" i="12" s="1"/>
  <c r="AJ62" i="12"/>
  <c r="J62" i="12"/>
  <c r="AJ79" i="12" s="1"/>
  <c r="AJ61" i="12"/>
  <c r="J61" i="12"/>
  <c r="AJ78" i="12" s="1"/>
  <c r="AJ60" i="12"/>
  <c r="J60" i="12"/>
  <c r="AJ77" i="12" s="1"/>
  <c r="AJ59" i="12"/>
  <c r="J59" i="12"/>
  <c r="AJ76" i="12" s="1"/>
  <c r="AJ58" i="12"/>
  <c r="J58" i="12"/>
  <c r="AJ75" i="12" s="1"/>
  <c r="AJ57" i="12"/>
  <c r="J57" i="12"/>
  <c r="AJ74" i="12" s="1"/>
  <c r="AJ56" i="12"/>
  <c r="J56" i="12"/>
  <c r="AJ73" i="12" s="1"/>
  <c r="J55" i="12"/>
  <c r="AJ72" i="12" s="1"/>
  <c r="AJ71" i="12"/>
  <c r="AJ55" i="12"/>
  <c r="AJ54" i="12"/>
  <c r="AJ53" i="12"/>
  <c r="AJ52" i="12"/>
  <c r="AJ51" i="12"/>
  <c r="AJ50" i="12"/>
  <c r="J32" i="12"/>
  <c r="AJ49" i="12" s="1"/>
  <c r="J31" i="12"/>
  <c r="AJ48" i="12" s="1"/>
  <c r="J30" i="12"/>
  <c r="AJ47" i="12" s="1"/>
  <c r="J29" i="12"/>
  <c r="AJ46" i="12" s="1"/>
  <c r="J28" i="12"/>
  <c r="AJ45" i="12" s="1"/>
  <c r="J27" i="12"/>
  <c r="AJ44" i="12" s="1"/>
  <c r="B498" i="11"/>
  <c r="B496" i="11"/>
  <c r="B492" i="11"/>
  <c r="J34" i="11"/>
  <c r="V51" i="11" s="1"/>
  <c r="V56" i="11"/>
  <c r="V57" i="11"/>
  <c r="V58" i="11"/>
  <c r="V59" i="11"/>
  <c r="V60" i="11"/>
  <c r="V61" i="11"/>
  <c r="V62" i="11"/>
  <c r="V63" i="11"/>
  <c r="V64" i="11"/>
  <c r="V65" i="11"/>
  <c r="V66" i="11"/>
  <c r="V67" i="11"/>
  <c r="V68" i="11"/>
  <c r="V69" i="11"/>
  <c r="V70" i="11"/>
  <c r="X44" i="11"/>
  <c r="V74" i="11"/>
  <c r="V75" i="11"/>
  <c r="V83" i="11"/>
  <c r="V82" i="11"/>
  <c r="V81" i="11"/>
  <c r="V80" i="11"/>
  <c r="V79" i="11"/>
  <c r="V78" i="11"/>
  <c r="V77" i="11"/>
  <c r="V76" i="11"/>
  <c r="V73" i="11"/>
  <c r="V72" i="11"/>
  <c r="V71" i="11"/>
  <c r="J38" i="11"/>
  <c r="V55" i="11" s="1"/>
  <c r="J37" i="11"/>
  <c r="V54" i="11" s="1"/>
  <c r="J36" i="11"/>
  <c r="V53" i="11" s="1"/>
  <c r="J35" i="11"/>
  <c r="V52" i="11" s="1"/>
  <c r="J33" i="11"/>
  <c r="V50" i="11" s="1"/>
  <c r="J32" i="11"/>
  <c r="V49" i="11" s="1"/>
  <c r="J31" i="11"/>
  <c r="V48" i="11" s="1"/>
  <c r="J30" i="11"/>
  <c r="V47" i="11" s="1"/>
  <c r="J29" i="11"/>
  <c r="V46" i="11" s="1"/>
  <c r="J28" i="11"/>
  <c r="V45" i="11" s="1"/>
  <c r="V44" i="11"/>
  <c r="I362" i="11" l="1"/>
  <c r="M356" i="12"/>
  <c r="M384" i="12"/>
  <c r="M357" i="12"/>
  <c r="M369" i="12"/>
  <c r="M377" i="12"/>
  <c r="M371" i="12"/>
  <c r="M391" i="12"/>
  <c r="M385" i="12"/>
  <c r="M387" i="12"/>
  <c r="M361" i="12"/>
  <c r="M372" i="12"/>
  <c r="I408" i="11"/>
  <c r="M388" i="12"/>
  <c r="M392" i="12"/>
  <c r="M402" i="12"/>
  <c r="M394" i="12"/>
  <c r="M401" i="12"/>
  <c r="AL52" i="12"/>
  <c r="AM52" i="12" s="1"/>
  <c r="AL58" i="12"/>
  <c r="AM58" i="12" s="1"/>
  <c r="AL69" i="12"/>
  <c r="AM69" i="12" s="1"/>
  <c r="AL54" i="12"/>
  <c r="AM54" i="12" s="1"/>
  <c r="AL61" i="12"/>
  <c r="AM61" i="12" s="1"/>
  <c r="AL75" i="12"/>
  <c r="AM75" i="12" s="1"/>
  <c r="M355" i="12"/>
  <c r="M363" i="12"/>
  <c r="AL62" i="12"/>
  <c r="AM62" i="12" s="1"/>
  <c r="AL66" i="12"/>
  <c r="AM66" i="12" s="1"/>
  <c r="M400" i="12"/>
  <c r="AL57" i="12"/>
  <c r="AM57" i="12" s="1"/>
  <c r="AL48" i="12"/>
  <c r="AM48" i="12" s="1"/>
  <c r="M364" i="12"/>
  <c r="M376" i="12"/>
  <c r="M379" i="12"/>
  <c r="AL65" i="12"/>
  <c r="AM65" i="12" s="1"/>
  <c r="AL72" i="12"/>
  <c r="AM72" i="12" s="1"/>
  <c r="AL76" i="12"/>
  <c r="AM76" i="12" s="1"/>
  <c r="AL80" i="12"/>
  <c r="AM80" i="12" s="1"/>
  <c r="M403" i="12"/>
  <c r="M399" i="12"/>
  <c r="AL45" i="12"/>
  <c r="AM45" i="12" s="1"/>
  <c r="AL74" i="12"/>
  <c r="AM74" i="12" s="1"/>
  <c r="AL70" i="12"/>
  <c r="AM70" i="12" s="1"/>
  <c r="AL47" i="12"/>
  <c r="AM47" i="12" s="1"/>
  <c r="AL82" i="12"/>
  <c r="AM82" i="12" s="1"/>
  <c r="AL78" i="12"/>
  <c r="AM78" i="12" s="1"/>
  <c r="AL68" i="12"/>
  <c r="AM68" i="12" s="1"/>
  <c r="AL51" i="12"/>
  <c r="AM51" i="12" s="1"/>
  <c r="AL49" i="12"/>
  <c r="AM49" i="12" s="1"/>
  <c r="AL56" i="12"/>
  <c r="AL60" i="12"/>
  <c r="AM60" i="12" s="1"/>
  <c r="AL64" i="12"/>
  <c r="AM64" i="12" s="1"/>
  <c r="AL73" i="12"/>
  <c r="AM73" i="12" s="1"/>
  <c r="AL77" i="12"/>
  <c r="AM77" i="12" s="1"/>
  <c r="AL81" i="12"/>
  <c r="AM81" i="12" s="1"/>
  <c r="AL53" i="12"/>
  <c r="AM53" i="12" s="1"/>
  <c r="AL55" i="12"/>
  <c r="AM55" i="12" s="1"/>
  <c r="AL59" i="12"/>
  <c r="AM59" i="12" s="1"/>
  <c r="AL63" i="12"/>
  <c r="AM63" i="12" s="1"/>
  <c r="AL46" i="12"/>
  <c r="AM46" i="12" s="1"/>
  <c r="AL50" i="12"/>
  <c r="AM50" i="12" s="1"/>
  <c r="AL67" i="12"/>
  <c r="AM67" i="12" s="1"/>
  <c r="AL79" i="12"/>
  <c r="AM79" i="12" s="1"/>
  <c r="AL44" i="12"/>
  <c r="AM44" i="12" s="1"/>
  <c r="AM56" i="12"/>
  <c r="AL71" i="12"/>
  <c r="AM71" i="12" s="1"/>
  <c r="M373" i="12"/>
  <c r="AL83" i="12"/>
  <c r="AM83" i="12" s="1"/>
  <c r="M349" i="12"/>
  <c r="M358" i="12"/>
  <c r="M346" i="12"/>
  <c r="M378" i="12"/>
  <c r="M393" i="12"/>
  <c r="M370" i="12"/>
  <c r="M362" i="12"/>
  <c r="M386" i="12"/>
  <c r="M347" i="12"/>
  <c r="I352" i="11"/>
  <c r="I404" i="11"/>
  <c r="I381" i="11"/>
  <c r="I407" i="11"/>
  <c r="I392" i="11"/>
  <c r="I384" i="11"/>
  <c r="I378" i="11"/>
  <c r="I374" i="11"/>
  <c r="I360" i="11"/>
  <c r="I382" i="11"/>
  <c r="I368" i="11"/>
  <c r="I406" i="11"/>
  <c r="I377" i="11"/>
  <c r="I369" i="11"/>
  <c r="I359" i="11"/>
  <c r="I366" i="11"/>
  <c r="I397" i="11"/>
  <c r="I393" i="11"/>
  <c r="I391" i="11"/>
  <c r="I389" i="11"/>
  <c r="I383" i="11"/>
  <c r="I376" i="11"/>
  <c r="I405" i="11"/>
  <c r="I399" i="11"/>
  <c r="I363" i="11"/>
  <c r="I361" i="11"/>
  <c r="I353" i="11"/>
  <c r="I351" i="11"/>
  <c r="I375" i="11"/>
  <c r="I367" i="11"/>
  <c r="I390" i="11"/>
  <c r="I398" i="11"/>
  <c r="X45" i="11"/>
  <c r="Y45" i="11" s="1"/>
  <c r="X48" i="11"/>
  <c r="Y48" i="11" s="1"/>
  <c r="X82" i="11"/>
  <c r="Y82" i="11" s="1"/>
  <c r="X76" i="11"/>
  <c r="Y76" i="11" s="1"/>
  <c r="X49" i="11"/>
  <c r="Y49" i="11" s="1"/>
  <c r="X47" i="11"/>
  <c r="Y47" i="11" s="1"/>
  <c r="X78" i="11"/>
  <c r="Y78" i="11" s="1"/>
  <c r="X73" i="11"/>
  <c r="Y73" i="11" s="1"/>
  <c r="X70" i="11"/>
  <c r="Y70" i="11" s="1"/>
  <c r="X57" i="11"/>
  <c r="Y57" i="11" s="1"/>
  <c r="X50" i="11"/>
  <c r="Y50" i="11" s="1"/>
  <c r="X46" i="11"/>
  <c r="Y46" i="11" s="1"/>
  <c r="X75" i="11"/>
  <c r="Y75" i="11" s="1"/>
  <c r="X68" i="11"/>
  <c r="Y68" i="11" s="1"/>
  <c r="X54" i="11"/>
  <c r="Y54" i="11" s="1"/>
  <c r="X79" i="11"/>
  <c r="Y79" i="11" s="1"/>
  <c r="X71" i="11"/>
  <c r="Y71" i="11" s="1"/>
  <c r="X64" i="11"/>
  <c r="Y64" i="11" s="1"/>
  <c r="X63" i="11"/>
  <c r="Y63" i="11" s="1"/>
  <c r="X60" i="11"/>
  <c r="Y60" i="11" s="1"/>
  <c r="X59" i="11"/>
  <c r="Y59" i="11" s="1"/>
  <c r="X81" i="11"/>
  <c r="Y81" i="11" s="1"/>
  <c r="X69" i="11"/>
  <c r="Y69" i="11" s="1"/>
  <c r="X58" i="11"/>
  <c r="Y58" i="11" s="1"/>
  <c r="X53" i="11"/>
  <c r="Y53" i="11" s="1"/>
  <c r="X83" i="11"/>
  <c r="Y83" i="11" s="1"/>
  <c r="X80" i="11"/>
  <c r="Y80" i="11" s="1"/>
  <c r="X72" i="11"/>
  <c r="Y72" i="11" s="1"/>
  <c r="X67" i="11"/>
  <c r="Y67" i="11" s="1"/>
  <c r="X56" i="11"/>
  <c r="Y56" i="11" s="1"/>
  <c r="X62" i="11"/>
  <c r="Y62" i="11" s="1"/>
  <c r="X77" i="11"/>
  <c r="Y77" i="11" s="1"/>
  <c r="X74" i="11"/>
  <c r="Y74" i="11" s="1"/>
  <c r="X66" i="11"/>
  <c r="Y66" i="11" s="1"/>
  <c r="X65" i="11"/>
  <c r="Y65" i="11" s="1"/>
  <c r="X61" i="11"/>
  <c r="Y61" i="11" s="1"/>
  <c r="X55" i="11"/>
  <c r="Y55" i="11" s="1"/>
  <c r="X52" i="11"/>
  <c r="Y52" i="11" s="1"/>
  <c r="X51" i="11"/>
  <c r="Y51" i="11" s="1"/>
  <c r="Y44" i="11"/>
  <c r="AG50" i="12" l="1"/>
  <c r="AH44" i="12"/>
  <c r="AH52" i="12"/>
  <c r="AH45" i="12"/>
  <c r="AG49" i="12"/>
  <c r="AG44" i="12"/>
  <c r="AG76" i="12"/>
  <c r="AG47" i="12"/>
  <c r="AH71" i="12"/>
  <c r="AH83" i="12"/>
  <c r="AG52" i="12"/>
  <c r="AG70" i="12"/>
  <c r="AH56" i="12"/>
  <c r="AH64" i="12"/>
  <c r="AH80" i="12"/>
  <c r="AH81" i="12"/>
  <c r="AH67" i="12"/>
  <c r="AH79" i="12"/>
  <c r="AH48" i="12"/>
  <c r="AG74" i="12"/>
  <c r="AH74" i="12"/>
  <c r="AG48" i="12"/>
  <c r="AH54" i="12"/>
  <c r="AH58" i="12"/>
  <c r="AH62" i="12"/>
  <c r="AH66" i="12"/>
  <c r="AH76" i="12"/>
  <c r="AG83" i="12"/>
  <c r="AH77" i="12"/>
  <c r="AG46" i="12"/>
  <c r="AH68" i="12"/>
  <c r="AG45" i="12"/>
  <c r="AG53" i="12"/>
  <c r="AG57" i="12"/>
  <c r="AG61" i="12"/>
  <c r="AG65" i="12"/>
  <c r="AG72" i="12"/>
  <c r="AG80" i="12"/>
  <c r="AH70" i="12"/>
  <c r="AH60" i="12"/>
  <c r="AH72" i="12"/>
  <c r="AG79" i="12"/>
  <c r="AG55" i="12"/>
  <c r="AG59" i="12"/>
  <c r="AG63" i="12"/>
  <c r="AH73" i="12"/>
  <c r="AG71" i="12"/>
  <c r="AH53" i="12"/>
  <c r="AH57" i="12"/>
  <c r="AH61" i="12"/>
  <c r="AH65" i="12"/>
  <c r="AG73" i="12"/>
  <c r="AG81" i="12"/>
  <c r="AG68" i="12"/>
  <c r="AG82" i="12"/>
  <c r="AG67" i="12"/>
  <c r="AH82" i="12"/>
  <c r="AH50" i="12"/>
  <c r="AG56" i="12"/>
  <c r="AG60" i="12"/>
  <c r="AG64" i="12"/>
  <c r="AH69" i="12"/>
  <c r="AH51" i="12"/>
  <c r="AG75" i="12"/>
  <c r="AH49" i="12"/>
  <c r="AH55" i="12"/>
  <c r="AH59" i="12"/>
  <c r="AH63" i="12"/>
  <c r="AG69" i="12"/>
  <c r="AG77" i="12"/>
  <c r="AG51" i="12"/>
  <c r="AG78" i="12"/>
  <c r="AH47" i="12"/>
  <c r="AH78" i="12"/>
  <c r="AH46" i="12"/>
  <c r="AG54" i="12"/>
  <c r="AG58" i="12"/>
  <c r="AG62" i="12"/>
  <c r="AG66" i="12"/>
  <c r="AH75" i="12"/>
  <c r="S59" i="11"/>
  <c r="S70" i="11"/>
  <c r="T58" i="11"/>
  <c r="S68" i="11"/>
  <c r="T56" i="11"/>
  <c r="T55" i="11"/>
  <c r="S46" i="11"/>
  <c r="S50" i="11"/>
  <c r="T48" i="11"/>
  <c r="S47" i="11"/>
  <c r="T45" i="11"/>
  <c r="T49" i="11"/>
  <c r="S45" i="11"/>
  <c r="S49" i="11"/>
  <c r="T47" i="11"/>
  <c r="S48" i="11"/>
  <c r="T46" i="11"/>
  <c r="T50" i="11"/>
  <c r="S60" i="11"/>
  <c r="S54" i="11"/>
  <c r="T53" i="11"/>
  <c r="S53" i="11"/>
  <c r="S76" i="11"/>
  <c r="S74" i="11"/>
  <c r="S72" i="11"/>
  <c r="S79" i="11"/>
  <c r="T74" i="11"/>
  <c r="S67" i="11"/>
  <c r="S62" i="11"/>
  <c r="S78" i="11"/>
  <c r="T80" i="11"/>
  <c r="T64" i="11"/>
  <c r="S73" i="11"/>
  <c r="S57" i="11"/>
  <c r="S56" i="11"/>
  <c r="S64" i="11"/>
  <c r="S80" i="11"/>
  <c r="S82" i="11"/>
  <c r="T83" i="11"/>
  <c r="T57" i="11"/>
  <c r="T59" i="11"/>
  <c r="T61" i="11"/>
  <c r="T63" i="11"/>
  <c r="T65" i="11"/>
  <c r="T67" i="11"/>
  <c r="T69" i="11"/>
  <c r="T71" i="11"/>
  <c r="T73" i="11"/>
  <c r="T75" i="11"/>
  <c r="T77" i="11"/>
  <c r="T79" i="11"/>
  <c r="T81" i="11"/>
  <c r="T78" i="11"/>
  <c r="T70" i="11"/>
  <c r="T62" i="11"/>
  <c r="T54" i="11"/>
  <c r="S81" i="11"/>
  <c r="S71" i="11"/>
  <c r="S63" i="11"/>
  <c r="S55" i="11"/>
  <c r="T82" i="11"/>
  <c r="T66" i="11"/>
  <c r="S75" i="11"/>
  <c r="T72" i="11"/>
  <c r="S65" i="11"/>
  <c r="S58" i="11"/>
  <c r="S66" i="11"/>
  <c r="S83" i="11"/>
  <c r="T76" i="11"/>
  <c r="T68" i="11"/>
  <c r="T60" i="11"/>
  <c r="S77" i="11"/>
  <c r="S69" i="11"/>
  <c r="S61" i="11"/>
  <c r="S51" i="11"/>
  <c r="T51" i="11"/>
  <c r="S52" i="11"/>
  <c r="T52" i="11"/>
  <c r="S44" i="11"/>
  <c r="T44" i="11"/>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68" i="4"/>
  <c r="AP82" i="12" l="1"/>
  <c r="AQ82" i="12" s="1"/>
  <c r="AP71" i="12"/>
  <c r="AQ71" i="12" s="1"/>
  <c r="AR71" i="12" s="1"/>
  <c r="AP74" i="12"/>
  <c r="AQ74" i="12" s="1"/>
  <c r="AR74" i="12" s="1"/>
  <c r="AT75" i="12"/>
  <c r="AU75" i="12" s="1"/>
  <c r="AT83" i="12"/>
  <c r="AU83" i="12" s="1"/>
  <c r="AP55" i="12"/>
  <c r="AQ55" i="12" s="1"/>
  <c r="AR55" i="12" s="1"/>
  <c r="AP65" i="12"/>
  <c r="AQ65" i="12" s="1"/>
  <c r="AR65" i="12" s="1"/>
  <c r="AP79" i="12"/>
  <c r="AQ79" i="12" s="1"/>
  <c r="AR79" i="12" s="1"/>
  <c r="AT73" i="12"/>
  <c r="AU73" i="12" s="1"/>
  <c r="AT54" i="12"/>
  <c r="AU54" i="12" s="1"/>
  <c r="AT62" i="12"/>
  <c r="AU62" i="12" s="1"/>
  <c r="AT52" i="12"/>
  <c r="AU52" i="12" s="1"/>
  <c r="AT67" i="12"/>
  <c r="AU67" i="12" s="1"/>
  <c r="AP58" i="12"/>
  <c r="AQ58" i="12" s="1"/>
  <c r="AR58" i="12" s="1"/>
  <c r="AP66" i="12"/>
  <c r="AQ66" i="12" s="1"/>
  <c r="AR66" i="12" s="1"/>
  <c r="AP67" i="12"/>
  <c r="AQ67" i="12" s="1"/>
  <c r="AR67" i="12" s="1"/>
  <c r="AP72" i="12"/>
  <c r="AQ72" i="12" s="1"/>
  <c r="AR72" i="12" s="1"/>
  <c r="AT82" i="12"/>
  <c r="AU82" i="12" s="1"/>
  <c r="AT55" i="12"/>
  <c r="AU55" i="12" s="1"/>
  <c r="AT63" i="12"/>
  <c r="AU63" i="12" s="1"/>
  <c r="AT77" i="12"/>
  <c r="AU77" i="12" s="1"/>
  <c r="AT78" i="12"/>
  <c r="AU78" i="12" s="1"/>
  <c r="AP54" i="12"/>
  <c r="AQ54" i="12" s="1"/>
  <c r="AR54" i="12" s="1"/>
  <c r="AP60" i="12"/>
  <c r="AQ60" i="12" s="1"/>
  <c r="AR60" i="12" s="1"/>
  <c r="AP64" i="12"/>
  <c r="AQ64" i="12" s="1"/>
  <c r="AR64" i="12" s="1"/>
  <c r="AP80" i="12"/>
  <c r="AQ80" i="12" s="1"/>
  <c r="AR80" i="12" s="1"/>
  <c r="AP46" i="12"/>
  <c r="AQ46" i="12" s="1"/>
  <c r="AR46" i="12" s="1"/>
  <c r="AP75" i="12"/>
  <c r="AQ75" i="12" s="1"/>
  <c r="AR75" i="12" s="1"/>
  <c r="AP56" i="12"/>
  <c r="AQ56" i="12" s="1"/>
  <c r="AR56" i="12" s="1"/>
  <c r="AP48" i="12"/>
  <c r="AQ48" i="12" s="1"/>
  <c r="AR48" i="12" s="1"/>
  <c r="AP51" i="12"/>
  <c r="AQ51" i="12" s="1"/>
  <c r="AR51" i="12" s="1"/>
  <c r="AP78" i="12"/>
  <c r="AQ78" i="12" s="1"/>
  <c r="AR78" i="12" s="1"/>
  <c r="AT69" i="12"/>
  <c r="AU69" i="12" s="1"/>
  <c r="AT70" i="12"/>
  <c r="AU70" i="12" s="1"/>
  <c r="AT53" i="12"/>
  <c r="AU53" i="12" s="1"/>
  <c r="AT57" i="12"/>
  <c r="AU57" i="12" s="1"/>
  <c r="AT61" i="12"/>
  <c r="AU61" i="12" s="1"/>
  <c r="AT65" i="12"/>
  <c r="AU65" i="12" s="1"/>
  <c r="AT80" i="12"/>
  <c r="AU80" i="12" s="1"/>
  <c r="AT47" i="12"/>
  <c r="AU47" i="12" s="1"/>
  <c r="AT50" i="12"/>
  <c r="AU50" i="12" s="1"/>
  <c r="AT79" i="12"/>
  <c r="AU79" i="12" s="1"/>
  <c r="AP61" i="12"/>
  <c r="AQ61" i="12" s="1"/>
  <c r="AR61" i="12" s="1"/>
  <c r="AP52" i="12"/>
  <c r="AQ52" i="12" s="1"/>
  <c r="AR52" i="12" s="1"/>
  <c r="AP50" i="12"/>
  <c r="AQ50" i="12" s="1"/>
  <c r="AR50" i="12" s="1"/>
  <c r="AP57" i="12"/>
  <c r="AQ57" i="12" s="1"/>
  <c r="AR57" i="12" s="1"/>
  <c r="AP69" i="12"/>
  <c r="AQ69" i="12" s="1"/>
  <c r="AR69" i="12" s="1"/>
  <c r="AP68" i="12"/>
  <c r="AQ68" i="12" s="1"/>
  <c r="AR68" i="12" s="1"/>
  <c r="AT74" i="12"/>
  <c r="AU74" i="12" s="1"/>
  <c r="AT58" i="12"/>
  <c r="AU58" i="12" s="1"/>
  <c r="AT66" i="12"/>
  <c r="AU66" i="12" s="1"/>
  <c r="AT68" i="12"/>
  <c r="AU68" i="12" s="1"/>
  <c r="AP45" i="12"/>
  <c r="AQ45" i="12" s="1"/>
  <c r="AR45" i="12" s="1"/>
  <c r="AP62" i="12"/>
  <c r="AQ62" i="12" s="1"/>
  <c r="AR62" i="12" s="1"/>
  <c r="AP77" i="12"/>
  <c r="AQ77" i="12" s="1"/>
  <c r="AR77" i="12" s="1"/>
  <c r="AP83" i="12"/>
  <c r="AQ83" i="12" s="1"/>
  <c r="AR83" i="12" s="1"/>
  <c r="AP73" i="12"/>
  <c r="AQ73" i="12" s="1"/>
  <c r="AR73" i="12" s="1"/>
  <c r="AP70" i="12"/>
  <c r="AQ70" i="12" s="1"/>
  <c r="AR70" i="12" s="1"/>
  <c r="AT44" i="12"/>
  <c r="AU44" i="12" s="1"/>
  <c r="AT45" i="12"/>
  <c r="AU45" i="12" s="1"/>
  <c r="AT59" i="12"/>
  <c r="AU59" i="12" s="1"/>
  <c r="AT72" i="12"/>
  <c r="AU72" i="12" s="1"/>
  <c r="AT71" i="12"/>
  <c r="AU71" i="12" s="1"/>
  <c r="AP49" i="12"/>
  <c r="AQ49" i="12" s="1"/>
  <c r="AR49" i="12" s="1"/>
  <c r="AP59" i="12"/>
  <c r="AQ59" i="12" s="1"/>
  <c r="AR59" i="12" s="1"/>
  <c r="AP63" i="12"/>
  <c r="AQ63" i="12" s="1"/>
  <c r="AR63" i="12" s="1"/>
  <c r="AP76" i="12"/>
  <c r="AQ76" i="12" s="1"/>
  <c r="AR76" i="12" s="1"/>
  <c r="AP81" i="12"/>
  <c r="AQ81" i="12" s="1"/>
  <c r="AR81" i="12" s="1"/>
  <c r="AP53" i="12"/>
  <c r="AQ53" i="12" s="1"/>
  <c r="AR53" i="12" s="1"/>
  <c r="AP44" i="12"/>
  <c r="AQ44" i="12" s="1"/>
  <c r="AR44" i="12" s="1"/>
  <c r="AP47" i="12"/>
  <c r="AQ47" i="12" s="1"/>
  <c r="AR47" i="12" s="1"/>
  <c r="AT48" i="12"/>
  <c r="AU48" i="12" s="1"/>
  <c r="AT51" i="12"/>
  <c r="AU51" i="12" s="1"/>
  <c r="AT49" i="12"/>
  <c r="AU49" i="12" s="1"/>
  <c r="AT56" i="12"/>
  <c r="AU56" i="12" s="1"/>
  <c r="AT60" i="12"/>
  <c r="AU60" i="12" s="1"/>
  <c r="AT64" i="12"/>
  <c r="AU64" i="12" s="1"/>
  <c r="AT76" i="12"/>
  <c r="AU76" i="12" s="1"/>
  <c r="AT81" i="12"/>
  <c r="AU81" i="12" s="1"/>
  <c r="AT46" i="12"/>
  <c r="AU46" i="12" s="1"/>
  <c r="AB45" i="11"/>
  <c r="AF45" i="11" s="1"/>
  <c r="AG45" i="11" s="1"/>
  <c r="AB49" i="11"/>
  <c r="AF49" i="11" s="1"/>
  <c r="AG49" i="11" s="1"/>
  <c r="AB53" i="11"/>
  <c r="AF53" i="11" s="1"/>
  <c r="AG53" i="11" s="1"/>
  <c r="AB57" i="11"/>
  <c r="AF57" i="11" s="1"/>
  <c r="AG57" i="11" s="1"/>
  <c r="AB61" i="11"/>
  <c r="AF61" i="11" s="1"/>
  <c r="AG61" i="11" s="1"/>
  <c r="AB65" i="11"/>
  <c r="AF65" i="11" s="1"/>
  <c r="AG65" i="11" s="1"/>
  <c r="AB69" i="11"/>
  <c r="AF69" i="11" s="1"/>
  <c r="AG69" i="11" s="1"/>
  <c r="AB73" i="11"/>
  <c r="AF73" i="11" s="1"/>
  <c r="AG73" i="11" s="1"/>
  <c r="AB77" i="11"/>
  <c r="AF77" i="11" s="1"/>
  <c r="AG77" i="11" s="1"/>
  <c r="AB81" i="11"/>
  <c r="AF81" i="11" s="1"/>
  <c r="AG81" i="11" s="1"/>
  <c r="AB52" i="11"/>
  <c r="AF52" i="11" s="1"/>
  <c r="AG52" i="11" s="1"/>
  <c r="AB68" i="11"/>
  <c r="AF68" i="11" s="1"/>
  <c r="AG68" i="11" s="1"/>
  <c r="AB46" i="11"/>
  <c r="AF46" i="11" s="1"/>
  <c r="AG46" i="11" s="1"/>
  <c r="AB50" i="11"/>
  <c r="AF50" i="11" s="1"/>
  <c r="AG50" i="11" s="1"/>
  <c r="AB54" i="11"/>
  <c r="AF54" i="11" s="1"/>
  <c r="AG54" i="11" s="1"/>
  <c r="AB58" i="11"/>
  <c r="AF58" i="11" s="1"/>
  <c r="AG58" i="11" s="1"/>
  <c r="AB62" i="11"/>
  <c r="AF62" i="11" s="1"/>
  <c r="AG62" i="11" s="1"/>
  <c r="AB66" i="11"/>
  <c r="AF66" i="11" s="1"/>
  <c r="AG66" i="11" s="1"/>
  <c r="AB70" i="11"/>
  <c r="AF70" i="11" s="1"/>
  <c r="AG70" i="11" s="1"/>
  <c r="AB74" i="11"/>
  <c r="AF74" i="11" s="1"/>
  <c r="AG74" i="11" s="1"/>
  <c r="AB78" i="11"/>
  <c r="AF78" i="11" s="1"/>
  <c r="AG78" i="11" s="1"/>
  <c r="AB82" i="11"/>
  <c r="AF82" i="11" s="1"/>
  <c r="AG82" i="11" s="1"/>
  <c r="AB56" i="11"/>
  <c r="AF56" i="11" s="1"/>
  <c r="AG56" i="11" s="1"/>
  <c r="AB76" i="11"/>
  <c r="AF76" i="11" s="1"/>
  <c r="AG76" i="11" s="1"/>
  <c r="AB44" i="11"/>
  <c r="AF44" i="11" s="1"/>
  <c r="AG44" i="11" s="1"/>
  <c r="AB47" i="11"/>
  <c r="AF47" i="11" s="1"/>
  <c r="AG47" i="11" s="1"/>
  <c r="AB51" i="11"/>
  <c r="AF51" i="11" s="1"/>
  <c r="AG51" i="11" s="1"/>
  <c r="AB55" i="11"/>
  <c r="AF55" i="11" s="1"/>
  <c r="AG55" i="11" s="1"/>
  <c r="AB59" i="11"/>
  <c r="AF59" i="11" s="1"/>
  <c r="AG59" i="11" s="1"/>
  <c r="AB63" i="11"/>
  <c r="AF63" i="11" s="1"/>
  <c r="AG63" i="11" s="1"/>
  <c r="AB67" i="11"/>
  <c r="AF67" i="11" s="1"/>
  <c r="AG67" i="11" s="1"/>
  <c r="AB71" i="11"/>
  <c r="AF71" i="11" s="1"/>
  <c r="AG71" i="11" s="1"/>
  <c r="AB75" i="11"/>
  <c r="AF75" i="11" s="1"/>
  <c r="AG75" i="11" s="1"/>
  <c r="AB79" i="11"/>
  <c r="AF79" i="11" s="1"/>
  <c r="AG79" i="11" s="1"/>
  <c r="AB83" i="11"/>
  <c r="AF83" i="11" s="1"/>
  <c r="AG83" i="11" s="1"/>
  <c r="AB48" i="11"/>
  <c r="AF48" i="11" s="1"/>
  <c r="AG48" i="11" s="1"/>
  <c r="AB60" i="11"/>
  <c r="AF60" i="11" s="1"/>
  <c r="AG60" i="11" s="1"/>
  <c r="AB64" i="11"/>
  <c r="AF64" i="11" s="1"/>
  <c r="AG64" i="11" s="1"/>
  <c r="AB72" i="11"/>
  <c r="AF72" i="11" s="1"/>
  <c r="AG72" i="11" s="1"/>
  <c r="AB80" i="11"/>
  <c r="AF80" i="11" s="1"/>
  <c r="AG80" i="11" s="1"/>
  <c r="AI45" i="11"/>
  <c r="AJ45" i="11" s="1"/>
  <c r="AI49" i="11"/>
  <c r="AJ49" i="11" s="1"/>
  <c r="AI53" i="11"/>
  <c r="AJ53" i="11" s="1"/>
  <c r="AI57" i="11"/>
  <c r="AJ57" i="11" s="1"/>
  <c r="AI61" i="11"/>
  <c r="AJ61" i="11" s="1"/>
  <c r="AI65" i="11"/>
  <c r="AJ65" i="11" s="1"/>
  <c r="AI69" i="11"/>
  <c r="AJ69" i="11" s="1"/>
  <c r="AI73" i="11"/>
  <c r="AJ73" i="11" s="1"/>
  <c r="AI77" i="11"/>
  <c r="AJ77" i="11" s="1"/>
  <c r="AI81" i="11"/>
  <c r="AJ81" i="11" s="1"/>
  <c r="AI52" i="11"/>
  <c r="AJ52" i="11" s="1"/>
  <c r="AI46" i="11"/>
  <c r="AJ46" i="11" s="1"/>
  <c r="AI50" i="11"/>
  <c r="AJ50" i="11" s="1"/>
  <c r="AI54" i="11"/>
  <c r="AJ54" i="11" s="1"/>
  <c r="AI58" i="11"/>
  <c r="AJ58" i="11" s="1"/>
  <c r="AI62" i="11"/>
  <c r="AJ62" i="11" s="1"/>
  <c r="AI66" i="11"/>
  <c r="AJ66" i="11" s="1"/>
  <c r="AI70" i="11"/>
  <c r="AJ70" i="11" s="1"/>
  <c r="AI74" i="11"/>
  <c r="AJ74" i="11" s="1"/>
  <c r="AI78" i="11"/>
  <c r="AJ78" i="11" s="1"/>
  <c r="AI82" i="11"/>
  <c r="AJ82" i="11" s="1"/>
  <c r="AI56" i="11"/>
  <c r="AJ56" i="11" s="1"/>
  <c r="AI47" i="11"/>
  <c r="AJ47" i="11" s="1"/>
  <c r="AI51" i="11"/>
  <c r="AJ51" i="11" s="1"/>
  <c r="AI55" i="11"/>
  <c r="AJ55" i="11" s="1"/>
  <c r="AI59" i="11"/>
  <c r="AJ59" i="11" s="1"/>
  <c r="AI63" i="11"/>
  <c r="AJ63" i="11" s="1"/>
  <c r="AI67" i="11"/>
  <c r="AJ67" i="11" s="1"/>
  <c r="AI71" i="11"/>
  <c r="AJ71" i="11" s="1"/>
  <c r="AI75" i="11"/>
  <c r="AJ75" i="11" s="1"/>
  <c r="AI79" i="11"/>
  <c r="AJ79" i="11" s="1"/>
  <c r="AI83" i="11"/>
  <c r="AJ83" i="11" s="1"/>
  <c r="AI48" i="11"/>
  <c r="AJ48" i="11" s="1"/>
  <c r="AI60" i="11"/>
  <c r="AJ60" i="11" s="1"/>
  <c r="AI64" i="11"/>
  <c r="AJ64" i="11" s="1"/>
  <c r="AI68" i="11"/>
  <c r="AJ68" i="11" s="1"/>
  <c r="AI72" i="11"/>
  <c r="AJ72" i="11" s="1"/>
  <c r="AI76" i="11"/>
  <c r="AJ76" i="11" s="1"/>
  <c r="AI80" i="11"/>
  <c r="AJ80" i="11" s="1"/>
  <c r="AI44" i="11"/>
  <c r="AJ44" i="11" s="1"/>
  <c r="K27" i="2"/>
  <c r="V27" i="2" s="1"/>
  <c r="D98" i="10"/>
  <c r="D97" i="10"/>
  <c r="D96" i="10"/>
  <c r="D95" i="10"/>
  <c r="D94" i="10"/>
  <c r="D93" i="10"/>
  <c r="D92" i="10"/>
  <c r="D91" i="10"/>
  <c r="E77" i="10"/>
  <c r="E76" i="10"/>
  <c r="E75" i="10"/>
  <c r="F51" i="10"/>
  <c r="F50" i="10"/>
  <c r="F56" i="10"/>
  <c r="F55" i="10"/>
  <c r="F54" i="10"/>
  <c r="F53" i="10"/>
  <c r="F52" i="10"/>
  <c r="B108" i="12" l="1"/>
  <c r="B157" i="12" s="1"/>
  <c r="AR82" i="12"/>
  <c r="B142" i="3"/>
  <c r="AI142" i="3" s="1"/>
  <c r="AL142" i="3" s="1"/>
  <c r="B140" i="3"/>
  <c r="AI140" i="3" s="1"/>
  <c r="AL140" i="3" s="1"/>
  <c r="B131" i="3"/>
  <c r="AI131" i="3" s="1"/>
  <c r="AL131" i="3" s="1"/>
  <c r="B138" i="3"/>
  <c r="AI138" i="3" s="1"/>
  <c r="AL138" i="3" s="1"/>
  <c r="B137" i="3"/>
  <c r="AI137" i="3" s="1"/>
  <c r="AL137" i="3" s="1"/>
  <c r="B129" i="3"/>
  <c r="AI129" i="3" s="1"/>
  <c r="AL129" i="3" s="1"/>
  <c r="B136" i="3"/>
  <c r="AI136" i="3" s="1"/>
  <c r="AL136" i="3" s="1"/>
  <c r="B126" i="3"/>
  <c r="B134" i="3"/>
  <c r="AI134" i="3" s="1"/>
  <c r="AL134" i="3" s="1"/>
  <c r="B141" i="3"/>
  <c r="AI141" i="3" s="1"/>
  <c r="AL141" i="3" s="1"/>
  <c r="B132" i="3"/>
  <c r="AI132" i="3" s="1"/>
  <c r="AL132" i="3" s="1"/>
  <c r="B100" i="12"/>
  <c r="C100" i="12" s="1"/>
  <c r="F149" i="12" s="1"/>
  <c r="B97" i="12"/>
  <c r="C97" i="12" s="1"/>
  <c r="F146" i="12" s="1"/>
  <c r="B133" i="3"/>
  <c r="AI133" i="3" s="1"/>
  <c r="AL133" i="3" s="1"/>
  <c r="B79" i="12"/>
  <c r="B103" i="12"/>
  <c r="B76" i="12"/>
  <c r="B82" i="12"/>
  <c r="B75" i="12"/>
  <c r="B96" i="12"/>
  <c r="B78" i="12"/>
  <c r="B101" i="12"/>
  <c r="B98" i="12"/>
  <c r="B70" i="12"/>
  <c r="B89" i="12"/>
  <c r="B109" i="12"/>
  <c r="B83" i="12"/>
  <c r="B74" i="12"/>
  <c r="B106" i="12"/>
  <c r="B92" i="12"/>
  <c r="B91" i="12"/>
  <c r="B85" i="12"/>
  <c r="B90" i="12"/>
  <c r="B84" i="12"/>
  <c r="B81" i="12"/>
  <c r="B107" i="12"/>
  <c r="B88" i="12"/>
  <c r="B94" i="12"/>
  <c r="B104" i="12"/>
  <c r="B86" i="12"/>
  <c r="B73" i="12"/>
  <c r="B102" i="12"/>
  <c r="B99" i="12"/>
  <c r="B71" i="12"/>
  <c r="B95" i="12"/>
  <c r="B87" i="12"/>
  <c r="B77" i="12"/>
  <c r="B72" i="12"/>
  <c r="B80" i="12"/>
  <c r="B93" i="12"/>
  <c r="B105" i="12"/>
  <c r="B70" i="11"/>
  <c r="B103" i="11"/>
  <c r="B88" i="11"/>
  <c r="B106" i="11"/>
  <c r="B74" i="11"/>
  <c r="B123" i="11" s="1"/>
  <c r="B97" i="11"/>
  <c r="B81" i="11"/>
  <c r="B102" i="11"/>
  <c r="B100" i="11"/>
  <c r="B84" i="11"/>
  <c r="B94" i="11"/>
  <c r="B99" i="11"/>
  <c r="B83" i="11"/>
  <c r="B104" i="11"/>
  <c r="B98" i="11"/>
  <c r="B109" i="11"/>
  <c r="B93" i="11"/>
  <c r="B77" i="11"/>
  <c r="B82" i="11"/>
  <c r="C82" i="11" s="1"/>
  <c r="B96" i="11"/>
  <c r="B80" i="11"/>
  <c r="B78" i="11"/>
  <c r="B95" i="11"/>
  <c r="B79" i="11"/>
  <c r="B86" i="11"/>
  <c r="B90" i="11"/>
  <c r="B105" i="11"/>
  <c r="B89" i="11"/>
  <c r="B73" i="11"/>
  <c r="B122" i="11" s="1"/>
  <c r="B108" i="11"/>
  <c r="B92" i="11"/>
  <c r="B76" i="11"/>
  <c r="B125" i="11" s="1"/>
  <c r="B107" i="11"/>
  <c r="B91" i="11"/>
  <c r="B75" i="11"/>
  <c r="B124" i="11" s="1"/>
  <c r="B85" i="11"/>
  <c r="B87" i="11"/>
  <c r="B101" i="11"/>
  <c r="B72" i="11"/>
  <c r="B121" i="11" s="1"/>
  <c r="B71" i="11"/>
  <c r="B120" i="11" s="1"/>
  <c r="B128" i="3"/>
  <c r="AI128" i="3" s="1"/>
  <c r="B143" i="3"/>
  <c r="AI143" i="3" s="1"/>
  <c r="AL143" i="3" s="1"/>
  <c r="B139" i="3"/>
  <c r="AI139" i="3" s="1"/>
  <c r="AL139" i="3" s="1"/>
  <c r="B135" i="3"/>
  <c r="AI135" i="3" s="1"/>
  <c r="AL135" i="3" s="1"/>
  <c r="B127" i="3"/>
  <c r="AI127" i="3" s="1"/>
  <c r="B130" i="3"/>
  <c r="AI130" i="3" s="1"/>
  <c r="AL130" i="3" s="1"/>
  <c r="C5" i="2"/>
  <c r="C5" i="3" s="1"/>
  <c r="C5" i="4" s="1"/>
  <c r="C5" i="12" s="1"/>
  <c r="C108" i="10"/>
  <c r="O131" i="10" s="1"/>
  <c r="B108" i="10"/>
  <c r="N131" i="10" s="1"/>
  <c r="C107" i="10"/>
  <c r="O130" i="10" s="1"/>
  <c r="B107" i="10"/>
  <c r="N130" i="10" s="1"/>
  <c r="C106" i="10"/>
  <c r="O129" i="10" s="1"/>
  <c r="B106" i="10"/>
  <c r="N129" i="10" s="1"/>
  <c r="C105" i="10"/>
  <c r="O128" i="10" s="1"/>
  <c r="B105" i="10"/>
  <c r="N146" i="10" s="1"/>
  <c r="B104" i="10"/>
  <c r="N127" i="10" s="1"/>
  <c r="B103" i="10"/>
  <c r="N126" i="10" s="1"/>
  <c r="B102" i="10"/>
  <c r="N125" i="10" s="1"/>
  <c r="B101" i="10"/>
  <c r="N124" i="10" s="1"/>
  <c r="C104" i="10"/>
  <c r="O127" i="10" s="1"/>
  <c r="C103" i="10"/>
  <c r="O126" i="10" s="1"/>
  <c r="C102" i="10"/>
  <c r="O125" i="10" s="1"/>
  <c r="C101" i="10"/>
  <c r="O124" i="10" s="1"/>
  <c r="B82" i="10"/>
  <c r="N123" i="10" s="1"/>
  <c r="B81" i="10"/>
  <c r="N122" i="10" s="1"/>
  <c r="B80" i="10"/>
  <c r="N121" i="10" s="1"/>
  <c r="C81" i="10"/>
  <c r="O122" i="10" s="1"/>
  <c r="C65" i="10"/>
  <c r="N120" i="10" s="1"/>
  <c r="C64" i="10"/>
  <c r="N119" i="10" s="1"/>
  <c r="C63" i="10"/>
  <c r="N118" i="10" s="1"/>
  <c r="C62" i="10"/>
  <c r="N117" i="10" s="1"/>
  <c r="C61" i="10"/>
  <c r="N116" i="10" s="1"/>
  <c r="C60" i="10"/>
  <c r="N115" i="10" s="1"/>
  <c r="C59" i="10"/>
  <c r="N114" i="10" s="1"/>
  <c r="D65" i="10"/>
  <c r="O120" i="10" s="1"/>
  <c r="D64" i="10"/>
  <c r="O119" i="10" s="1"/>
  <c r="D63" i="10"/>
  <c r="O118" i="10" s="1"/>
  <c r="D62" i="10"/>
  <c r="O117" i="10" s="1"/>
  <c r="D61" i="10"/>
  <c r="O116" i="10" s="1"/>
  <c r="C108" i="12" l="1"/>
  <c r="F157" i="12" s="1"/>
  <c r="G157" i="12" s="1"/>
  <c r="C70" i="11"/>
  <c r="F119" i="11" s="1"/>
  <c r="G126" i="3"/>
  <c r="AI126" i="3"/>
  <c r="C222" i="11"/>
  <c r="C437" i="11" s="1"/>
  <c r="C207" i="11"/>
  <c r="C422" i="11" s="1"/>
  <c r="AI422" i="11" s="1"/>
  <c r="C252" i="11"/>
  <c r="C467" i="11" s="1"/>
  <c r="C237" i="11"/>
  <c r="C452" i="11" s="1"/>
  <c r="C255" i="11"/>
  <c r="C470" i="11" s="1"/>
  <c r="C240" i="11"/>
  <c r="C455" i="11" s="1"/>
  <c r="C225" i="11"/>
  <c r="C440" i="11" s="1"/>
  <c r="C210" i="11"/>
  <c r="C425" i="11" s="1"/>
  <c r="AI425" i="11" s="1"/>
  <c r="C206" i="11"/>
  <c r="C421" i="11" s="1"/>
  <c r="AI421" i="11" s="1"/>
  <c r="C236" i="11"/>
  <c r="C451" i="11" s="1"/>
  <c r="C221" i="11"/>
  <c r="C436" i="11" s="1"/>
  <c r="C251" i="11"/>
  <c r="C466" i="11" s="1"/>
  <c r="C226" i="11"/>
  <c r="C441" i="11" s="1"/>
  <c r="C211" i="11"/>
  <c r="C426" i="11" s="1"/>
  <c r="AI426" i="11" s="1"/>
  <c r="C256" i="11"/>
  <c r="C471" i="11" s="1"/>
  <c r="C241" i="11"/>
  <c r="C456" i="11" s="1"/>
  <c r="C223" i="11"/>
  <c r="C438" i="11" s="1"/>
  <c r="C208" i="11"/>
  <c r="C423" i="11" s="1"/>
  <c r="AI423" i="11" s="1"/>
  <c r="C253" i="11"/>
  <c r="C468" i="11" s="1"/>
  <c r="C238" i="11"/>
  <c r="C453" i="11" s="1"/>
  <c r="C224" i="11"/>
  <c r="C439" i="11" s="1"/>
  <c r="C209" i="11"/>
  <c r="C424" i="11" s="1"/>
  <c r="AI424" i="11" s="1"/>
  <c r="C254" i="11"/>
  <c r="C469" i="11" s="1"/>
  <c r="C239" i="11"/>
  <c r="C454" i="11" s="1"/>
  <c r="G142" i="3"/>
  <c r="D142" i="3"/>
  <c r="AK142" i="3" s="1"/>
  <c r="H142" i="3"/>
  <c r="G140" i="3"/>
  <c r="H140" i="3"/>
  <c r="D140" i="3"/>
  <c r="AK140" i="3" s="1"/>
  <c r="G143" i="3"/>
  <c r="H143" i="3"/>
  <c r="D143" i="3"/>
  <c r="AK143" i="3" s="1"/>
  <c r="G141" i="3"/>
  <c r="D141" i="3"/>
  <c r="AK141" i="3" s="1"/>
  <c r="H141" i="3"/>
  <c r="G139" i="3"/>
  <c r="H139" i="3"/>
  <c r="D139" i="3"/>
  <c r="AK139" i="3" s="1"/>
  <c r="G138" i="3"/>
  <c r="D138" i="3"/>
  <c r="AK138" i="3" s="1"/>
  <c r="H138" i="3"/>
  <c r="G137" i="3"/>
  <c r="H137" i="3"/>
  <c r="D137" i="3"/>
  <c r="AK137" i="3" s="1"/>
  <c r="G136" i="3"/>
  <c r="H136" i="3"/>
  <c r="D136" i="3"/>
  <c r="AK136" i="3" s="1"/>
  <c r="G135" i="3"/>
  <c r="H135" i="3"/>
  <c r="D135" i="3"/>
  <c r="AK135" i="3" s="1"/>
  <c r="G134" i="3"/>
  <c r="H134" i="3"/>
  <c r="D134" i="3"/>
  <c r="AK134" i="3" s="1"/>
  <c r="G133" i="3"/>
  <c r="H133" i="3"/>
  <c r="D133" i="3"/>
  <c r="AK133" i="3" s="1"/>
  <c r="G132" i="3"/>
  <c r="H132" i="3"/>
  <c r="D132" i="3"/>
  <c r="AK132" i="3" s="1"/>
  <c r="G131" i="3"/>
  <c r="H131" i="3"/>
  <c r="D131" i="3"/>
  <c r="AK131" i="3" s="1"/>
  <c r="G130" i="3"/>
  <c r="D130" i="3"/>
  <c r="AK130" i="3" s="1"/>
  <c r="H130" i="3"/>
  <c r="G129" i="3"/>
  <c r="H129" i="3"/>
  <c r="D129" i="3"/>
  <c r="AK129" i="3" s="1"/>
  <c r="G128" i="3"/>
  <c r="D128" i="3"/>
  <c r="AK128" i="3" s="1"/>
  <c r="G127" i="3"/>
  <c r="D127" i="3"/>
  <c r="AK127" i="3" s="1"/>
  <c r="D126" i="3"/>
  <c r="AK126" i="3" s="1"/>
  <c r="B149" i="12"/>
  <c r="G149" i="12" s="1"/>
  <c r="B146" i="12"/>
  <c r="G146" i="12" s="1"/>
  <c r="D59" i="10"/>
  <c r="O114" i="10" s="1"/>
  <c r="C109" i="12"/>
  <c r="F158" i="12" s="1"/>
  <c r="B158" i="12"/>
  <c r="B119" i="12"/>
  <c r="C70" i="12"/>
  <c r="F119" i="12" s="1"/>
  <c r="C78" i="12"/>
  <c r="F127" i="12" s="1"/>
  <c r="B127" i="12"/>
  <c r="B152" i="12"/>
  <c r="C103" i="12"/>
  <c r="F152" i="12" s="1"/>
  <c r="B129" i="12"/>
  <c r="C80" i="12"/>
  <c r="F129" i="12" s="1"/>
  <c r="B137" i="12"/>
  <c r="C88" i="12"/>
  <c r="F137" i="12" s="1"/>
  <c r="C106" i="12"/>
  <c r="F155" i="12" s="1"/>
  <c r="B155" i="12"/>
  <c r="B132" i="12"/>
  <c r="C83" i="12"/>
  <c r="F132" i="12" s="1"/>
  <c r="B128" i="12"/>
  <c r="C79" i="12"/>
  <c r="F128" i="12" s="1"/>
  <c r="B121" i="12"/>
  <c r="C72" i="12"/>
  <c r="F121" i="12" s="1"/>
  <c r="B120" i="12"/>
  <c r="C71" i="12"/>
  <c r="F120" i="12" s="1"/>
  <c r="C102" i="12"/>
  <c r="F151" i="12" s="1"/>
  <c r="B151" i="12"/>
  <c r="C86" i="12"/>
  <c r="F135" i="12" s="1"/>
  <c r="B135" i="12"/>
  <c r="B133" i="12"/>
  <c r="C84" i="12"/>
  <c r="F133" i="12" s="1"/>
  <c r="B141" i="12"/>
  <c r="C92" i="12"/>
  <c r="F141" i="12" s="1"/>
  <c r="C98" i="12"/>
  <c r="F147" i="12" s="1"/>
  <c r="B147" i="12"/>
  <c r="B124" i="12"/>
  <c r="C75" i="12"/>
  <c r="F124" i="12" s="1"/>
  <c r="C93" i="12"/>
  <c r="F142" i="12" s="1"/>
  <c r="B142" i="12"/>
  <c r="G142" i="12" s="1"/>
  <c r="B136" i="12"/>
  <c r="C87" i="12"/>
  <c r="F136" i="12" s="1"/>
  <c r="C94" i="12"/>
  <c r="F143" i="12" s="1"/>
  <c r="B143" i="12"/>
  <c r="B156" i="12"/>
  <c r="C107" i="12"/>
  <c r="F156" i="12" s="1"/>
  <c r="C85" i="12"/>
  <c r="F134" i="12" s="1"/>
  <c r="B134" i="12"/>
  <c r="G134" i="12" s="1"/>
  <c r="B123" i="12"/>
  <c r="C74" i="12"/>
  <c r="F123" i="12" s="1"/>
  <c r="B131" i="12"/>
  <c r="C82" i="12"/>
  <c r="F131" i="12" s="1"/>
  <c r="C77" i="12"/>
  <c r="F126" i="12" s="1"/>
  <c r="B126" i="12"/>
  <c r="B130" i="12"/>
  <c r="C81" i="12"/>
  <c r="F130" i="12" s="1"/>
  <c r="C90" i="12"/>
  <c r="F139" i="12" s="1"/>
  <c r="B139" i="12"/>
  <c r="B125" i="12"/>
  <c r="C76" i="12"/>
  <c r="F125" i="12" s="1"/>
  <c r="C105" i="12"/>
  <c r="F154" i="12" s="1"/>
  <c r="B154" i="12"/>
  <c r="B144" i="12"/>
  <c r="C95" i="12"/>
  <c r="F144" i="12" s="1"/>
  <c r="B148" i="12"/>
  <c r="C99" i="12"/>
  <c r="F148" i="12" s="1"/>
  <c r="B122" i="12"/>
  <c r="C73" i="12"/>
  <c r="F122" i="12" s="1"/>
  <c r="B153" i="12"/>
  <c r="C104" i="12"/>
  <c r="F153" i="12" s="1"/>
  <c r="B140" i="12"/>
  <c r="C91" i="12"/>
  <c r="F140" i="12" s="1"/>
  <c r="C89" i="12"/>
  <c r="F138" i="12" s="1"/>
  <c r="B138" i="12"/>
  <c r="C101" i="12"/>
  <c r="F150" i="12" s="1"/>
  <c r="B150" i="12"/>
  <c r="B145" i="12"/>
  <c r="C96" i="12"/>
  <c r="F145" i="12" s="1"/>
  <c r="F131" i="11"/>
  <c r="B131" i="11"/>
  <c r="C94" i="11"/>
  <c r="F143" i="11" s="1"/>
  <c r="B143" i="11"/>
  <c r="C91" i="11"/>
  <c r="F140" i="11" s="1"/>
  <c r="B140" i="11"/>
  <c r="C108" i="11"/>
  <c r="F157" i="11" s="1"/>
  <c r="B157" i="11"/>
  <c r="C90" i="11"/>
  <c r="F139" i="11" s="1"/>
  <c r="B139" i="11"/>
  <c r="C78" i="11"/>
  <c r="F127" i="11" s="1"/>
  <c r="B127" i="11"/>
  <c r="C77" i="11"/>
  <c r="F126" i="11" s="1"/>
  <c r="B126" i="11"/>
  <c r="C104" i="11"/>
  <c r="F153" i="11" s="1"/>
  <c r="B153" i="11"/>
  <c r="C84" i="11"/>
  <c r="F133" i="11" s="1"/>
  <c r="B133" i="11"/>
  <c r="C106" i="11"/>
  <c r="F155" i="11" s="1"/>
  <c r="B155" i="11"/>
  <c r="C85" i="11"/>
  <c r="F134" i="11" s="1"/>
  <c r="B134" i="11"/>
  <c r="C102" i="11"/>
  <c r="F151" i="11" s="1"/>
  <c r="B151" i="11"/>
  <c r="C97" i="11"/>
  <c r="F146" i="11" s="1"/>
  <c r="B146" i="11"/>
  <c r="C101" i="11"/>
  <c r="F150" i="11" s="1"/>
  <c r="B150" i="11"/>
  <c r="C89" i="11"/>
  <c r="F138" i="11" s="1"/>
  <c r="B138" i="11"/>
  <c r="C79" i="11"/>
  <c r="F128" i="11" s="1"/>
  <c r="B128" i="11"/>
  <c r="C96" i="11"/>
  <c r="F145" i="11" s="1"/>
  <c r="B145" i="11"/>
  <c r="C109" i="11"/>
  <c r="F158" i="11" s="1"/>
  <c r="B158" i="11"/>
  <c r="C99" i="11"/>
  <c r="F148" i="11" s="1"/>
  <c r="B148" i="11"/>
  <c r="C103" i="11"/>
  <c r="F152" i="11" s="1"/>
  <c r="B152" i="11"/>
  <c r="C87" i="11"/>
  <c r="F136" i="11" s="1"/>
  <c r="B136" i="11"/>
  <c r="C107" i="11"/>
  <c r="F156" i="11" s="1"/>
  <c r="B156" i="11"/>
  <c r="C92" i="11"/>
  <c r="F141" i="11" s="1"/>
  <c r="B141" i="11"/>
  <c r="C105" i="11"/>
  <c r="F154" i="11" s="1"/>
  <c r="B154" i="11"/>
  <c r="C86" i="11"/>
  <c r="F135" i="11" s="1"/>
  <c r="B135" i="11"/>
  <c r="C95" i="11"/>
  <c r="F144" i="11" s="1"/>
  <c r="B144" i="11"/>
  <c r="C80" i="11"/>
  <c r="F129" i="11" s="1"/>
  <c r="B129" i="11"/>
  <c r="C93" i="11"/>
  <c r="F142" i="11" s="1"/>
  <c r="B142" i="11"/>
  <c r="C98" i="11"/>
  <c r="F147" i="11" s="1"/>
  <c r="B147" i="11"/>
  <c r="C83" i="11"/>
  <c r="F132" i="11" s="1"/>
  <c r="B132" i="11"/>
  <c r="C100" i="11"/>
  <c r="F149" i="11" s="1"/>
  <c r="B149" i="11"/>
  <c r="C81" i="11"/>
  <c r="F130" i="11" s="1"/>
  <c r="B130" i="11"/>
  <c r="C88" i="11"/>
  <c r="F137" i="11" s="1"/>
  <c r="B137" i="11"/>
  <c r="B119" i="11"/>
  <c r="C76" i="11"/>
  <c r="F125" i="11" s="1"/>
  <c r="G125" i="11" s="1"/>
  <c r="C72" i="11"/>
  <c r="F121" i="11" s="1"/>
  <c r="G121" i="11" s="1"/>
  <c r="C75" i="11"/>
  <c r="F124" i="11" s="1"/>
  <c r="G124" i="11" s="1"/>
  <c r="C74" i="11"/>
  <c r="F123" i="11" s="1"/>
  <c r="G123" i="11" s="1"/>
  <c r="C71" i="11"/>
  <c r="F120" i="11" s="1"/>
  <c r="G120" i="11" s="1"/>
  <c r="C73" i="11"/>
  <c r="F122" i="11" s="1"/>
  <c r="G122" i="11" s="1"/>
  <c r="C5" i="11"/>
  <c r="C80" i="10"/>
  <c r="O121" i="10" s="1"/>
  <c r="C82" i="10"/>
  <c r="O123" i="10" s="1"/>
  <c r="D60" i="10"/>
  <c r="O115" i="10" s="1"/>
  <c r="N128" i="10"/>
  <c r="C119" i="10" s="1"/>
  <c r="G158" i="12" l="1"/>
  <c r="G154" i="12"/>
  <c r="G156" i="12"/>
  <c r="G155" i="12"/>
  <c r="G152" i="12"/>
  <c r="G153" i="12"/>
  <c r="G151" i="12"/>
  <c r="G150" i="12"/>
  <c r="G148" i="12"/>
  <c r="G147" i="12"/>
  <c r="G145" i="12"/>
  <c r="G144" i="12"/>
  <c r="G143" i="12"/>
  <c r="G141" i="12"/>
  <c r="G140" i="12"/>
  <c r="G138" i="12"/>
  <c r="G139" i="12"/>
  <c r="G135" i="12"/>
  <c r="G137" i="12"/>
  <c r="G136" i="12"/>
  <c r="G158" i="11"/>
  <c r="G157" i="11"/>
  <c r="G156" i="11"/>
  <c r="G155" i="11"/>
  <c r="G154" i="11"/>
  <c r="G153" i="11"/>
  <c r="G152" i="11"/>
  <c r="G151" i="11"/>
  <c r="G149" i="11"/>
  <c r="G150" i="11"/>
  <c r="G148" i="11"/>
  <c r="G147" i="11"/>
  <c r="G146" i="11"/>
  <c r="G144" i="11"/>
  <c r="G143" i="11"/>
  <c r="G145" i="11"/>
  <c r="G142" i="11"/>
  <c r="G141" i="11"/>
  <c r="G140" i="11"/>
  <c r="G139" i="11"/>
  <c r="G138" i="11"/>
  <c r="G137" i="11"/>
  <c r="G136" i="11"/>
  <c r="G135" i="11"/>
  <c r="G134" i="11"/>
  <c r="AJ395" i="11"/>
  <c r="AJ323" i="11"/>
  <c r="B113" i="14"/>
  <c r="AJ380" i="11"/>
  <c r="AJ308" i="11"/>
  <c r="AJ365" i="11"/>
  <c r="AJ293" i="11"/>
  <c r="B42" i="14"/>
  <c r="AJ350" i="11"/>
  <c r="AJ278" i="11"/>
  <c r="B43" i="14"/>
  <c r="AJ351" i="11"/>
  <c r="AJ279" i="11"/>
  <c r="AJ396" i="11"/>
  <c r="AJ324" i="11"/>
  <c r="B114" i="14"/>
  <c r="AJ381" i="11"/>
  <c r="AJ309" i="11"/>
  <c r="AJ366" i="11"/>
  <c r="AJ294" i="11"/>
  <c r="B116" i="14"/>
  <c r="AJ383" i="11"/>
  <c r="AJ311" i="11"/>
  <c r="AJ296" i="11"/>
  <c r="AJ368" i="11"/>
  <c r="B45" i="14"/>
  <c r="AJ353" i="11"/>
  <c r="AJ281" i="11"/>
  <c r="AJ398" i="11"/>
  <c r="AJ326" i="11"/>
  <c r="AJ367" i="11"/>
  <c r="AJ295" i="11"/>
  <c r="AJ280" i="11"/>
  <c r="B44" i="14"/>
  <c r="AJ352" i="11"/>
  <c r="AJ397" i="11"/>
  <c r="AJ325" i="11"/>
  <c r="B115" i="14"/>
  <c r="AJ382" i="11"/>
  <c r="AJ310" i="11"/>
  <c r="B47" i="14"/>
  <c r="AJ355" i="11"/>
  <c r="AJ283" i="11"/>
  <c r="AJ328" i="11"/>
  <c r="AJ400" i="11"/>
  <c r="B118" i="14"/>
  <c r="AJ385" i="11"/>
  <c r="AJ313" i="11"/>
  <c r="AJ370" i="11"/>
  <c r="AJ298" i="11"/>
  <c r="AJ399" i="11"/>
  <c r="AJ327" i="11"/>
  <c r="AJ312" i="11"/>
  <c r="B117" i="14"/>
  <c r="AJ384" i="11"/>
  <c r="AJ369" i="11"/>
  <c r="AJ297" i="11"/>
  <c r="B46" i="14"/>
  <c r="AJ354" i="11"/>
  <c r="AJ282" i="11"/>
  <c r="G126" i="12"/>
  <c r="C242" i="12"/>
  <c r="C257" i="12"/>
  <c r="C227" i="12"/>
  <c r="C212" i="12"/>
  <c r="C240" i="12"/>
  <c r="C255" i="12"/>
  <c r="C225" i="12"/>
  <c r="C210" i="12"/>
  <c r="G128" i="12"/>
  <c r="C214" i="12"/>
  <c r="C259" i="12"/>
  <c r="C229" i="12"/>
  <c r="C244" i="12"/>
  <c r="G129" i="12"/>
  <c r="C215" i="12"/>
  <c r="C230" i="12"/>
  <c r="C245" i="12"/>
  <c r="C260" i="12"/>
  <c r="C330" i="12" s="1"/>
  <c r="H330" i="12" s="1"/>
  <c r="C208" i="12"/>
  <c r="C223" i="12"/>
  <c r="C238" i="12"/>
  <c r="C253" i="12"/>
  <c r="G131" i="12"/>
  <c r="C232" i="12"/>
  <c r="C247" i="12"/>
  <c r="C262" i="12"/>
  <c r="C217" i="12"/>
  <c r="G132" i="12"/>
  <c r="C233" i="12"/>
  <c r="C248" i="12"/>
  <c r="C263" i="12"/>
  <c r="C218" i="12"/>
  <c r="G127" i="12"/>
  <c r="C258" i="12"/>
  <c r="C243" i="12"/>
  <c r="C213" i="12"/>
  <c r="C228" i="12"/>
  <c r="G125" i="12"/>
  <c r="C256" i="12"/>
  <c r="C226" i="12"/>
  <c r="C211" i="12"/>
  <c r="C241" i="12"/>
  <c r="C224" i="12"/>
  <c r="C239" i="12"/>
  <c r="C254" i="12"/>
  <c r="C209" i="12"/>
  <c r="C206" i="12"/>
  <c r="C221" i="12"/>
  <c r="C251" i="12"/>
  <c r="C236" i="12"/>
  <c r="G130" i="12"/>
  <c r="C216" i="12"/>
  <c r="C231" i="12"/>
  <c r="C246" i="12"/>
  <c r="C261" i="12"/>
  <c r="G133" i="12"/>
  <c r="C264" i="12"/>
  <c r="C219" i="12"/>
  <c r="C234" i="12"/>
  <c r="C249" i="12"/>
  <c r="C207" i="12"/>
  <c r="C222" i="12"/>
  <c r="C237" i="12"/>
  <c r="C252" i="12"/>
  <c r="C235" i="12"/>
  <c r="C205" i="12"/>
  <c r="C220" i="12"/>
  <c r="C250" i="12"/>
  <c r="D239" i="11"/>
  <c r="F239" i="11" s="1"/>
  <c r="D311" i="11" s="1"/>
  <c r="D383" i="11" s="1"/>
  <c r="C311" i="11"/>
  <c r="C383" i="11" s="1"/>
  <c r="D238" i="11"/>
  <c r="F238" i="11" s="1"/>
  <c r="D310" i="11" s="1"/>
  <c r="D382" i="11" s="1"/>
  <c r="C310" i="11"/>
  <c r="C382" i="11" s="1"/>
  <c r="C313" i="11"/>
  <c r="D241" i="11"/>
  <c r="F241" i="11" s="1"/>
  <c r="D313" i="11" s="1"/>
  <c r="D385" i="11" s="1"/>
  <c r="D206" i="11"/>
  <c r="C278" i="11"/>
  <c r="C350" i="11" s="1"/>
  <c r="D255" i="11"/>
  <c r="F255" i="11" s="1"/>
  <c r="D327" i="11" s="1"/>
  <c r="D399" i="11" s="1"/>
  <c r="C327" i="11"/>
  <c r="C399" i="11" s="1"/>
  <c r="D222" i="11"/>
  <c r="C294" i="11"/>
  <c r="C366" i="11" s="1"/>
  <c r="G129" i="11"/>
  <c r="C260" i="11"/>
  <c r="C475" i="11" s="1"/>
  <c r="C245" i="11"/>
  <c r="C460" i="11" s="1"/>
  <c r="C230" i="11"/>
  <c r="C445" i="11" s="1"/>
  <c r="C215" i="11"/>
  <c r="C430" i="11" s="1"/>
  <c r="AI430" i="11" s="1"/>
  <c r="G133" i="11"/>
  <c r="C234" i="11"/>
  <c r="C449" i="11" s="1"/>
  <c r="C219" i="11"/>
  <c r="C434" i="11" s="1"/>
  <c r="AI434" i="11" s="1"/>
  <c r="C264" i="11"/>
  <c r="C479" i="11" s="1"/>
  <c r="C249" i="11"/>
  <c r="C464" i="11" s="1"/>
  <c r="G126" i="11"/>
  <c r="C257" i="11"/>
  <c r="C472" i="11" s="1"/>
  <c r="C227" i="11"/>
  <c r="C442" i="11" s="1"/>
  <c r="C212" i="11"/>
  <c r="C427" i="11" s="1"/>
  <c r="AI427" i="11" s="1"/>
  <c r="C242" i="11"/>
  <c r="C457" i="11" s="1"/>
  <c r="G131" i="11"/>
  <c r="C247" i="11"/>
  <c r="C462" i="11" s="1"/>
  <c r="C232" i="11"/>
  <c r="C447" i="11" s="1"/>
  <c r="C217" i="11"/>
  <c r="C432" i="11" s="1"/>
  <c r="AI432" i="11" s="1"/>
  <c r="C262" i="11"/>
  <c r="C477" i="11" s="1"/>
  <c r="D224" i="11"/>
  <c r="F224" i="11" s="1"/>
  <c r="D296" i="11" s="1"/>
  <c r="D368" i="11" s="1"/>
  <c r="C296" i="11"/>
  <c r="C368" i="11" s="1"/>
  <c r="D223" i="11"/>
  <c r="F223" i="11" s="1"/>
  <c r="D295" i="11" s="1"/>
  <c r="D367" i="11" s="1"/>
  <c r="C295" i="11"/>
  <c r="C367" i="11" s="1"/>
  <c r="C298" i="11"/>
  <c r="D226" i="11"/>
  <c r="F226" i="11" s="1"/>
  <c r="D298" i="11" s="1"/>
  <c r="D370" i="11" s="1"/>
  <c r="D236" i="11"/>
  <c r="C308" i="11"/>
  <c r="C380" i="11" s="1"/>
  <c r="D240" i="11"/>
  <c r="F240" i="11" s="1"/>
  <c r="D312" i="11" s="1"/>
  <c r="D384" i="11" s="1"/>
  <c r="C312" i="11"/>
  <c r="C384" i="11" s="1"/>
  <c r="D207" i="11"/>
  <c r="C279" i="11"/>
  <c r="C351" i="11" s="1"/>
  <c r="C250" i="11"/>
  <c r="C465" i="11" s="1"/>
  <c r="C235" i="11"/>
  <c r="C450" i="11" s="1"/>
  <c r="C220" i="11"/>
  <c r="C435" i="11" s="1"/>
  <c r="C205" i="11"/>
  <c r="D209" i="11"/>
  <c r="F209" i="11" s="1"/>
  <c r="D281" i="11" s="1"/>
  <c r="D353" i="11" s="1"/>
  <c r="C281" i="11"/>
  <c r="C353" i="11" s="1"/>
  <c r="D208" i="11"/>
  <c r="F208" i="11" s="1"/>
  <c r="D280" i="11" s="1"/>
  <c r="D352" i="11" s="1"/>
  <c r="C280" i="11"/>
  <c r="C352" i="11" s="1"/>
  <c r="C283" i="11"/>
  <c r="D211" i="11"/>
  <c r="F211" i="11" s="1"/>
  <c r="D283" i="11" s="1"/>
  <c r="D355" i="11" s="1"/>
  <c r="D221" i="11"/>
  <c r="C293" i="11"/>
  <c r="C365" i="11" s="1"/>
  <c r="D225" i="11"/>
  <c r="F225" i="11" s="1"/>
  <c r="D297" i="11" s="1"/>
  <c r="D369" i="11" s="1"/>
  <c r="C297" i="11"/>
  <c r="C369" i="11" s="1"/>
  <c r="D252" i="11"/>
  <c r="C324" i="11"/>
  <c r="C396" i="11" s="1"/>
  <c r="G130" i="11"/>
  <c r="C246" i="11"/>
  <c r="C461" i="11" s="1"/>
  <c r="C216" i="11"/>
  <c r="C431" i="11" s="1"/>
  <c r="AI431" i="11" s="1"/>
  <c r="C261" i="11"/>
  <c r="C476" i="11" s="1"/>
  <c r="C231" i="11"/>
  <c r="C446" i="11" s="1"/>
  <c r="G132" i="11"/>
  <c r="C248" i="11"/>
  <c r="C463" i="11" s="1"/>
  <c r="C233" i="11"/>
  <c r="C448" i="11" s="1"/>
  <c r="C218" i="11"/>
  <c r="C433" i="11" s="1"/>
  <c r="AI433" i="11" s="1"/>
  <c r="C263" i="11"/>
  <c r="C478" i="11" s="1"/>
  <c r="G128" i="11"/>
  <c r="C229" i="11"/>
  <c r="C444" i="11" s="1"/>
  <c r="C214" i="11"/>
  <c r="C429" i="11" s="1"/>
  <c r="AI429" i="11" s="1"/>
  <c r="C259" i="11"/>
  <c r="C474" i="11" s="1"/>
  <c r="C244" i="11"/>
  <c r="C459" i="11" s="1"/>
  <c r="G127" i="11"/>
  <c r="C258" i="11"/>
  <c r="C473" i="11" s="1"/>
  <c r="C243" i="11"/>
  <c r="C458" i="11" s="1"/>
  <c r="C228" i="11"/>
  <c r="C443" i="11" s="1"/>
  <c r="C213" i="11"/>
  <c r="C428" i="11" s="1"/>
  <c r="AI428" i="11" s="1"/>
  <c r="D254" i="11"/>
  <c r="F254" i="11" s="1"/>
  <c r="D326" i="11" s="1"/>
  <c r="D398" i="11" s="1"/>
  <c r="C326" i="11"/>
  <c r="C398" i="11" s="1"/>
  <c r="D253" i="11"/>
  <c r="F253" i="11" s="1"/>
  <c r="D325" i="11" s="1"/>
  <c r="D397" i="11" s="1"/>
  <c r="C325" i="11"/>
  <c r="C397" i="11" s="1"/>
  <c r="C328" i="11"/>
  <c r="D256" i="11"/>
  <c r="F256" i="11" s="1"/>
  <c r="D328" i="11" s="1"/>
  <c r="D400" i="11" s="1"/>
  <c r="D251" i="11"/>
  <c r="C323" i="11"/>
  <c r="C395" i="11" s="1"/>
  <c r="D210" i="11"/>
  <c r="F210" i="11" s="1"/>
  <c r="D282" i="11" s="1"/>
  <c r="D354" i="11" s="1"/>
  <c r="C282" i="11"/>
  <c r="C354" i="11" s="1"/>
  <c r="D237" i="11"/>
  <c r="C309" i="11"/>
  <c r="C381" i="11" s="1"/>
  <c r="G122" i="12"/>
  <c r="G123" i="12"/>
  <c r="G124" i="12"/>
  <c r="G119" i="11"/>
  <c r="G121" i="12"/>
  <c r="G119" i="12"/>
  <c r="C123" i="10"/>
  <c r="G120" i="12"/>
  <c r="C125" i="10"/>
  <c r="C126" i="10"/>
  <c r="C122" i="10"/>
  <c r="C120" i="10"/>
  <c r="C124" i="10"/>
  <c r="C121" i="10"/>
  <c r="D240" i="12" l="1"/>
  <c r="F240" i="12" s="1"/>
  <c r="D310" i="12" s="1"/>
  <c r="AJ407" i="11"/>
  <c r="AJ335" i="11"/>
  <c r="AJ320" i="11"/>
  <c r="B125" i="14"/>
  <c r="AJ392" i="11"/>
  <c r="AJ377" i="11"/>
  <c r="AJ305" i="11"/>
  <c r="B54" i="14"/>
  <c r="AJ362" i="11"/>
  <c r="AJ290" i="11"/>
  <c r="B120" i="14"/>
  <c r="AJ387" i="11"/>
  <c r="AJ315" i="11"/>
  <c r="AJ372" i="11"/>
  <c r="AJ300" i="11"/>
  <c r="B49" i="14"/>
  <c r="AJ357" i="11"/>
  <c r="AJ285" i="11"/>
  <c r="AJ402" i="11"/>
  <c r="AJ330" i="11"/>
  <c r="AJ371" i="11"/>
  <c r="AJ299" i="11"/>
  <c r="B48" i="14"/>
  <c r="AJ356" i="11"/>
  <c r="AJ284" i="11"/>
  <c r="AJ401" i="11"/>
  <c r="AJ329" i="11"/>
  <c r="B119" i="14"/>
  <c r="AJ386" i="11"/>
  <c r="AJ314" i="11"/>
  <c r="B124" i="14"/>
  <c r="AJ391" i="11"/>
  <c r="AJ319" i="11"/>
  <c r="AJ304" i="11"/>
  <c r="AJ376" i="11"/>
  <c r="B53" i="14"/>
  <c r="AJ361" i="11"/>
  <c r="AJ289" i="11"/>
  <c r="AJ406" i="11"/>
  <c r="AJ334" i="11"/>
  <c r="B55" i="14"/>
  <c r="AJ363" i="11"/>
  <c r="AJ291" i="11"/>
  <c r="AJ336" i="11"/>
  <c r="AJ408" i="11"/>
  <c r="B126" i="14"/>
  <c r="AJ393" i="11"/>
  <c r="AJ321" i="11"/>
  <c r="AJ378" i="11"/>
  <c r="AJ306" i="11"/>
  <c r="AJ403" i="11"/>
  <c r="AJ331" i="11"/>
  <c r="B121" i="14"/>
  <c r="AJ388" i="11"/>
  <c r="AJ316" i="11"/>
  <c r="AJ373" i="11"/>
  <c r="AJ301" i="11"/>
  <c r="B50" i="14"/>
  <c r="AJ358" i="11"/>
  <c r="AJ286" i="11"/>
  <c r="AJ375" i="11"/>
  <c r="AJ303" i="11"/>
  <c r="AJ360" i="11"/>
  <c r="AJ288" i="11"/>
  <c r="B52" i="14"/>
  <c r="AJ405" i="11"/>
  <c r="AJ333" i="11"/>
  <c r="B123" i="14"/>
  <c r="AJ390" i="11"/>
  <c r="AJ318" i="11"/>
  <c r="B51" i="14"/>
  <c r="AJ359" i="11"/>
  <c r="AJ287" i="11"/>
  <c r="AJ404" i="11"/>
  <c r="AJ332" i="11"/>
  <c r="B122" i="14"/>
  <c r="AJ389" i="11"/>
  <c r="AJ317" i="11"/>
  <c r="AJ374" i="11"/>
  <c r="AJ302" i="11"/>
  <c r="C326" i="12"/>
  <c r="C395" i="12" s="1"/>
  <c r="C466" i="12"/>
  <c r="C298" i="12"/>
  <c r="C367" i="12" s="1"/>
  <c r="V367" i="12" s="1"/>
  <c r="C438" i="12"/>
  <c r="C314" i="12"/>
  <c r="C383" i="12" s="1"/>
  <c r="C454" i="12"/>
  <c r="C283" i="12"/>
  <c r="C352" i="12" s="1"/>
  <c r="AN352" i="12" s="1"/>
  <c r="J352" i="12" s="1"/>
  <c r="C423" i="12"/>
  <c r="AT423" i="12" s="1"/>
  <c r="C299" i="12"/>
  <c r="C368" i="12" s="1"/>
  <c r="C439" i="12"/>
  <c r="C282" i="12"/>
  <c r="C351" i="12" s="1"/>
  <c r="AJ351" i="12" s="1"/>
  <c r="F351" i="12" s="1"/>
  <c r="C422" i="12"/>
  <c r="AT422" i="12" s="1"/>
  <c r="C313" i="12"/>
  <c r="C382" i="12" s="1"/>
  <c r="V382" i="12" s="1"/>
  <c r="C453" i="12"/>
  <c r="C329" i="12"/>
  <c r="C398" i="12" s="1"/>
  <c r="AI398" i="12" s="1"/>
  <c r="E398" i="12" s="1"/>
  <c r="C469" i="12"/>
  <c r="C297" i="12"/>
  <c r="C366" i="12" s="1"/>
  <c r="C437" i="12"/>
  <c r="C311" i="12"/>
  <c r="C380" i="12" s="1"/>
  <c r="C451" i="12"/>
  <c r="C328" i="12"/>
  <c r="C397" i="12" s="1"/>
  <c r="C468" i="12"/>
  <c r="C284" i="12"/>
  <c r="C353" i="12" s="1"/>
  <c r="V353" i="12" s="1"/>
  <c r="C424" i="12"/>
  <c r="AT424" i="12" s="1"/>
  <c r="C327" i="12"/>
  <c r="C396" i="12" s="1"/>
  <c r="V396" i="12" s="1"/>
  <c r="C467" i="12"/>
  <c r="C281" i="12"/>
  <c r="C350" i="12" s="1"/>
  <c r="AJ350" i="12" s="1"/>
  <c r="F350" i="12" s="1"/>
  <c r="C421" i="12"/>
  <c r="AT421" i="12" s="1"/>
  <c r="C312" i="12"/>
  <c r="C381" i="12" s="1"/>
  <c r="C452" i="12"/>
  <c r="C296" i="12"/>
  <c r="C365" i="12" s="1"/>
  <c r="AI365" i="12" s="1"/>
  <c r="E365" i="12" s="1"/>
  <c r="C436" i="12"/>
  <c r="AI395" i="12"/>
  <c r="E395" i="12" s="1"/>
  <c r="D236" i="12"/>
  <c r="F236" i="12" s="1"/>
  <c r="D306" i="12" s="1"/>
  <c r="D209" i="12"/>
  <c r="F209" i="12" s="1"/>
  <c r="D279" i="12" s="1"/>
  <c r="D253" i="12"/>
  <c r="F253" i="12" s="1"/>
  <c r="D323" i="12" s="1"/>
  <c r="D392" i="12" s="1"/>
  <c r="C462" i="12"/>
  <c r="C322" i="12"/>
  <c r="H322" i="12" s="1"/>
  <c r="C447" i="12"/>
  <c r="C307" i="12"/>
  <c r="H307" i="12" s="1"/>
  <c r="C471" i="12"/>
  <c r="C331" i="12"/>
  <c r="H331" i="12" s="1"/>
  <c r="D261" i="12"/>
  <c r="F261" i="12" s="1"/>
  <c r="D331" i="12" s="1"/>
  <c r="D400" i="12" s="1"/>
  <c r="C416" i="12"/>
  <c r="AT416" i="12" s="1"/>
  <c r="C276" i="12"/>
  <c r="H276" i="12" s="1"/>
  <c r="D256" i="12"/>
  <c r="F256" i="12" s="1"/>
  <c r="D326" i="12" s="1"/>
  <c r="C473" i="12"/>
  <c r="D263" i="12"/>
  <c r="F263" i="12" s="1"/>
  <c r="D333" i="12" s="1"/>
  <c r="D402" i="12" s="1"/>
  <c r="C333" i="12"/>
  <c r="C425" i="12"/>
  <c r="AT425" i="12" s="1"/>
  <c r="D215" i="12"/>
  <c r="F215" i="12" s="1"/>
  <c r="C285" i="12"/>
  <c r="H285" i="12" s="1"/>
  <c r="C435" i="12"/>
  <c r="C295" i="12"/>
  <c r="H295" i="12" s="1"/>
  <c r="C432" i="12"/>
  <c r="C292" i="12"/>
  <c r="H292" i="12" s="1"/>
  <c r="C456" i="12"/>
  <c r="C316" i="12"/>
  <c r="H316" i="12" s="1"/>
  <c r="D246" i="12"/>
  <c r="F246" i="12" s="1"/>
  <c r="D316" i="12" s="1"/>
  <c r="D385" i="12" s="1"/>
  <c r="C419" i="12"/>
  <c r="AT419" i="12" s="1"/>
  <c r="C279" i="12"/>
  <c r="H279" i="12" s="1"/>
  <c r="C458" i="12"/>
  <c r="D248" i="12"/>
  <c r="F248" i="12" s="1"/>
  <c r="D318" i="12" s="1"/>
  <c r="D387" i="12" s="1"/>
  <c r="C318" i="12"/>
  <c r="H318" i="12" s="1"/>
  <c r="C463" i="12"/>
  <c r="C323" i="12"/>
  <c r="H323" i="12" s="1"/>
  <c r="C465" i="12"/>
  <c r="C325" i="12"/>
  <c r="H325" i="12" s="1"/>
  <c r="C417" i="12"/>
  <c r="AT417" i="12" s="1"/>
  <c r="C277" i="12"/>
  <c r="H277" i="12" s="1"/>
  <c r="C441" i="12"/>
  <c r="D231" i="12"/>
  <c r="F231" i="12" s="1"/>
  <c r="D301" i="12" s="1"/>
  <c r="D370" i="12" s="1"/>
  <c r="C301" i="12"/>
  <c r="H301" i="12" s="1"/>
  <c r="C464" i="12"/>
  <c r="C324" i="12"/>
  <c r="H324" i="12" s="1"/>
  <c r="D228" i="12"/>
  <c r="F228" i="12" s="1"/>
  <c r="D298" i="12" s="1"/>
  <c r="D367" i="12" s="1"/>
  <c r="C443" i="12"/>
  <c r="C303" i="12"/>
  <c r="H303" i="12" s="1"/>
  <c r="D233" i="12"/>
  <c r="F233" i="12" s="1"/>
  <c r="D303" i="12" s="1"/>
  <c r="D372" i="12" s="1"/>
  <c r="C448" i="12"/>
  <c r="C308" i="12"/>
  <c r="H308" i="12" s="1"/>
  <c r="D244" i="12"/>
  <c r="F244" i="12" s="1"/>
  <c r="D314" i="12" s="1"/>
  <c r="D383" i="12" s="1"/>
  <c r="C450" i="12"/>
  <c r="C310" i="12"/>
  <c r="H310" i="12" s="1"/>
  <c r="C459" i="12"/>
  <c r="C319" i="12"/>
  <c r="H319" i="12" s="1"/>
  <c r="D249" i="12"/>
  <c r="F249" i="12" s="1"/>
  <c r="D319" i="12" s="1"/>
  <c r="D388" i="12" s="1"/>
  <c r="C426" i="12"/>
  <c r="AT426" i="12" s="1"/>
  <c r="D216" i="12"/>
  <c r="F216" i="12" s="1"/>
  <c r="D286" i="12" s="1"/>
  <c r="D355" i="12" s="1"/>
  <c r="C286" i="12"/>
  <c r="H286" i="12" s="1"/>
  <c r="C449" i="12"/>
  <c r="C309" i="12"/>
  <c r="H309" i="12" s="1"/>
  <c r="D213" i="12"/>
  <c r="F213" i="12" s="1"/>
  <c r="D283" i="12" s="1"/>
  <c r="C433" i="12"/>
  <c r="C293" i="12"/>
  <c r="H293" i="12" s="1"/>
  <c r="D229" i="12"/>
  <c r="F229" i="12" s="1"/>
  <c r="D299" i="12" s="1"/>
  <c r="D212" i="12"/>
  <c r="F212" i="12" s="1"/>
  <c r="D282" i="12" s="1"/>
  <c r="D351" i="12" s="1"/>
  <c r="D238" i="12"/>
  <c r="F238" i="12" s="1"/>
  <c r="D308" i="12" s="1"/>
  <c r="D377" i="12" s="1"/>
  <c r="C430" i="12"/>
  <c r="C290" i="12"/>
  <c r="H290" i="12" s="1"/>
  <c r="C444" i="12"/>
  <c r="D234" i="12"/>
  <c r="F234" i="12" s="1"/>
  <c r="D304" i="12" s="1"/>
  <c r="D373" i="12" s="1"/>
  <c r="C304" i="12"/>
  <c r="H304" i="12" s="1"/>
  <c r="C434" i="12"/>
  <c r="C294" i="12"/>
  <c r="H294" i="12" s="1"/>
  <c r="D243" i="12"/>
  <c r="F243" i="12" s="1"/>
  <c r="D313" i="12" s="1"/>
  <c r="D382" i="12" s="1"/>
  <c r="C427" i="12"/>
  <c r="AT427" i="12" s="1"/>
  <c r="C287" i="12"/>
  <c r="H287" i="12" s="1"/>
  <c r="D217" i="12"/>
  <c r="F217" i="12" s="1"/>
  <c r="D287" i="12" s="1"/>
  <c r="D356" i="12" s="1"/>
  <c r="C418" i="12"/>
  <c r="AT418" i="12" s="1"/>
  <c r="C278" i="12"/>
  <c r="H278" i="12" s="1"/>
  <c r="D259" i="12"/>
  <c r="F259" i="12" s="1"/>
  <c r="D329" i="12" s="1"/>
  <c r="D398" i="12" s="1"/>
  <c r="D227" i="12"/>
  <c r="F227" i="12" s="1"/>
  <c r="D297" i="12" s="1"/>
  <c r="D366" i="12" s="1"/>
  <c r="C460" i="12"/>
  <c r="C320" i="12"/>
  <c r="H320" i="12" s="1"/>
  <c r="C429" i="12"/>
  <c r="AT429" i="12" s="1"/>
  <c r="C289" i="12"/>
  <c r="H289" i="12" s="1"/>
  <c r="D219" i="12"/>
  <c r="F219" i="12" s="1"/>
  <c r="D289" i="12" s="1"/>
  <c r="D358" i="12" s="1"/>
  <c r="C446" i="12"/>
  <c r="C306" i="12"/>
  <c r="H306" i="12" s="1"/>
  <c r="D241" i="12"/>
  <c r="F241" i="12" s="1"/>
  <c r="D311" i="12" s="1"/>
  <c r="D380" i="12" s="1"/>
  <c r="D258" i="12"/>
  <c r="F258" i="12" s="1"/>
  <c r="D328" i="12" s="1"/>
  <c r="D397" i="12" s="1"/>
  <c r="C472" i="12"/>
  <c r="D262" i="12"/>
  <c r="F262" i="12" s="1"/>
  <c r="D332" i="12" s="1"/>
  <c r="D401" i="12" s="1"/>
  <c r="C332" i="12"/>
  <c r="H332" i="12" s="1"/>
  <c r="D260" i="12"/>
  <c r="F260" i="12" s="1"/>
  <c r="D330" i="12" s="1"/>
  <c r="D399" i="12" s="1"/>
  <c r="C470" i="12"/>
  <c r="D214" i="12"/>
  <c r="F214" i="12" s="1"/>
  <c r="D284" i="12" s="1"/>
  <c r="D257" i="12"/>
  <c r="F257" i="12" s="1"/>
  <c r="D327" i="12" s="1"/>
  <c r="D396" i="12" s="1"/>
  <c r="D250" i="12"/>
  <c r="F250" i="12" s="1"/>
  <c r="D320" i="12" s="1"/>
  <c r="C415" i="12"/>
  <c r="AT415" i="12" s="1"/>
  <c r="C275" i="12"/>
  <c r="H275" i="12" s="1"/>
  <c r="D237" i="12"/>
  <c r="F237" i="12" s="1"/>
  <c r="D307" i="12" s="1"/>
  <c r="C445" i="12"/>
  <c r="C305" i="12"/>
  <c r="H305" i="12" s="1"/>
  <c r="C474" i="12"/>
  <c r="C334" i="12"/>
  <c r="H334" i="12" s="1"/>
  <c r="D264" i="12"/>
  <c r="F264" i="12" s="1"/>
  <c r="D334" i="12" s="1"/>
  <c r="D403" i="12" s="1"/>
  <c r="C461" i="12"/>
  <c r="C321" i="12"/>
  <c r="H321" i="12" s="1"/>
  <c r="D211" i="12"/>
  <c r="F211" i="12" s="1"/>
  <c r="D281" i="12" s="1"/>
  <c r="D350" i="12" s="1"/>
  <c r="C457" i="12"/>
  <c r="D247" i="12"/>
  <c r="F247" i="12" s="1"/>
  <c r="D317" i="12" s="1"/>
  <c r="D386" i="12" s="1"/>
  <c r="C317" i="12"/>
  <c r="H317" i="12" s="1"/>
  <c r="C455" i="12"/>
  <c r="D245" i="12"/>
  <c r="F245" i="12" s="1"/>
  <c r="D315" i="12" s="1"/>
  <c r="D384" i="12" s="1"/>
  <c r="C315" i="12"/>
  <c r="D242" i="12"/>
  <c r="F242" i="12" s="1"/>
  <c r="D312" i="12" s="1"/>
  <c r="D381" i="12" s="1"/>
  <c r="C431" i="12"/>
  <c r="C291" i="12"/>
  <c r="H291" i="12" s="1"/>
  <c r="D226" i="12"/>
  <c r="F226" i="12" s="1"/>
  <c r="D296" i="12" s="1"/>
  <c r="D365" i="12" s="1"/>
  <c r="C428" i="12"/>
  <c r="AT428" i="12" s="1"/>
  <c r="C288" i="12"/>
  <c r="H288" i="12" s="1"/>
  <c r="D218" i="12"/>
  <c r="F218" i="12" s="1"/>
  <c r="D288" i="12" s="1"/>
  <c r="D357" i="12" s="1"/>
  <c r="C442" i="12"/>
  <c r="C302" i="12"/>
  <c r="H302" i="12" s="1"/>
  <c r="D232" i="12"/>
  <c r="F232" i="12" s="1"/>
  <c r="D302" i="12" s="1"/>
  <c r="D371" i="12" s="1"/>
  <c r="C440" i="12"/>
  <c r="D230" i="12"/>
  <c r="F230" i="12" s="1"/>
  <c r="D300" i="12" s="1"/>
  <c r="D369" i="12" s="1"/>
  <c r="C300" i="12"/>
  <c r="H300" i="12" s="1"/>
  <c r="C420" i="12"/>
  <c r="AT420" i="12" s="1"/>
  <c r="C280" i="12"/>
  <c r="H280" i="12" s="1"/>
  <c r="D210" i="12"/>
  <c r="F210" i="12" s="1"/>
  <c r="D280" i="12" s="1"/>
  <c r="D349" i="12" s="1"/>
  <c r="D208" i="12"/>
  <c r="F208" i="12" s="1"/>
  <c r="D278" i="12" s="1"/>
  <c r="D225" i="12"/>
  <c r="F225" i="12" s="1"/>
  <c r="D295" i="12" s="1"/>
  <c r="D364" i="12" s="1"/>
  <c r="V353" i="11"/>
  <c r="F353" i="11" s="1"/>
  <c r="X353" i="11"/>
  <c r="H353" i="11" s="1"/>
  <c r="N353" i="11"/>
  <c r="W353" i="11"/>
  <c r="G353" i="11" s="1"/>
  <c r="U353" i="11"/>
  <c r="E353" i="11" s="1"/>
  <c r="U380" i="11"/>
  <c r="E380" i="11" s="1"/>
  <c r="U328" i="11"/>
  <c r="E328" i="11" s="1"/>
  <c r="H328" i="11"/>
  <c r="C400" i="11"/>
  <c r="X352" i="11"/>
  <c r="H352" i="11" s="1"/>
  <c r="N352" i="11"/>
  <c r="W352" i="11"/>
  <c r="G352" i="11" s="1"/>
  <c r="U352" i="11"/>
  <c r="E352" i="11" s="1"/>
  <c r="V352" i="11"/>
  <c r="F352" i="11" s="1"/>
  <c r="U384" i="11"/>
  <c r="E384" i="11" s="1"/>
  <c r="U368" i="11"/>
  <c r="E368" i="11" s="1"/>
  <c r="V368" i="11"/>
  <c r="F368" i="11" s="1"/>
  <c r="U366" i="11"/>
  <c r="E366" i="11" s="1"/>
  <c r="V366" i="11"/>
  <c r="F366" i="11" s="1"/>
  <c r="U298" i="11"/>
  <c r="E298" i="11" s="1"/>
  <c r="C370" i="11"/>
  <c r="H298" i="11"/>
  <c r="V369" i="11"/>
  <c r="F369" i="11" s="1"/>
  <c r="U369" i="11"/>
  <c r="E369" i="11" s="1"/>
  <c r="C355" i="11"/>
  <c r="W351" i="11"/>
  <c r="G351" i="11" s="1"/>
  <c r="U351" i="11"/>
  <c r="E351" i="11" s="1"/>
  <c r="V351" i="11"/>
  <c r="F351" i="11" s="1"/>
  <c r="X351" i="11"/>
  <c r="H351" i="11" s="1"/>
  <c r="N351" i="11"/>
  <c r="U367" i="11"/>
  <c r="E367" i="11" s="1"/>
  <c r="V367" i="11"/>
  <c r="F367" i="11" s="1"/>
  <c r="U350" i="11"/>
  <c r="E350" i="11" s="1"/>
  <c r="V350" i="11"/>
  <c r="F350" i="11" s="1"/>
  <c r="X350" i="11"/>
  <c r="H350" i="11" s="1"/>
  <c r="N350" i="11"/>
  <c r="W350" i="11"/>
  <c r="G350" i="11" s="1"/>
  <c r="U313" i="11"/>
  <c r="E313" i="11" s="1"/>
  <c r="H313" i="11"/>
  <c r="C385" i="11"/>
  <c r="U383" i="11"/>
  <c r="E383" i="11" s="1"/>
  <c r="U382" i="11"/>
  <c r="E382" i="11" s="1"/>
  <c r="U381" i="11"/>
  <c r="E381" i="11" s="1"/>
  <c r="U354" i="11"/>
  <c r="E354" i="11" s="1"/>
  <c r="V354" i="11"/>
  <c r="F354" i="11" s="1"/>
  <c r="X354" i="11"/>
  <c r="H354" i="11" s="1"/>
  <c r="N354" i="11"/>
  <c r="W354" i="11"/>
  <c r="G354" i="11" s="1"/>
  <c r="V365" i="11"/>
  <c r="F365" i="11" s="1"/>
  <c r="U365" i="11"/>
  <c r="E365" i="11" s="1"/>
  <c r="C300" i="11"/>
  <c r="D228" i="11"/>
  <c r="F228" i="11" s="1"/>
  <c r="D300" i="11" s="1"/>
  <c r="D372" i="11" s="1"/>
  <c r="C316" i="11"/>
  <c r="D244" i="11"/>
  <c r="F244" i="11" s="1"/>
  <c r="D316" i="11" s="1"/>
  <c r="D388" i="11" s="1"/>
  <c r="D248" i="11"/>
  <c r="F248" i="11" s="1"/>
  <c r="C320" i="11"/>
  <c r="C288" i="11"/>
  <c r="D216" i="11"/>
  <c r="F216" i="11" s="1"/>
  <c r="D288" i="11" s="1"/>
  <c r="D360" i="11" s="1"/>
  <c r="H280" i="11"/>
  <c r="U280" i="11"/>
  <c r="E280" i="11" s="1"/>
  <c r="D250" i="11"/>
  <c r="F250" i="11" s="1"/>
  <c r="D322" i="11" s="1"/>
  <c r="D394" i="11" s="1"/>
  <c r="C322" i="11"/>
  <c r="H312" i="11"/>
  <c r="U312" i="11"/>
  <c r="E312" i="11" s="1"/>
  <c r="H296" i="11"/>
  <c r="U296" i="11"/>
  <c r="E296" i="11" s="1"/>
  <c r="C289" i="11"/>
  <c r="D217" i="11"/>
  <c r="F217" i="11" s="1"/>
  <c r="D289" i="11" s="1"/>
  <c r="D361" i="11" s="1"/>
  <c r="C314" i="11"/>
  <c r="D242" i="11"/>
  <c r="F242" i="11" s="1"/>
  <c r="D314" i="11" s="1"/>
  <c r="D386" i="11" s="1"/>
  <c r="D234" i="11"/>
  <c r="F234" i="11" s="1"/>
  <c r="C306" i="11"/>
  <c r="D245" i="11"/>
  <c r="F245" i="11" s="1"/>
  <c r="C317" i="11"/>
  <c r="H294" i="11"/>
  <c r="U294" i="11"/>
  <c r="E294" i="11" s="1"/>
  <c r="H323" i="11"/>
  <c r="U323" i="11"/>
  <c r="E323" i="11" s="1"/>
  <c r="C285" i="11"/>
  <c r="D213" i="11"/>
  <c r="F213" i="11" s="1"/>
  <c r="D285" i="11" s="1"/>
  <c r="D357" i="11" s="1"/>
  <c r="D229" i="11"/>
  <c r="F229" i="11" s="1"/>
  <c r="D301" i="11" s="1"/>
  <c r="D373" i="11" s="1"/>
  <c r="C301" i="11"/>
  <c r="D233" i="11"/>
  <c r="F233" i="11" s="1"/>
  <c r="C305" i="11"/>
  <c r="D261" i="11"/>
  <c r="F261" i="11" s="1"/>
  <c r="C333" i="11"/>
  <c r="H324" i="11"/>
  <c r="U324" i="11"/>
  <c r="E324" i="11" s="1"/>
  <c r="H281" i="11"/>
  <c r="U281" i="11"/>
  <c r="E281" i="11" s="1"/>
  <c r="D235" i="11"/>
  <c r="F235" i="11" s="1"/>
  <c r="D307" i="11" s="1"/>
  <c r="D379" i="11" s="1"/>
  <c r="C307" i="11"/>
  <c r="H308" i="11"/>
  <c r="U308" i="11"/>
  <c r="E308" i="11" s="1"/>
  <c r="D262" i="11"/>
  <c r="F262" i="11" s="1"/>
  <c r="C334" i="11"/>
  <c r="C329" i="11"/>
  <c r="D257" i="11"/>
  <c r="F257" i="11" s="1"/>
  <c r="D329" i="11" s="1"/>
  <c r="D401" i="11" s="1"/>
  <c r="D219" i="11"/>
  <c r="F219" i="11" s="1"/>
  <c r="D291" i="11" s="1"/>
  <c r="D363" i="11" s="1"/>
  <c r="C291" i="11"/>
  <c r="C302" i="11"/>
  <c r="D230" i="11"/>
  <c r="F230" i="11" s="1"/>
  <c r="H327" i="11"/>
  <c r="U327" i="11"/>
  <c r="E327" i="11" s="1"/>
  <c r="H310" i="11"/>
  <c r="U310" i="11"/>
  <c r="E310" i="11" s="1"/>
  <c r="C330" i="11"/>
  <c r="D258" i="11"/>
  <c r="F258" i="11" s="1"/>
  <c r="D330" i="11" s="1"/>
  <c r="D402" i="11" s="1"/>
  <c r="C286" i="11"/>
  <c r="D214" i="11"/>
  <c r="F214" i="11" s="1"/>
  <c r="D286" i="11" s="1"/>
  <c r="D358" i="11" s="1"/>
  <c r="C290" i="11"/>
  <c r="D218" i="11"/>
  <c r="F218" i="11" s="1"/>
  <c r="D290" i="11" s="1"/>
  <c r="D362" i="11" s="1"/>
  <c r="C303" i="11"/>
  <c r="D231" i="11"/>
  <c r="F231" i="11" s="1"/>
  <c r="H297" i="11"/>
  <c r="U297" i="11"/>
  <c r="E297" i="11" s="1"/>
  <c r="H283" i="11"/>
  <c r="U283" i="11"/>
  <c r="E283" i="11" s="1"/>
  <c r="D220" i="11"/>
  <c r="F220" i="11" s="1"/>
  <c r="D292" i="11" s="1"/>
  <c r="D364" i="11" s="1"/>
  <c r="C292" i="11"/>
  <c r="H279" i="11"/>
  <c r="U279" i="11"/>
  <c r="E279" i="11" s="1"/>
  <c r="H295" i="11"/>
  <c r="U295" i="11"/>
  <c r="E295" i="11" s="1"/>
  <c r="D247" i="11"/>
  <c r="F247" i="11" s="1"/>
  <c r="C319" i="11"/>
  <c r="C299" i="11"/>
  <c r="D227" i="11"/>
  <c r="F227" i="11" s="1"/>
  <c r="D299" i="11" s="1"/>
  <c r="D371" i="11" s="1"/>
  <c r="D264" i="11"/>
  <c r="F264" i="11" s="1"/>
  <c r="C336" i="11"/>
  <c r="D215" i="11"/>
  <c r="F215" i="11" s="1"/>
  <c r="D287" i="11" s="1"/>
  <c r="D359" i="11" s="1"/>
  <c r="C287" i="11"/>
  <c r="H278" i="11"/>
  <c r="U278" i="11"/>
  <c r="E278" i="11" s="1"/>
  <c r="H311" i="11"/>
  <c r="U311" i="11"/>
  <c r="E311" i="11" s="1"/>
  <c r="H309" i="11"/>
  <c r="U309" i="11"/>
  <c r="E309" i="11" s="1"/>
  <c r="H282" i="11"/>
  <c r="U282" i="11"/>
  <c r="E282" i="11" s="1"/>
  <c r="H325" i="11"/>
  <c r="U325" i="11"/>
  <c r="E325" i="11" s="1"/>
  <c r="H326" i="11"/>
  <c r="U326" i="11"/>
  <c r="E326" i="11" s="1"/>
  <c r="C315" i="11"/>
  <c r="D243" i="11"/>
  <c r="F243" i="11" s="1"/>
  <c r="D315" i="11" s="1"/>
  <c r="D387" i="11" s="1"/>
  <c r="C331" i="11"/>
  <c r="D259" i="11"/>
  <c r="F259" i="11" s="1"/>
  <c r="D331" i="11" s="1"/>
  <c r="D403" i="11" s="1"/>
  <c r="D263" i="11"/>
  <c r="F263" i="11" s="1"/>
  <c r="C335" i="11"/>
  <c r="D246" i="11"/>
  <c r="F246" i="11" s="1"/>
  <c r="C318" i="11"/>
  <c r="H293" i="11"/>
  <c r="U293" i="11"/>
  <c r="E293" i="11" s="1"/>
  <c r="D205" i="11"/>
  <c r="F205" i="11" s="1"/>
  <c r="C277" i="11"/>
  <c r="C420" i="11"/>
  <c r="AI420" i="11" s="1"/>
  <c r="D232" i="11"/>
  <c r="F232" i="11" s="1"/>
  <c r="C304" i="11"/>
  <c r="D212" i="11"/>
  <c r="F212" i="11" s="1"/>
  <c r="D284" i="11" s="1"/>
  <c r="D356" i="11" s="1"/>
  <c r="C284" i="11"/>
  <c r="D249" i="11"/>
  <c r="F249" i="11" s="1"/>
  <c r="C321" i="11"/>
  <c r="D260" i="11"/>
  <c r="F260" i="11" s="1"/>
  <c r="C332" i="11"/>
  <c r="D379" i="12"/>
  <c r="D348" i="12"/>
  <c r="D239" i="12"/>
  <c r="F239" i="12" s="1"/>
  <c r="D309" i="12" s="1"/>
  <c r="D224" i="12"/>
  <c r="F224" i="12" s="1"/>
  <c r="D294" i="12" s="1"/>
  <c r="D255" i="12"/>
  <c r="F255" i="12" s="1"/>
  <c r="D325" i="12" s="1"/>
  <c r="D254" i="12"/>
  <c r="F254" i="12" s="1"/>
  <c r="D324" i="12" s="1"/>
  <c r="D223" i="12"/>
  <c r="F223" i="12" s="1"/>
  <c r="D293" i="12" s="1"/>
  <c r="F252" i="11"/>
  <c r="D324" i="11" s="1"/>
  <c r="D396" i="11" s="1"/>
  <c r="D205" i="12"/>
  <c r="F205" i="12" s="1"/>
  <c r="D275" i="12" s="1"/>
  <c r="D207" i="12"/>
  <c r="F207" i="12" s="1"/>
  <c r="D252" i="12"/>
  <c r="F252" i="12" s="1"/>
  <c r="F207" i="11"/>
  <c r="D279" i="11" s="1"/>
  <c r="D351" i="11" s="1"/>
  <c r="F222" i="11"/>
  <c r="D294" i="11" s="1"/>
  <c r="D366" i="11" s="1"/>
  <c r="D222" i="12"/>
  <c r="F222" i="12" s="1"/>
  <c r="F237" i="11"/>
  <c r="D309" i="11" s="1"/>
  <c r="D381" i="11" s="1"/>
  <c r="D235" i="12"/>
  <c r="F235" i="12" s="1"/>
  <c r="D220" i="12"/>
  <c r="F220" i="12" s="1"/>
  <c r="D290" i="12" s="1"/>
  <c r="D251" i="12"/>
  <c r="F251" i="12" s="1"/>
  <c r="F236" i="11"/>
  <c r="D308" i="11" s="1"/>
  <c r="D380" i="11" s="1"/>
  <c r="F206" i="11"/>
  <c r="D278" i="11" s="1"/>
  <c r="D350" i="11" s="1"/>
  <c r="D221" i="12"/>
  <c r="F221" i="12" s="1"/>
  <c r="F251" i="11"/>
  <c r="D323" i="11" s="1"/>
  <c r="D395" i="11" s="1"/>
  <c r="D206" i="12"/>
  <c r="F206" i="12" s="1"/>
  <c r="F221" i="11"/>
  <c r="D293" i="11" s="1"/>
  <c r="D365" i="11" s="1"/>
  <c r="F128" i="10"/>
  <c r="F523" i="2"/>
  <c r="G523" i="2"/>
  <c r="H523" i="2"/>
  <c r="F524" i="2"/>
  <c r="G524" i="2"/>
  <c r="H524" i="2"/>
  <c r="F525" i="2"/>
  <c r="G525" i="2"/>
  <c r="H525" i="2"/>
  <c r="F526" i="2"/>
  <c r="G526" i="2"/>
  <c r="H526" i="2"/>
  <c r="F527" i="2"/>
  <c r="G527" i="2"/>
  <c r="H527" i="2"/>
  <c r="F528" i="2"/>
  <c r="G528" i="2"/>
  <c r="H528" i="2"/>
  <c r="E508" i="2"/>
  <c r="F508" i="2"/>
  <c r="G508" i="2"/>
  <c r="H508" i="2"/>
  <c r="E509" i="2"/>
  <c r="F509" i="2"/>
  <c r="G509" i="2"/>
  <c r="H509" i="2"/>
  <c r="E510" i="2"/>
  <c r="F510" i="2"/>
  <c r="G510" i="2"/>
  <c r="H510" i="2"/>
  <c r="E511" i="2"/>
  <c r="F511" i="2"/>
  <c r="G511" i="2"/>
  <c r="H511" i="2"/>
  <c r="E512" i="2"/>
  <c r="F512" i="2"/>
  <c r="G512" i="2"/>
  <c r="H512" i="2"/>
  <c r="E513" i="2"/>
  <c r="F513" i="2"/>
  <c r="G513" i="2"/>
  <c r="H513" i="2"/>
  <c r="F494" i="2"/>
  <c r="H494" i="2"/>
  <c r="F495" i="2"/>
  <c r="H495" i="2"/>
  <c r="F496" i="2"/>
  <c r="H496" i="2"/>
  <c r="F497" i="2"/>
  <c r="H497" i="2"/>
  <c r="F498" i="2"/>
  <c r="H498" i="2"/>
  <c r="F492" i="2"/>
  <c r="H492" i="2"/>
  <c r="F493" i="2"/>
  <c r="H493" i="2"/>
  <c r="E499" i="2"/>
  <c r="F499" i="2"/>
  <c r="G499" i="2"/>
  <c r="H499" i="2"/>
  <c r="E507" i="2"/>
  <c r="F507" i="2"/>
  <c r="G507" i="2"/>
  <c r="H507" i="2"/>
  <c r="F514" i="2"/>
  <c r="G514" i="2"/>
  <c r="H514" i="2"/>
  <c r="F521" i="2"/>
  <c r="G521" i="2"/>
  <c r="H521" i="2"/>
  <c r="F522" i="2"/>
  <c r="G522" i="2"/>
  <c r="H522" i="2"/>
  <c r="H484" i="2"/>
  <c r="F484" i="2"/>
  <c r="G477" i="2"/>
  <c r="H477" i="2"/>
  <c r="G478" i="2"/>
  <c r="H478" i="2"/>
  <c r="G479" i="2"/>
  <c r="H479" i="2"/>
  <c r="G480" i="2"/>
  <c r="H480" i="2"/>
  <c r="G481" i="2"/>
  <c r="H481" i="2"/>
  <c r="G482" i="2"/>
  <c r="H482" i="2"/>
  <c r="G462" i="2"/>
  <c r="G463" i="2"/>
  <c r="G464" i="2"/>
  <c r="G465" i="2"/>
  <c r="G466" i="2"/>
  <c r="G467" i="2"/>
  <c r="G441" i="2"/>
  <c r="H441" i="2"/>
  <c r="G449" i="2"/>
  <c r="H449" i="2"/>
  <c r="G450" i="2"/>
  <c r="H450" i="2"/>
  <c r="G451" i="2"/>
  <c r="H451" i="2"/>
  <c r="G452" i="2"/>
  <c r="H452" i="2"/>
  <c r="G439" i="2"/>
  <c r="H439" i="2"/>
  <c r="G440" i="2"/>
  <c r="G453" i="2"/>
  <c r="G454" i="2"/>
  <c r="G468" i="2"/>
  <c r="H468" i="2"/>
  <c r="G469" i="2"/>
  <c r="H469" i="2"/>
  <c r="G476" i="2"/>
  <c r="H438" i="2"/>
  <c r="C594" i="2"/>
  <c r="U27" i="2"/>
  <c r="H326" i="12" l="1"/>
  <c r="H313" i="12"/>
  <c r="AI314" i="12"/>
  <c r="E314" i="12" s="1"/>
  <c r="H327" i="12"/>
  <c r="H328" i="12"/>
  <c r="AI299" i="12"/>
  <c r="E299" i="12" s="1"/>
  <c r="AI326" i="12"/>
  <c r="E326" i="12" s="1"/>
  <c r="H314" i="12"/>
  <c r="H297" i="12"/>
  <c r="AI297" i="12"/>
  <c r="E297" i="12" s="1"/>
  <c r="AI313" i="12"/>
  <c r="E313" i="12" s="1"/>
  <c r="AP352" i="12"/>
  <c r="L352" i="12" s="1"/>
  <c r="H312" i="12"/>
  <c r="AC367" i="12"/>
  <c r="H281" i="12"/>
  <c r="AO352" i="12"/>
  <c r="K352" i="12" s="1"/>
  <c r="H296" i="12"/>
  <c r="AI353" i="12"/>
  <c r="E353" i="12" s="1"/>
  <c r="AI296" i="12"/>
  <c r="E296" i="12" s="1"/>
  <c r="AK353" i="12"/>
  <c r="G353" i="12" s="1"/>
  <c r="AJ352" i="12"/>
  <c r="F352" i="12" s="1"/>
  <c r="AL353" i="12"/>
  <c r="H353" i="12" s="1"/>
  <c r="AI283" i="12"/>
  <c r="E283" i="12" s="1"/>
  <c r="AM353" i="12"/>
  <c r="I353" i="12" s="1"/>
  <c r="AK352" i="12"/>
  <c r="G352" i="12" s="1"/>
  <c r="V398" i="12"/>
  <c r="Z398" i="12" s="1"/>
  <c r="H283" i="12"/>
  <c r="AN353" i="12"/>
  <c r="J353" i="12" s="1"/>
  <c r="AI352" i="12"/>
  <c r="E352" i="12" s="1"/>
  <c r="H329" i="12"/>
  <c r="AO353" i="12"/>
  <c r="K353" i="12" s="1"/>
  <c r="AL352" i="12"/>
  <c r="H352" i="12" s="1"/>
  <c r="V352" i="12"/>
  <c r="AI284" i="12"/>
  <c r="E284" i="12" s="1"/>
  <c r="AI329" i="12"/>
  <c r="E329" i="12" s="1"/>
  <c r="AP353" i="12"/>
  <c r="L353" i="12" s="1"/>
  <c r="AM352" i="12"/>
  <c r="I352" i="12" s="1"/>
  <c r="H284" i="12"/>
  <c r="AJ353" i="12"/>
  <c r="F353" i="12" s="1"/>
  <c r="I328" i="11"/>
  <c r="I298" i="11"/>
  <c r="D368" i="12"/>
  <c r="D353" i="12"/>
  <c r="Z353" i="12" s="1"/>
  <c r="D352" i="12"/>
  <c r="D395" i="12"/>
  <c r="Y367" i="12"/>
  <c r="I313" i="11"/>
  <c r="I283" i="11"/>
  <c r="AK297" i="11"/>
  <c r="AK328" i="11"/>
  <c r="AK312" i="11"/>
  <c r="V365" i="12"/>
  <c r="AA365" i="12" s="1"/>
  <c r="AP350" i="12"/>
  <c r="L350" i="12" s="1"/>
  <c r="AP351" i="12"/>
  <c r="L351" i="12" s="1"/>
  <c r="V351" i="12"/>
  <c r="AA367" i="12"/>
  <c r="AI350" i="12"/>
  <c r="E350" i="12" s="1"/>
  <c r="AI351" i="12"/>
  <c r="E351" i="12" s="1"/>
  <c r="Z367" i="12"/>
  <c r="AI367" i="12"/>
  <c r="E367" i="12" s="1"/>
  <c r="W367" i="12" s="1"/>
  <c r="AI281" i="12"/>
  <c r="E281" i="12" s="1"/>
  <c r="H311" i="12"/>
  <c r="AL350" i="12"/>
  <c r="H350" i="12" s="1"/>
  <c r="AL351" i="12"/>
  <c r="H351" i="12" s="1"/>
  <c r="V380" i="12"/>
  <c r="AA380" i="12" s="1"/>
  <c r="AB367" i="12"/>
  <c r="AI282" i="12"/>
  <c r="E282" i="12" s="1"/>
  <c r="AK350" i="12"/>
  <c r="G350" i="12" s="1"/>
  <c r="AK351" i="12"/>
  <c r="G351" i="12" s="1"/>
  <c r="V350" i="12"/>
  <c r="AI380" i="12"/>
  <c r="E380" i="12" s="1"/>
  <c r="AD367" i="12"/>
  <c r="AI311" i="12"/>
  <c r="E311" i="12" s="1"/>
  <c r="H282" i="12"/>
  <c r="AM350" i="12"/>
  <c r="I350" i="12" s="1"/>
  <c r="AM351" i="12"/>
  <c r="I351" i="12" s="1"/>
  <c r="H298" i="12"/>
  <c r="AN350" i="12"/>
  <c r="J350" i="12" s="1"/>
  <c r="AN351" i="12"/>
  <c r="J351" i="12" s="1"/>
  <c r="X367" i="12"/>
  <c r="AI298" i="12"/>
  <c r="E298" i="12" s="1"/>
  <c r="AO350" i="12"/>
  <c r="K350" i="12" s="1"/>
  <c r="AO351" i="12"/>
  <c r="K351" i="12" s="1"/>
  <c r="AK327" i="11"/>
  <c r="AU358" i="12"/>
  <c r="AU289" i="12"/>
  <c r="B74" i="14"/>
  <c r="AU403" i="12"/>
  <c r="AU334" i="12"/>
  <c r="AU388" i="12"/>
  <c r="AU319" i="12"/>
  <c r="B145" i="14"/>
  <c r="AU373" i="12"/>
  <c r="AU304" i="12"/>
  <c r="B134" i="14"/>
  <c r="AU362" i="12"/>
  <c r="AU293" i="12"/>
  <c r="AU278" i="12"/>
  <c r="AU347" i="12"/>
  <c r="B63" i="14"/>
  <c r="AU392" i="12"/>
  <c r="AU323" i="12"/>
  <c r="AU377" i="12"/>
  <c r="AU308" i="12"/>
  <c r="AU386" i="12"/>
  <c r="AU317" i="12"/>
  <c r="B143" i="14"/>
  <c r="AU371" i="12"/>
  <c r="AU302" i="12"/>
  <c r="AU356" i="12"/>
  <c r="AU287" i="12"/>
  <c r="B72" i="14"/>
  <c r="AU401" i="12"/>
  <c r="AU332" i="12"/>
  <c r="AU350" i="12"/>
  <c r="AU281" i="12"/>
  <c r="B66" i="14"/>
  <c r="AU395" i="12"/>
  <c r="AU326" i="12"/>
  <c r="AU380" i="12"/>
  <c r="AU311" i="12"/>
  <c r="B137" i="14"/>
  <c r="AU365" i="12"/>
  <c r="AU296" i="12"/>
  <c r="B69" i="14"/>
  <c r="AU398" i="12"/>
  <c r="AU329" i="12"/>
  <c r="AU314" i="12"/>
  <c r="AU383" i="12"/>
  <c r="B140" i="14"/>
  <c r="AU368" i="12"/>
  <c r="AU299" i="12"/>
  <c r="AU353" i="12"/>
  <c r="AU284" i="12"/>
  <c r="B138" i="14"/>
  <c r="AU366" i="12"/>
  <c r="AU297" i="12"/>
  <c r="AU351" i="12"/>
  <c r="AU282" i="12"/>
  <c r="B67" i="14"/>
  <c r="AU396" i="12"/>
  <c r="AU327" i="12"/>
  <c r="AU381" i="12"/>
  <c r="AU312" i="12"/>
  <c r="AU382" i="12"/>
  <c r="AU313" i="12"/>
  <c r="B139" i="14"/>
  <c r="AU367" i="12"/>
  <c r="AU298" i="12"/>
  <c r="AU352" i="12"/>
  <c r="AU283" i="12"/>
  <c r="B68" i="14"/>
  <c r="AU397" i="12"/>
  <c r="AU328" i="12"/>
  <c r="B65" i="14"/>
  <c r="AU394" i="12"/>
  <c r="AU325" i="12"/>
  <c r="AU379" i="12"/>
  <c r="AU310" i="12"/>
  <c r="B136" i="14"/>
  <c r="AU364" i="12"/>
  <c r="AU295" i="12"/>
  <c r="AU349" i="12"/>
  <c r="AU280" i="12"/>
  <c r="B73" i="14"/>
  <c r="AU402" i="12"/>
  <c r="AU333" i="12"/>
  <c r="AU387" i="12"/>
  <c r="AU318" i="12"/>
  <c r="B144" i="14"/>
  <c r="AU372" i="12"/>
  <c r="AU303" i="12"/>
  <c r="AU357" i="12"/>
  <c r="AU288" i="12"/>
  <c r="AU378" i="12"/>
  <c r="AU309" i="12"/>
  <c r="B135" i="14"/>
  <c r="AU363" i="12"/>
  <c r="AU294" i="12"/>
  <c r="AU348" i="12"/>
  <c r="AU279" i="12"/>
  <c r="B64" i="14"/>
  <c r="AU393" i="12"/>
  <c r="AU324" i="12"/>
  <c r="AU354" i="12"/>
  <c r="AU285" i="12"/>
  <c r="B70" i="14"/>
  <c r="AU399" i="12"/>
  <c r="AU330" i="12"/>
  <c r="AU384" i="12"/>
  <c r="AU315" i="12"/>
  <c r="B141" i="14"/>
  <c r="AU369" i="12"/>
  <c r="AU300" i="12"/>
  <c r="B61" i="14"/>
  <c r="AU390" i="12"/>
  <c r="AU321" i="12"/>
  <c r="AU375" i="12"/>
  <c r="B132" i="14"/>
  <c r="AU360" i="12"/>
  <c r="AU291" i="12"/>
  <c r="AU345" i="12"/>
  <c r="AU276" i="12"/>
  <c r="AU306" i="12"/>
  <c r="AU374" i="12"/>
  <c r="AU305" i="12"/>
  <c r="B131" i="14"/>
  <c r="AU359" i="12"/>
  <c r="AU290" i="12"/>
  <c r="AV290" i="12" s="1"/>
  <c r="AU344" i="12"/>
  <c r="AU275" i="12"/>
  <c r="AV275" i="12" s="1"/>
  <c r="B60" i="14"/>
  <c r="AU389" i="12"/>
  <c r="AU320" i="12"/>
  <c r="AV320" i="12" s="1"/>
  <c r="B142" i="14"/>
  <c r="AU370" i="12"/>
  <c r="AU301" i="12"/>
  <c r="AU355" i="12"/>
  <c r="AU286" i="12"/>
  <c r="B71" i="14"/>
  <c r="AU400" i="12"/>
  <c r="AU331" i="12"/>
  <c r="AU385" i="12"/>
  <c r="AU316" i="12"/>
  <c r="AU346" i="12"/>
  <c r="AU277" i="12"/>
  <c r="B62" i="14"/>
  <c r="AU391" i="12"/>
  <c r="AU322" i="12"/>
  <c r="AU376" i="12"/>
  <c r="AU307" i="12"/>
  <c r="B133" i="14"/>
  <c r="AU361" i="12"/>
  <c r="AU292" i="12"/>
  <c r="AK316" i="11"/>
  <c r="I280" i="11"/>
  <c r="AK295" i="11"/>
  <c r="AK298" i="11"/>
  <c r="AK326" i="11"/>
  <c r="AK314" i="11"/>
  <c r="AK299" i="11"/>
  <c r="AK300" i="11"/>
  <c r="AK301" i="11"/>
  <c r="AK329" i="11"/>
  <c r="AK330" i="11"/>
  <c r="AK313" i="11"/>
  <c r="AK311" i="11"/>
  <c r="AK296" i="11"/>
  <c r="AK324" i="11"/>
  <c r="AK323" i="11"/>
  <c r="AK308" i="11"/>
  <c r="AK325" i="11"/>
  <c r="AK331" i="11"/>
  <c r="B112" i="14"/>
  <c r="AJ379" i="11"/>
  <c r="AJ307" i="11"/>
  <c r="AK307" i="11" s="1"/>
  <c r="AJ364" i="11"/>
  <c r="AJ292" i="11"/>
  <c r="AK292" i="11" s="1"/>
  <c r="B41" i="14"/>
  <c r="AJ349" i="11"/>
  <c r="AJ277" i="11"/>
  <c r="AJ394" i="11"/>
  <c r="AJ322" i="11"/>
  <c r="AK322" i="11" s="1"/>
  <c r="AK315" i="11"/>
  <c r="AK309" i="11"/>
  <c r="AK294" i="11"/>
  <c r="AK310" i="11"/>
  <c r="AK293" i="11"/>
  <c r="I281" i="11"/>
  <c r="I296" i="11"/>
  <c r="I312" i="11"/>
  <c r="AI312" i="12"/>
  <c r="E312" i="12" s="1"/>
  <c r="I312" i="12" s="1"/>
  <c r="H299" i="12"/>
  <c r="I299" i="12" s="1"/>
  <c r="Z396" i="12"/>
  <c r="AC382" i="12"/>
  <c r="AI327" i="12"/>
  <c r="E327" i="12" s="1"/>
  <c r="I327" i="12" s="1"/>
  <c r="AI328" i="12"/>
  <c r="E328" i="12" s="1"/>
  <c r="I328" i="12" s="1"/>
  <c r="Y396" i="12"/>
  <c r="V368" i="12"/>
  <c r="AI383" i="12"/>
  <c r="E383" i="12" s="1"/>
  <c r="X382" i="12"/>
  <c r="Z382" i="12"/>
  <c r="AI381" i="12"/>
  <c r="E381" i="12" s="1"/>
  <c r="Y382" i="12"/>
  <c r="AA396" i="12"/>
  <c r="AI397" i="12"/>
  <c r="E397" i="12" s="1"/>
  <c r="AI382" i="12"/>
  <c r="E382" i="12" s="1"/>
  <c r="W382" i="12" s="1"/>
  <c r="AI396" i="12"/>
  <c r="E396" i="12" s="1"/>
  <c r="W396" i="12" s="1"/>
  <c r="V383" i="12"/>
  <c r="AB383" i="12" s="1"/>
  <c r="V395" i="12"/>
  <c r="W395" i="12" s="1"/>
  <c r="AB396" i="12"/>
  <c r="V397" i="12"/>
  <c r="X397" i="12" s="1"/>
  <c r="AB382" i="12"/>
  <c r="AD396" i="12"/>
  <c r="V381" i="12"/>
  <c r="AB381" i="12" s="1"/>
  <c r="AC396" i="12"/>
  <c r="AA382" i="12"/>
  <c r="V366" i="12"/>
  <c r="AD382" i="12"/>
  <c r="AI368" i="12"/>
  <c r="E368" i="12" s="1"/>
  <c r="X396" i="12"/>
  <c r="AI366" i="12"/>
  <c r="E366" i="12" s="1"/>
  <c r="H333" i="12"/>
  <c r="AI333" i="12"/>
  <c r="E333" i="12" s="1"/>
  <c r="AI315" i="12"/>
  <c r="E315" i="12" s="1"/>
  <c r="H315" i="12"/>
  <c r="D285" i="12"/>
  <c r="D354" i="12" s="1"/>
  <c r="AI293" i="12"/>
  <c r="E293" i="12" s="1"/>
  <c r="C362" i="12"/>
  <c r="AI277" i="12"/>
  <c r="E277" i="12" s="1"/>
  <c r="C346" i="12"/>
  <c r="AI292" i="12"/>
  <c r="E292" i="12" s="1"/>
  <c r="C361" i="12"/>
  <c r="C402" i="12"/>
  <c r="C369" i="12"/>
  <c r="AI300" i="12"/>
  <c r="E300" i="12" s="1"/>
  <c r="I300" i="12" s="1"/>
  <c r="AI288" i="12"/>
  <c r="E288" i="12" s="1"/>
  <c r="I288" i="12" s="1"/>
  <c r="C357" i="12"/>
  <c r="C374" i="12"/>
  <c r="AI305" i="12"/>
  <c r="E305" i="12" s="1"/>
  <c r="AI290" i="12"/>
  <c r="E290" i="12" s="1"/>
  <c r="C359" i="12"/>
  <c r="C400" i="12"/>
  <c r="AI331" i="12"/>
  <c r="E331" i="12" s="1"/>
  <c r="I331" i="12" s="1"/>
  <c r="C384" i="12"/>
  <c r="AI308" i="12"/>
  <c r="E308" i="12" s="1"/>
  <c r="C377" i="12"/>
  <c r="C393" i="12"/>
  <c r="AI324" i="12"/>
  <c r="E324" i="12" s="1"/>
  <c r="I324" i="12" s="1"/>
  <c r="C394" i="12"/>
  <c r="AI325" i="12"/>
  <c r="E325" i="12" s="1"/>
  <c r="AI279" i="12"/>
  <c r="E279" i="12" s="1"/>
  <c r="C348" i="12"/>
  <c r="AI295" i="12"/>
  <c r="E295" i="12" s="1"/>
  <c r="C364" i="12"/>
  <c r="C390" i="12"/>
  <c r="AI321" i="12"/>
  <c r="E321" i="12" s="1"/>
  <c r="AI289" i="12"/>
  <c r="E289" i="12" s="1"/>
  <c r="I289" i="12" s="1"/>
  <c r="C358" i="12"/>
  <c r="AI278" i="12"/>
  <c r="E278" i="12" s="1"/>
  <c r="C347" i="12"/>
  <c r="AI294" i="12"/>
  <c r="E294" i="12" s="1"/>
  <c r="C363" i="12"/>
  <c r="C399" i="12"/>
  <c r="AI330" i="12"/>
  <c r="E330" i="12" s="1"/>
  <c r="I330" i="12" s="1"/>
  <c r="AI275" i="12"/>
  <c r="E275" i="12" s="1"/>
  <c r="I275" i="12" s="1"/>
  <c r="C344" i="12"/>
  <c r="C378" i="12"/>
  <c r="AI309" i="12"/>
  <c r="E309" i="12" s="1"/>
  <c r="C388" i="12"/>
  <c r="AI319" i="12"/>
  <c r="E319" i="12" s="1"/>
  <c r="I319" i="12" s="1"/>
  <c r="AI323" i="12"/>
  <c r="E323" i="12" s="1"/>
  <c r="C392" i="12"/>
  <c r="AI285" i="12"/>
  <c r="E285" i="12" s="1"/>
  <c r="C354" i="12"/>
  <c r="C376" i="12"/>
  <c r="AI307" i="12"/>
  <c r="E307" i="12" s="1"/>
  <c r="AI280" i="12"/>
  <c r="E280" i="12" s="1"/>
  <c r="C349" i="12"/>
  <c r="C371" i="12"/>
  <c r="AI302" i="12"/>
  <c r="E302" i="12" s="1"/>
  <c r="I302" i="12" s="1"/>
  <c r="C360" i="12"/>
  <c r="AI291" i="12"/>
  <c r="E291" i="12" s="1"/>
  <c r="AI317" i="12"/>
  <c r="E317" i="12" s="1"/>
  <c r="I317" i="12" s="1"/>
  <c r="C386" i="12"/>
  <c r="C389" i="12"/>
  <c r="AI320" i="12"/>
  <c r="E320" i="12" s="1"/>
  <c r="AI304" i="12"/>
  <c r="E304" i="12" s="1"/>
  <c r="I304" i="12" s="1"/>
  <c r="C373" i="12"/>
  <c r="AI301" i="12"/>
  <c r="E301" i="12" s="1"/>
  <c r="I301" i="12" s="1"/>
  <c r="C370" i="12"/>
  <c r="AI286" i="12"/>
  <c r="E286" i="12" s="1"/>
  <c r="I286" i="12" s="1"/>
  <c r="C355" i="12"/>
  <c r="C379" i="12"/>
  <c r="AI310" i="12"/>
  <c r="E310" i="12" s="1"/>
  <c r="C372" i="12"/>
  <c r="AI303" i="12"/>
  <c r="E303" i="12" s="1"/>
  <c r="I303" i="12" s="1"/>
  <c r="C387" i="12"/>
  <c r="AI318" i="12"/>
  <c r="E318" i="12" s="1"/>
  <c r="I318" i="12" s="1"/>
  <c r="C385" i="12"/>
  <c r="AI316" i="12"/>
  <c r="E316" i="12" s="1"/>
  <c r="I316" i="12" s="1"/>
  <c r="AI276" i="12"/>
  <c r="E276" i="12" s="1"/>
  <c r="C345" i="12"/>
  <c r="C391" i="12"/>
  <c r="AI322" i="12"/>
  <c r="E322" i="12" s="1"/>
  <c r="AI334" i="12"/>
  <c r="E334" i="12" s="1"/>
  <c r="I334" i="12" s="1"/>
  <c r="C403" i="12"/>
  <c r="AI332" i="12"/>
  <c r="E332" i="12" s="1"/>
  <c r="I332" i="12" s="1"/>
  <c r="C401" i="12"/>
  <c r="AI306" i="12"/>
  <c r="E306" i="12" s="1"/>
  <c r="C375" i="12"/>
  <c r="AI287" i="12"/>
  <c r="E287" i="12" s="1"/>
  <c r="I287" i="12" s="1"/>
  <c r="C356" i="12"/>
  <c r="D347" i="12"/>
  <c r="O353" i="11"/>
  <c r="I297" i="11"/>
  <c r="I327" i="11"/>
  <c r="I310" i="11"/>
  <c r="Q354" i="11"/>
  <c r="O354" i="11"/>
  <c r="Q353" i="11"/>
  <c r="I325" i="11"/>
  <c r="I282" i="11"/>
  <c r="I311" i="11"/>
  <c r="I295" i="11"/>
  <c r="P354" i="11"/>
  <c r="Q352" i="11"/>
  <c r="C394" i="11"/>
  <c r="P352" i="11"/>
  <c r="C364" i="11"/>
  <c r="V364" i="11" s="1"/>
  <c r="F364" i="11" s="1"/>
  <c r="C379" i="11"/>
  <c r="I326" i="11"/>
  <c r="H321" i="11"/>
  <c r="C393" i="11"/>
  <c r="C356" i="11"/>
  <c r="C390" i="11"/>
  <c r="H318" i="11"/>
  <c r="H336" i="11"/>
  <c r="C408" i="11"/>
  <c r="U300" i="11"/>
  <c r="E300" i="11" s="1"/>
  <c r="H300" i="11"/>
  <c r="C372" i="11"/>
  <c r="N400" i="11"/>
  <c r="Q400" i="11" s="1"/>
  <c r="R354" i="11"/>
  <c r="Q351" i="11"/>
  <c r="O352" i="11"/>
  <c r="P353" i="11"/>
  <c r="H304" i="11"/>
  <c r="C376" i="11"/>
  <c r="C359" i="11"/>
  <c r="U299" i="11"/>
  <c r="E299" i="11" s="1"/>
  <c r="H299" i="11"/>
  <c r="C371" i="11"/>
  <c r="H303" i="11"/>
  <c r="C375" i="11"/>
  <c r="C363" i="11"/>
  <c r="U329" i="11"/>
  <c r="E329" i="11" s="1"/>
  <c r="C401" i="11"/>
  <c r="H329" i="11"/>
  <c r="C406" i="11"/>
  <c r="H334" i="11"/>
  <c r="C360" i="11"/>
  <c r="N385" i="11"/>
  <c r="Q385" i="11" s="1"/>
  <c r="U385" i="11"/>
  <c r="E385" i="11" s="1"/>
  <c r="O351" i="11"/>
  <c r="R352" i="11"/>
  <c r="R353" i="11"/>
  <c r="C404" i="11"/>
  <c r="H332" i="11"/>
  <c r="H335" i="11"/>
  <c r="C407" i="11"/>
  <c r="U331" i="11"/>
  <c r="E331" i="11" s="1"/>
  <c r="H331" i="11"/>
  <c r="C403" i="11"/>
  <c r="C362" i="11"/>
  <c r="C405" i="11"/>
  <c r="H333" i="11"/>
  <c r="C377" i="11"/>
  <c r="H305" i="11"/>
  <c r="U301" i="11"/>
  <c r="E301" i="11" s="1"/>
  <c r="C373" i="11"/>
  <c r="H301" i="11"/>
  <c r="C357" i="11"/>
  <c r="C378" i="11"/>
  <c r="H306" i="11"/>
  <c r="U316" i="11"/>
  <c r="E316" i="11" s="1"/>
  <c r="C388" i="11"/>
  <c r="H316" i="11"/>
  <c r="W355" i="11"/>
  <c r="G355" i="11" s="1"/>
  <c r="U355" i="11"/>
  <c r="E355" i="11" s="1"/>
  <c r="V355" i="11"/>
  <c r="F355" i="11" s="1"/>
  <c r="X355" i="11"/>
  <c r="H355" i="11" s="1"/>
  <c r="N355" i="11"/>
  <c r="P351" i="11"/>
  <c r="U315" i="11"/>
  <c r="E315" i="11" s="1"/>
  <c r="C387" i="11"/>
  <c r="H315" i="11"/>
  <c r="C391" i="11"/>
  <c r="H319" i="11"/>
  <c r="C358" i="11"/>
  <c r="U330" i="11"/>
  <c r="E330" i="11" s="1"/>
  <c r="C402" i="11"/>
  <c r="H330" i="11"/>
  <c r="C374" i="11"/>
  <c r="H302" i="11"/>
  <c r="H317" i="11"/>
  <c r="C389" i="11"/>
  <c r="U314" i="11"/>
  <c r="E314" i="11" s="1"/>
  <c r="C386" i="11"/>
  <c r="H314" i="11"/>
  <c r="C361" i="11"/>
  <c r="C392" i="11"/>
  <c r="H320" i="11"/>
  <c r="U370" i="11"/>
  <c r="E370" i="11" s="1"/>
  <c r="N370" i="11"/>
  <c r="R370" i="11" s="1"/>
  <c r="V370" i="11"/>
  <c r="F370" i="11" s="1"/>
  <c r="R351" i="11"/>
  <c r="U332" i="11"/>
  <c r="E332" i="11" s="1"/>
  <c r="N365" i="11"/>
  <c r="N397" i="11"/>
  <c r="H287" i="11"/>
  <c r="U287" i="11"/>
  <c r="E287" i="11" s="1"/>
  <c r="D336" i="11"/>
  <c r="D408" i="11" s="1"/>
  <c r="D319" i="11"/>
  <c r="D391" i="11" s="1"/>
  <c r="H292" i="11"/>
  <c r="U292" i="11"/>
  <c r="E292" i="11" s="1"/>
  <c r="U303" i="11"/>
  <c r="E303" i="11" s="1"/>
  <c r="U302" i="11"/>
  <c r="E302" i="11" s="1"/>
  <c r="N380" i="11"/>
  <c r="H307" i="11"/>
  <c r="U307" i="11"/>
  <c r="E307" i="11" s="1"/>
  <c r="AL311" i="11" s="1"/>
  <c r="U333" i="11"/>
  <c r="E333" i="11" s="1"/>
  <c r="U305" i="11"/>
  <c r="E305" i="11" s="1"/>
  <c r="U285" i="11"/>
  <c r="E285" i="11" s="1"/>
  <c r="H285" i="11"/>
  <c r="D317" i="11"/>
  <c r="D389" i="11" s="1"/>
  <c r="U320" i="11"/>
  <c r="E320" i="11" s="1"/>
  <c r="D332" i="11"/>
  <c r="D404" i="11" s="1"/>
  <c r="D304" i="11"/>
  <c r="D376" i="11" s="1"/>
  <c r="U318" i="11"/>
  <c r="E318" i="11" s="1"/>
  <c r="D335" i="11"/>
  <c r="D407" i="11" s="1"/>
  <c r="H290" i="11"/>
  <c r="U290" i="11"/>
  <c r="E290" i="11" s="1"/>
  <c r="N382" i="11"/>
  <c r="N368" i="11"/>
  <c r="D320" i="11"/>
  <c r="D392" i="11" s="1"/>
  <c r="U321" i="11"/>
  <c r="E321" i="11" s="1"/>
  <c r="D321" i="11"/>
  <c r="D393" i="11" s="1"/>
  <c r="H284" i="11"/>
  <c r="U284" i="11"/>
  <c r="E284" i="11" s="1"/>
  <c r="H277" i="11"/>
  <c r="C349" i="11"/>
  <c r="U277" i="11"/>
  <c r="E277" i="11" s="1"/>
  <c r="N381" i="11"/>
  <c r="P381" i="11" s="1"/>
  <c r="U319" i="11"/>
  <c r="E319" i="11" s="1"/>
  <c r="N367" i="11"/>
  <c r="N369" i="11"/>
  <c r="H286" i="11"/>
  <c r="U286" i="11"/>
  <c r="E286" i="11" s="1"/>
  <c r="N399" i="11"/>
  <c r="D302" i="11"/>
  <c r="D374" i="11" s="1"/>
  <c r="H291" i="11"/>
  <c r="U291" i="11"/>
  <c r="E291" i="11" s="1"/>
  <c r="U334" i="11"/>
  <c r="E334" i="11" s="1"/>
  <c r="N395" i="11"/>
  <c r="U306" i="11"/>
  <c r="E306" i="11" s="1"/>
  <c r="N384" i="11"/>
  <c r="H288" i="11"/>
  <c r="U288" i="11"/>
  <c r="E288" i="11" s="1"/>
  <c r="U304" i="11"/>
  <c r="E304" i="11" s="1"/>
  <c r="D318" i="11"/>
  <c r="D390" i="11" s="1"/>
  <c r="U335" i="11"/>
  <c r="E335" i="11" s="1"/>
  <c r="N398" i="11"/>
  <c r="N383" i="11"/>
  <c r="O383" i="11" s="1"/>
  <c r="U336" i="11"/>
  <c r="E336" i="11" s="1"/>
  <c r="D303" i="11"/>
  <c r="D375" i="11" s="1"/>
  <c r="D334" i="11"/>
  <c r="D406" i="11" s="1"/>
  <c r="N396" i="11"/>
  <c r="D333" i="11"/>
  <c r="D405" i="11" s="1"/>
  <c r="D305" i="11"/>
  <c r="D377" i="11" s="1"/>
  <c r="N366" i="11"/>
  <c r="R366" i="11" s="1"/>
  <c r="U317" i="11"/>
  <c r="E317" i="11" s="1"/>
  <c r="D306" i="11"/>
  <c r="D378" i="11" s="1"/>
  <c r="U289" i="11"/>
  <c r="E289" i="11" s="1"/>
  <c r="H289" i="11"/>
  <c r="H322" i="11"/>
  <c r="U322" i="11"/>
  <c r="E322" i="11" s="1"/>
  <c r="AL322" i="11" s="1"/>
  <c r="D362" i="12"/>
  <c r="D394" i="12"/>
  <c r="D393" i="12"/>
  <c r="D378" i="12"/>
  <c r="D363" i="12"/>
  <c r="D389" i="12"/>
  <c r="D376" i="12"/>
  <c r="I279" i="11"/>
  <c r="I278" i="11"/>
  <c r="D305" i="12"/>
  <c r="D292" i="12"/>
  <c r="D322" i="12"/>
  <c r="D277" i="12"/>
  <c r="D291" i="12"/>
  <c r="D321" i="12"/>
  <c r="AH27" i="2"/>
  <c r="AI27" i="2" s="1"/>
  <c r="X27" i="2"/>
  <c r="Y27" i="2" s="1"/>
  <c r="T27" i="2" s="1"/>
  <c r="D276" i="12"/>
  <c r="D375" i="12"/>
  <c r="D344" i="12"/>
  <c r="D359" i="12"/>
  <c r="D277" i="11"/>
  <c r="AK284" i="11" s="1"/>
  <c r="V68" i="2"/>
  <c r="V67" i="2"/>
  <c r="K58" i="2"/>
  <c r="K57" i="2"/>
  <c r="V54" i="2"/>
  <c r="V53" i="2"/>
  <c r="K43" i="2"/>
  <c r="K42" i="2"/>
  <c r="V39" i="2"/>
  <c r="V38" i="2"/>
  <c r="K28" i="2"/>
  <c r="V28" i="2" s="1"/>
  <c r="U28" i="2"/>
  <c r="U29" i="2"/>
  <c r="U30" i="2"/>
  <c r="U38" i="2"/>
  <c r="U39" i="2"/>
  <c r="U40" i="2"/>
  <c r="U41" i="2"/>
  <c r="U42" i="2"/>
  <c r="U43" i="2"/>
  <c r="U52" i="2"/>
  <c r="U53" i="2"/>
  <c r="U54" i="2"/>
  <c r="U55" i="2"/>
  <c r="U56" i="2"/>
  <c r="U57" i="2"/>
  <c r="U58" i="2"/>
  <c r="U59" i="2"/>
  <c r="U66" i="2"/>
  <c r="U67" i="2"/>
  <c r="U68" i="2"/>
  <c r="U69" i="2"/>
  <c r="U70" i="2"/>
  <c r="U71" i="2"/>
  <c r="U364" i="11" l="1"/>
  <c r="E364" i="11" s="1"/>
  <c r="I288" i="11"/>
  <c r="I326" i="12"/>
  <c r="I314" i="12"/>
  <c r="W351" i="12"/>
  <c r="I313" i="12"/>
  <c r="AD353" i="12"/>
  <c r="I296" i="12"/>
  <c r="I297" i="12"/>
  <c r="AB350" i="12"/>
  <c r="AW305" i="12"/>
  <c r="Z380" i="12"/>
  <c r="AB380" i="12"/>
  <c r="AB398" i="12"/>
  <c r="AB351" i="12"/>
  <c r="W398" i="12"/>
  <c r="I315" i="12"/>
  <c r="AA398" i="12"/>
  <c r="I329" i="12"/>
  <c r="Z350" i="12"/>
  <c r="AC398" i="12"/>
  <c r="Y398" i="12"/>
  <c r="I284" i="12"/>
  <c r="AD398" i="12"/>
  <c r="X398" i="12"/>
  <c r="AW328" i="12"/>
  <c r="I311" i="12"/>
  <c r="I333" i="12"/>
  <c r="AD351" i="12"/>
  <c r="X350" i="12"/>
  <c r="I283" i="12"/>
  <c r="AA351" i="12"/>
  <c r="Y351" i="12"/>
  <c r="I281" i="12"/>
  <c r="I285" i="12"/>
  <c r="Y383" i="12"/>
  <c r="AD383" i="12"/>
  <c r="W380" i="12"/>
  <c r="AA383" i="12"/>
  <c r="W397" i="12"/>
  <c r="Y368" i="12"/>
  <c r="W383" i="12"/>
  <c r="AA397" i="12"/>
  <c r="Z397" i="12"/>
  <c r="Y397" i="12"/>
  <c r="X395" i="12"/>
  <c r="Z381" i="12"/>
  <c r="AC395" i="12"/>
  <c r="X380" i="12"/>
  <c r="AA395" i="12"/>
  <c r="Z395" i="12"/>
  <c r="AV279" i="12"/>
  <c r="AV325" i="12"/>
  <c r="AW296" i="12"/>
  <c r="AV280" i="12"/>
  <c r="AV294" i="12"/>
  <c r="AW308" i="12"/>
  <c r="AV295" i="12"/>
  <c r="AV278" i="12"/>
  <c r="AV293" i="12"/>
  <c r="AV324" i="12"/>
  <c r="AV323" i="12"/>
  <c r="I319" i="11"/>
  <c r="AM364" i="11"/>
  <c r="AL364" i="11"/>
  <c r="I291" i="11"/>
  <c r="I321" i="11"/>
  <c r="AL277" i="11"/>
  <c r="I317" i="11"/>
  <c r="I336" i="11"/>
  <c r="I306" i="11"/>
  <c r="I286" i="11"/>
  <c r="I290" i="11"/>
  <c r="I330" i="11"/>
  <c r="I315" i="11"/>
  <c r="I301" i="11"/>
  <c r="I335" i="11"/>
  <c r="I320" i="11"/>
  <c r="I329" i="11"/>
  <c r="I316" i="11"/>
  <c r="I314" i="11"/>
  <c r="Q370" i="11"/>
  <c r="Q355" i="11"/>
  <c r="AD368" i="12"/>
  <c r="W366" i="12"/>
  <c r="I282" i="12"/>
  <c r="Z351" i="12"/>
  <c r="Z368" i="12"/>
  <c r="AC366" i="12"/>
  <c r="I298" i="12"/>
  <c r="AA350" i="12"/>
  <c r="W365" i="12"/>
  <c r="AC368" i="12"/>
  <c r="AA368" i="12"/>
  <c r="X368" i="12"/>
  <c r="AB368" i="12"/>
  <c r="X381" i="12"/>
  <c r="W381" i="12"/>
  <c r="AC381" i="12"/>
  <c r="AD381" i="12"/>
  <c r="Z383" i="12"/>
  <c r="Y395" i="12"/>
  <c r="Y366" i="12"/>
  <c r="AB366" i="12"/>
  <c r="Z366" i="12"/>
  <c r="W368" i="12"/>
  <c r="AC380" i="12"/>
  <c r="AD350" i="12"/>
  <c r="Y350" i="12"/>
  <c r="AB395" i="12"/>
  <c r="X383" i="12"/>
  <c r="AC351" i="12"/>
  <c r="AD380" i="12"/>
  <c r="AA381" i="12"/>
  <c r="X351" i="12"/>
  <c r="AB353" i="12"/>
  <c r="AC353" i="12"/>
  <c r="Y353" i="12"/>
  <c r="X353" i="12"/>
  <c r="W353" i="12"/>
  <c r="AA353" i="12"/>
  <c r="Z365" i="12"/>
  <c r="AD365" i="12"/>
  <c r="X366" i="12"/>
  <c r="AD366" i="12"/>
  <c r="Y381" i="12"/>
  <c r="AA366" i="12"/>
  <c r="AD395" i="12"/>
  <c r="AC397" i="12"/>
  <c r="AB397" i="12"/>
  <c r="AC383" i="12"/>
  <c r="AD397" i="12"/>
  <c r="W350" i="12"/>
  <c r="AC350" i="12"/>
  <c r="Y380" i="12"/>
  <c r="Y365" i="12"/>
  <c r="AB365" i="12"/>
  <c r="AC365" i="12"/>
  <c r="AB352" i="12"/>
  <c r="X352" i="12"/>
  <c r="W352" i="12"/>
  <c r="AA352" i="12"/>
  <c r="AD352" i="12"/>
  <c r="Z352" i="12"/>
  <c r="AC352" i="12"/>
  <c r="Y352" i="12"/>
  <c r="X365" i="12"/>
  <c r="I304" i="11"/>
  <c r="I300" i="11"/>
  <c r="I305" i="11"/>
  <c r="I289" i="11"/>
  <c r="I334" i="11"/>
  <c r="I303" i="11"/>
  <c r="I331" i="11"/>
  <c r="I318" i="11"/>
  <c r="I333" i="11"/>
  <c r="I302" i="11"/>
  <c r="I287" i="11"/>
  <c r="I332" i="11"/>
  <c r="I285" i="11"/>
  <c r="I299" i="11"/>
  <c r="AK336" i="11"/>
  <c r="AK333" i="11"/>
  <c r="AK335" i="11"/>
  <c r="AK302" i="11"/>
  <c r="AK320" i="11"/>
  <c r="AK304" i="11"/>
  <c r="AK303" i="11"/>
  <c r="AK306" i="11"/>
  <c r="AK321" i="11"/>
  <c r="AK317" i="11"/>
  <c r="AK305" i="11"/>
  <c r="AK318" i="11"/>
  <c r="AK319" i="11"/>
  <c r="AK334" i="11"/>
  <c r="AK332" i="11"/>
  <c r="I284" i="11"/>
  <c r="P370" i="11"/>
  <c r="O370" i="11"/>
  <c r="I292" i="11"/>
  <c r="P355" i="11"/>
  <c r="R355" i="11"/>
  <c r="R385" i="11"/>
  <c r="P385" i="11"/>
  <c r="P400" i="11"/>
  <c r="AM391" i="11"/>
  <c r="O355" i="11"/>
  <c r="O385" i="11"/>
  <c r="R400" i="11"/>
  <c r="O400" i="11"/>
  <c r="AN374" i="11"/>
  <c r="AK408" i="11"/>
  <c r="AM311" i="11"/>
  <c r="AL292" i="11"/>
  <c r="AM292" i="11" s="1"/>
  <c r="AW322" i="12"/>
  <c r="AW291" i="12"/>
  <c r="AW275" i="12"/>
  <c r="AX275" i="12" s="1"/>
  <c r="AW306" i="12"/>
  <c r="AW276" i="12"/>
  <c r="AL329" i="11"/>
  <c r="AM329" i="11" s="1"/>
  <c r="AL333" i="11"/>
  <c r="AL328" i="11"/>
  <c r="AM328" i="11" s="1"/>
  <c r="AL332" i="11"/>
  <c r="AL336" i="11"/>
  <c r="AL288" i="11"/>
  <c r="AL287" i="11"/>
  <c r="AL286" i="11"/>
  <c r="AL285" i="11"/>
  <c r="AL296" i="11"/>
  <c r="AM296" i="11" s="1"/>
  <c r="AL281" i="11"/>
  <c r="AL300" i="11"/>
  <c r="AM300" i="11" s="1"/>
  <c r="AL299" i="11"/>
  <c r="AM299" i="11" s="1"/>
  <c r="AL298" i="11"/>
  <c r="AM298" i="11" s="1"/>
  <c r="AL306" i="11"/>
  <c r="AL305" i="11"/>
  <c r="AL315" i="11"/>
  <c r="AM315" i="11" s="1"/>
  <c r="AL319" i="11"/>
  <c r="AL314" i="11"/>
  <c r="AM314" i="11" s="1"/>
  <c r="AL318" i="11"/>
  <c r="AK283" i="11"/>
  <c r="AL308" i="11"/>
  <c r="AM308" i="11" s="1"/>
  <c r="AL279" i="11"/>
  <c r="AL309" i="11"/>
  <c r="AM309" i="11" s="1"/>
  <c r="AL312" i="11"/>
  <c r="AM312" i="11" s="1"/>
  <c r="AK286" i="11"/>
  <c r="AL294" i="11"/>
  <c r="AM294" i="11" s="1"/>
  <c r="AK291" i="11"/>
  <c r="AK287" i="11"/>
  <c r="AK279" i="11"/>
  <c r="AK285" i="11"/>
  <c r="AK288" i="11"/>
  <c r="AL297" i="11"/>
  <c r="AM297" i="11" s="1"/>
  <c r="AL325" i="11"/>
  <c r="AM325" i="11" s="1"/>
  <c r="AL327" i="11"/>
  <c r="AM327" i="11" s="1"/>
  <c r="AL295" i="11"/>
  <c r="AM295" i="11" s="1"/>
  <c r="AK280" i="11"/>
  <c r="AL331" i="11"/>
  <c r="AM331" i="11" s="1"/>
  <c r="AL335" i="11"/>
  <c r="AL330" i="11"/>
  <c r="AM330" i="11" s="1"/>
  <c r="AL334" i="11"/>
  <c r="AL284" i="11"/>
  <c r="AM284" i="11" s="1"/>
  <c r="AL283" i="11"/>
  <c r="AL291" i="11"/>
  <c r="AL290" i="11"/>
  <c r="AL289" i="11"/>
  <c r="AL304" i="11"/>
  <c r="AL303" i="11"/>
  <c r="AL302" i="11"/>
  <c r="AL301" i="11"/>
  <c r="AM301" i="11" s="1"/>
  <c r="AL313" i="11"/>
  <c r="AM313" i="11" s="1"/>
  <c r="AL317" i="11"/>
  <c r="AL321" i="11"/>
  <c r="AL316" i="11"/>
  <c r="AM316" i="11" s="1"/>
  <c r="AL320" i="11"/>
  <c r="AL310" i="11"/>
  <c r="AM310" i="11" s="1"/>
  <c r="AL278" i="11"/>
  <c r="AL293" i="11"/>
  <c r="AM293" i="11" s="1"/>
  <c r="AK278" i="11"/>
  <c r="AK281" i="11"/>
  <c r="AL282" i="11"/>
  <c r="AK289" i="11"/>
  <c r="AK290" i="11"/>
  <c r="AK282" i="11"/>
  <c r="AL280" i="11"/>
  <c r="AL324" i="11"/>
  <c r="AM324" i="11" s="1"/>
  <c r="AL323" i="11"/>
  <c r="AM323" i="11" s="1"/>
  <c r="AL326" i="11"/>
  <c r="AM326" i="11" s="1"/>
  <c r="AW279" i="12"/>
  <c r="AW315" i="12"/>
  <c r="AW314" i="12"/>
  <c r="AW313" i="12"/>
  <c r="AW299" i="12"/>
  <c r="AW302" i="12"/>
  <c r="AW301" i="12"/>
  <c r="AW304" i="12"/>
  <c r="AW326" i="12"/>
  <c r="AW334" i="12"/>
  <c r="AW333" i="12"/>
  <c r="AW283" i="12"/>
  <c r="AW284" i="12"/>
  <c r="AV307" i="12"/>
  <c r="AV310" i="12"/>
  <c r="AW285" i="12"/>
  <c r="AW316" i="12"/>
  <c r="AW300" i="12"/>
  <c r="AW303" i="12"/>
  <c r="AW327" i="12"/>
  <c r="AW332" i="12"/>
  <c r="AW317" i="12"/>
  <c r="AW323" i="12"/>
  <c r="AX323" i="12" s="1"/>
  <c r="AW278" i="12"/>
  <c r="AW321" i="12"/>
  <c r="AW325" i="12"/>
  <c r="AW293" i="12"/>
  <c r="AW311" i="12"/>
  <c r="AW319" i="12"/>
  <c r="AW318" i="12"/>
  <c r="AW312" i="12"/>
  <c r="AW298" i="12"/>
  <c r="AW297" i="12"/>
  <c r="AW331" i="12"/>
  <c r="AW330" i="12"/>
  <c r="AW329" i="12"/>
  <c r="AW282" i="12"/>
  <c r="AV306" i="12"/>
  <c r="AV309" i="12"/>
  <c r="AV308" i="12"/>
  <c r="AW287" i="12"/>
  <c r="AW288" i="12"/>
  <c r="AW281" i="12"/>
  <c r="AW289" i="12"/>
  <c r="AM322" i="11"/>
  <c r="AW324" i="12"/>
  <c r="AW292" i="12"/>
  <c r="AW277" i="12"/>
  <c r="U379" i="11"/>
  <c r="E379" i="11" s="1"/>
  <c r="AL379" i="11" s="1"/>
  <c r="AK388" i="11"/>
  <c r="AK402" i="11"/>
  <c r="AN405" i="11"/>
  <c r="AN389" i="11"/>
  <c r="AM407" i="11"/>
  <c r="AK371" i="11"/>
  <c r="AK378" i="11"/>
  <c r="AK403" i="11"/>
  <c r="AO374" i="11"/>
  <c r="AK404" i="11"/>
  <c r="AM365" i="11"/>
  <c r="AK405" i="11"/>
  <c r="AK389" i="11"/>
  <c r="AK375" i="11"/>
  <c r="AM390" i="11"/>
  <c r="AO407" i="11"/>
  <c r="AN392" i="11"/>
  <c r="AN386" i="11"/>
  <c r="AM408" i="11"/>
  <c r="AN378" i="11"/>
  <c r="AN403" i="11"/>
  <c r="BD376" i="12"/>
  <c r="AZ376" i="12"/>
  <c r="BA376" i="12"/>
  <c r="BB376" i="12"/>
  <c r="BC376" i="12"/>
  <c r="AY376" i="12"/>
  <c r="BD385" i="12"/>
  <c r="AZ385" i="12"/>
  <c r="BA385" i="12"/>
  <c r="BB385" i="12"/>
  <c r="BC385" i="12"/>
  <c r="AY385" i="12"/>
  <c r="AV286" i="12"/>
  <c r="BD399" i="12"/>
  <c r="AZ399" i="12"/>
  <c r="BA399" i="12"/>
  <c r="BB399" i="12"/>
  <c r="BC399" i="12"/>
  <c r="AY399" i="12"/>
  <c r="AV303" i="12"/>
  <c r="AX303" i="12" s="1"/>
  <c r="BD387" i="12"/>
  <c r="AZ387" i="12"/>
  <c r="BA387" i="12"/>
  <c r="BB387" i="12"/>
  <c r="BC387" i="12"/>
  <c r="AY387" i="12"/>
  <c r="BD394" i="12"/>
  <c r="AZ394" i="12"/>
  <c r="BA394" i="12"/>
  <c r="BB394" i="12"/>
  <c r="BC394" i="12"/>
  <c r="AY394" i="12"/>
  <c r="BD397" i="12"/>
  <c r="AZ397" i="12"/>
  <c r="BA397" i="12"/>
  <c r="BB397" i="12"/>
  <c r="BC397" i="12"/>
  <c r="AY397" i="12"/>
  <c r="AV298" i="12"/>
  <c r="BD382" i="12"/>
  <c r="AZ382" i="12"/>
  <c r="BA382" i="12"/>
  <c r="BB382" i="12"/>
  <c r="BC382" i="12"/>
  <c r="AY382" i="12"/>
  <c r="AV327" i="12"/>
  <c r="BD368" i="12"/>
  <c r="AZ368" i="12"/>
  <c r="BA368" i="12"/>
  <c r="BB368" i="12"/>
  <c r="BC368" i="12"/>
  <c r="AY368" i="12"/>
  <c r="AV329" i="12"/>
  <c r="AX329" i="12" s="1"/>
  <c r="AV296" i="12"/>
  <c r="BD380" i="12"/>
  <c r="AZ380" i="12"/>
  <c r="BA380" i="12"/>
  <c r="BB380" i="12"/>
  <c r="BC380" i="12"/>
  <c r="AY380" i="12"/>
  <c r="AV281" i="12"/>
  <c r="BD401" i="12"/>
  <c r="AZ401" i="12"/>
  <c r="BA401" i="12"/>
  <c r="BB401" i="12"/>
  <c r="BC401" i="12"/>
  <c r="AY401" i="12"/>
  <c r="AV302" i="12"/>
  <c r="BD386" i="12"/>
  <c r="AZ386" i="12"/>
  <c r="BA386" i="12"/>
  <c r="BB386" i="12"/>
  <c r="BC386" i="12"/>
  <c r="AY386" i="12"/>
  <c r="BD392" i="12"/>
  <c r="AZ392" i="12"/>
  <c r="BA392" i="12"/>
  <c r="BB392" i="12"/>
  <c r="BC392" i="12"/>
  <c r="AY392" i="12"/>
  <c r="BD373" i="12"/>
  <c r="AZ373" i="12"/>
  <c r="BA373" i="12"/>
  <c r="BB373" i="12"/>
  <c r="BC373" i="12"/>
  <c r="AY373" i="12"/>
  <c r="AV334" i="12"/>
  <c r="AV292" i="12"/>
  <c r="AV277" i="12"/>
  <c r="AV276" i="12"/>
  <c r="AV316" i="12"/>
  <c r="BD370" i="12"/>
  <c r="AZ370" i="12"/>
  <c r="BA370" i="12"/>
  <c r="BB370" i="12"/>
  <c r="BC370" i="12"/>
  <c r="AY370" i="12"/>
  <c r="BD359" i="12"/>
  <c r="AZ359" i="12"/>
  <c r="BA359" i="12"/>
  <c r="AV359" i="12"/>
  <c r="BB359" i="12"/>
  <c r="BC359" i="12"/>
  <c r="AY359" i="12"/>
  <c r="BD360" i="12"/>
  <c r="AZ360" i="12"/>
  <c r="BA360" i="12"/>
  <c r="BB360" i="12"/>
  <c r="BC360" i="12"/>
  <c r="AY360" i="12"/>
  <c r="BD390" i="12"/>
  <c r="AZ390" i="12"/>
  <c r="BA390" i="12"/>
  <c r="BB390" i="12"/>
  <c r="BC390" i="12"/>
  <c r="AY390" i="12"/>
  <c r="BD369" i="12"/>
  <c r="AZ369" i="12"/>
  <c r="BA369" i="12"/>
  <c r="BB369" i="12"/>
  <c r="BC369" i="12"/>
  <c r="AY369" i="12"/>
  <c r="AV330" i="12"/>
  <c r="AV318" i="12"/>
  <c r="BD364" i="12"/>
  <c r="AZ364" i="12"/>
  <c r="BA364" i="12"/>
  <c r="BB364" i="12"/>
  <c r="BC364" i="12"/>
  <c r="AY364" i="12"/>
  <c r="AV328" i="12"/>
  <c r="AV313" i="12"/>
  <c r="BD381" i="12"/>
  <c r="AZ381" i="12"/>
  <c r="BA381" i="12"/>
  <c r="BB381" i="12"/>
  <c r="BC381" i="12"/>
  <c r="AY381" i="12"/>
  <c r="AV282" i="12"/>
  <c r="AV299" i="12"/>
  <c r="AV314" i="12"/>
  <c r="AV311" i="12"/>
  <c r="AV332" i="12"/>
  <c r="AV317" i="12"/>
  <c r="AV304" i="12"/>
  <c r="AX304" i="12" s="1"/>
  <c r="BD388" i="12"/>
  <c r="AZ388" i="12"/>
  <c r="BA388" i="12"/>
  <c r="BB388" i="12"/>
  <c r="BC388" i="12"/>
  <c r="AY388" i="12"/>
  <c r="AV289" i="12"/>
  <c r="BD391" i="12"/>
  <c r="AZ391" i="12"/>
  <c r="BA391" i="12"/>
  <c r="BB391" i="12"/>
  <c r="BC391" i="12"/>
  <c r="AY391" i="12"/>
  <c r="BD400" i="12"/>
  <c r="AZ400" i="12"/>
  <c r="BA400" i="12"/>
  <c r="BB400" i="12"/>
  <c r="BC400" i="12"/>
  <c r="AY400" i="12"/>
  <c r="AV301" i="12"/>
  <c r="AV389" i="12"/>
  <c r="BA389" i="12"/>
  <c r="BB389" i="12"/>
  <c r="BC389" i="12"/>
  <c r="AY389" i="12"/>
  <c r="BD389" i="12"/>
  <c r="AZ389" i="12"/>
  <c r="BA374" i="12"/>
  <c r="BB374" i="12"/>
  <c r="BC374" i="12"/>
  <c r="AY374" i="12"/>
  <c r="BD374" i="12"/>
  <c r="AZ374" i="12"/>
  <c r="AV300" i="12"/>
  <c r="BD384" i="12"/>
  <c r="AZ384" i="12"/>
  <c r="BA384" i="12"/>
  <c r="BB384" i="12"/>
  <c r="BC384" i="12"/>
  <c r="AY384" i="12"/>
  <c r="AV285" i="12"/>
  <c r="BD363" i="12"/>
  <c r="AZ363" i="12"/>
  <c r="BB363" i="12"/>
  <c r="BC363" i="12"/>
  <c r="AY363" i="12"/>
  <c r="BA363" i="12"/>
  <c r="AV288" i="12"/>
  <c r="BD402" i="12"/>
  <c r="AZ402" i="12"/>
  <c r="BA402" i="12"/>
  <c r="BB402" i="12"/>
  <c r="BC402" i="12"/>
  <c r="AY402" i="12"/>
  <c r="BD379" i="12"/>
  <c r="AZ379" i="12"/>
  <c r="BA379" i="12"/>
  <c r="BB379" i="12"/>
  <c r="BC379" i="12"/>
  <c r="AY379" i="12"/>
  <c r="AV283" i="12"/>
  <c r="AV312" i="12"/>
  <c r="BD366" i="12"/>
  <c r="AZ366" i="12"/>
  <c r="BA366" i="12"/>
  <c r="BB366" i="12"/>
  <c r="BC366" i="12"/>
  <c r="AY366" i="12"/>
  <c r="BD383" i="12"/>
  <c r="AZ383" i="12"/>
  <c r="BA383" i="12"/>
  <c r="BB383" i="12"/>
  <c r="BC383" i="12"/>
  <c r="AY383" i="12"/>
  <c r="BD395" i="12"/>
  <c r="AZ395" i="12"/>
  <c r="BA395" i="12"/>
  <c r="BB395" i="12"/>
  <c r="BC395" i="12"/>
  <c r="AY395" i="12"/>
  <c r="AV287" i="12"/>
  <c r="BD377" i="12"/>
  <c r="AZ377" i="12"/>
  <c r="BA377" i="12"/>
  <c r="BB377" i="12"/>
  <c r="BC377" i="12"/>
  <c r="AY377" i="12"/>
  <c r="AV319" i="12"/>
  <c r="AW286" i="12"/>
  <c r="AV291" i="12"/>
  <c r="AV321" i="12"/>
  <c r="BD361" i="12"/>
  <c r="AZ361" i="12"/>
  <c r="BA361" i="12"/>
  <c r="BB361" i="12"/>
  <c r="BC361" i="12"/>
  <c r="AY361" i="12"/>
  <c r="AV331" i="12"/>
  <c r="BD375" i="12"/>
  <c r="AZ375" i="12"/>
  <c r="BA375" i="12"/>
  <c r="BB375" i="12"/>
  <c r="BC375" i="12"/>
  <c r="AY375" i="12"/>
  <c r="AV315" i="12"/>
  <c r="BD393" i="12"/>
  <c r="AZ393" i="12"/>
  <c r="BA393" i="12"/>
  <c r="BB393" i="12"/>
  <c r="BC393" i="12"/>
  <c r="AY393" i="12"/>
  <c r="BD378" i="12"/>
  <c r="AZ378" i="12"/>
  <c r="BA378" i="12"/>
  <c r="BB378" i="12"/>
  <c r="BC378" i="12"/>
  <c r="AY378" i="12"/>
  <c r="BD372" i="12"/>
  <c r="AZ372" i="12"/>
  <c r="BA372" i="12"/>
  <c r="BB372" i="12"/>
  <c r="BC372" i="12"/>
  <c r="AY372" i="12"/>
  <c r="AV333" i="12"/>
  <c r="BD367" i="12"/>
  <c r="AZ367" i="12"/>
  <c r="BA367" i="12"/>
  <c r="BB367" i="12"/>
  <c r="BC367" i="12"/>
  <c r="AY367" i="12"/>
  <c r="BD396" i="12"/>
  <c r="AZ396" i="12"/>
  <c r="BA396" i="12"/>
  <c r="BB396" i="12"/>
  <c r="BC396" i="12"/>
  <c r="AY396" i="12"/>
  <c r="AV297" i="12"/>
  <c r="AV284" i="12"/>
  <c r="BD398" i="12"/>
  <c r="AZ398" i="12"/>
  <c r="BA398" i="12"/>
  <c r="BB398" i="12"/>
  <c r="BC398" i="12"/>
  <c r="AY398" i="12"/>
  <c r="BD365" i="12"/>
  <c r="AZ365" i="12"/>
  <c r="BA365" i="12"/>
  <c r="BB365" i="12"/>
  <c r="BC365" i="12"/>
  <c r="AY365" i="12"/>
  <c r="AV326" i="12"/>
  <c r="BD371" i="12"/>
  <c r="AZ371" i="12"/>
  <c r="BA371" i="12"/>
  <c r="BB371" i="12"/>
  <c r="BC371" i="12"/>
  <c r="AY371" i="12"/>
  <c r="BD362" i="12"/>
  <c r="AZ362" i="12"/>
  <c r="BA362" i="12"/>
  <c r="BB362" i="12"/>
  <c r="BC362" i="12"/>
  <c r="AY362" i="12"/>
  <c r="BD403" i="12"/>
  <c r="AZ403" i="12"/>
  <c r="BA403" i="12"/>
  <c r="BB403" i="12"/>
  <c r="BC403" i="12"/>
  <c r="AY403" i="12"/>
  <c r="AV322" i="12"/>
  <c r="AV344" i="12"/>
  <c r="AV305" i="12"/>
  <c r="I290" i="12"/>
  <c r="AW290" i="12"/>
  <c r="AX290" i="12" s="1"/>
  <c r="I280" i="12"/>
  <c r="AW280" i="12"/>
  <c r="I295" i="12"/>
  <c r="AW295" i="12"/>
  <c r="I325" i="12"/>
  <c r="I294" i="12"/>
  <c r="AW294" i="12"/>
  <c r="AX294" i="12" s="1"/>
  <c r="I293" i="12"/>
  <c r="I309" i="12"/>
  <c r="AW309" i="12"/>
  <c r="I310" i="12"/>
  <c r="AW310" i="12"/>
  <c r="I320" i="12"/>
  <c r="AW320" i="12"/>
  <c r="AX320" i="12" s="1"/>
  <c r="I307" i="12"/>
  <c r="AW307" i="12"/>
  <c r="AM379" i="11"/>
  <c r="AN379" i="11"/>
  <c r="AO379" i="11"/>
  <c r="AK379" i="11"/>
  <c r="AL307" i="11"/>
  <c r="AM307" i="11" s="1"/>
  <c r="AL367" i="11"/>
  <c r="AL365" i="11"/>
  <c r="AM366" i="11"/>
  <c r="AK406" i="11"/>
  <c r="AM406" i="11"/>
  <c r="AN388" i="11"/>
  <c r="AN404" i="11"/>
  <c r="AL402" i="11"/>
  <c r="AN402" i="11"/>
  <c r="AM401" i="11"/>
  <c r="AO401" i="11"/>
  <c r="AK387" i="11"/>
  <c r="AN387" i="11"/>
  <c r="AM393" i="11"/>
  <c r="AO393" i="11"/>
  <c r="AK377" i="11"/>
  <c r="AN377" i="11"/>
  <c r="AN375" i="11"/>
  <c r="AO375" i="11"/>
  <c r="AK390" i="11"/>
  <c r="AM367" i="11"/>
  <c r="AL407" i="11"/>
  <c r="AO392" i="11"/>
  <c r="AN371" i="11"/>
  <c r="AO371" i="11"/>
  <c r="AO386" i="11"/>
  <c r="AK391" i="11"/>
  <c r="AN391" i="11"/>
  <c r="AO378" i="11"/>
  <c r="AK400" i="11"/>
  <c r="AN398" i="11"/>
  <c r="AK395" i="11"/>
  <c r="AN396" i="11"/>
  <c r="AL396" i="11"/>
  <c r="AM399" i="11"/>
  <c r="AL399" i="11"/>
  <c r="AN397" i="11"/>
  <c r="AL400" i="11"/>
  <c r="AK396" i="11"/>
  <c r="AO399" i="11"/>
  <c r="AK397" i="11"/>
  <c r="AN400" i="11"/>
  <c r="AM398" i="11"/>
  <c r="AL398" i="11"/>
  <c r="AM395" i="11"/>
  <c r="AL395" i="11"/>
  <c r="AM396" i="11"/>
  <c r="AK399" i="11"/>
  <c r="AM397" i="11"/>
  <c r="AQ397" i="11" s="1"/>
  <c r="AO400" i="11"/>
  <c r="AO398" i="11"/>
  <c r="AO395" i="11"/>
  <c r="AM400" i="11"/>
  <c r="AK398" i="11"/>
  <c r="AN395" i="11"/>
  <c r="AO396" i="11"/>
  <c r="AN399" i="11"/>
  <c r="AO397" i="11"/>
  <c r="AL397" i="11"/>
  <c r="AK277" i="11"/>
  <c r="AK364" i="11"/>
  <c r="AN364" i="11"/>
  <c r="AO364" i="11"/>
  <c r="AL369" i="11"/>
  <c r="AN376" i="11"/>
  <c r="AO376" i="11"/>
  <c r="AO406" i="11"/>
  <c r="AM388" i="11"/>
  <c r="AM404" i="11"/>
  <c r="AM402" i="11"/>
  <c r="AN401" i="11"/>
  <c r="AK401" i="11"/>
  <c r="AM369" i="11"/>
  <c r="AO387" i="11"/>
  <c r="AM387" i="11"/>
  <c r="AN393" i="11"/>
  <c r="AK393" i="11"/>
  <c r="AL405" i="11"/>
  <c r="AO373" i="11"/>
  <c r="AO390" i="11"/>
  <c r="AL366" i="11"/>
  <c r="AK392" i="11"/>
  <c r="AN372" i="11"/>
  <c r="AO372" i="11"/>
  <c r="AK386" i="11"/>
  <c r="AO391" i="11"/>
  <c r="AL408" i="11"/>
  <c r="AO408" i="11"/>
  <c r="AL403" i="11"/>
  <c r="AK374" i="11"/>
  <c r="AK381" i="11"/>
  <c r="AM383" i="11"/>
  <c r="AK382" i="11"/>
  <c r="AN384" i="11"/>
  <c r="AO380" i="11"/>
  <c r="AN381" i="11"/>
  <c r="AO381" i="11"/>
  <c r="AK383" i="11"/>
  <c r="AK385" i="11"/>
  <c r="AN385" i="11"/>
  <c r="AN382" i="11"/>
  <c r="AR382" i="11" s="1"/>
  <c r="AM384" i="11"/>
  <c r="AK380" i="11"/>
  <c r="AO383" i="11"/>
  <c r="AM382" i="11"/>
  <c r="AN380" i="11"/>
  <c r="AM381" i="11"/>
  <c r="AN383" i="11"/>
  <c r="AO385" i="11"/>
  <c r="AM385" i="11"/>
  <c r="AO382" i="11"/>
  <c r="AK384" i="11"/>
  <c r="AM380" i="11"/>
  <c r="AO384" i="11"/>
  <c r="AO365" i="11"/>
  <c r="AN369" i="11"/>
  <c r="AO370" i="11"/>
  <c r="AO368" i="11"/>
  <c r="AN367" i="11"/>
  <c r="AK369" i="11"/>
  <c r="AO367" i="11"/>
  <c r="AN365" i="11"/>
  <c r="AK367" i="11"/>
  <c r="AK366" i="11"/>
  <c r="AN368" i="11"/>
  <c r="AO366" i="11"/>
  <c r="AK365" i="11"/>
  <c r="AO369" i="11"/>
  <c r="AS369" i="11" s="1"/>
  <c r="AN370" i="11"/>
  <c r="AK370" i="11"/>
  <c r="AK368" i="11"/>
  <c r="AN366" i="11"/>
  <c r="AR366" i="11" s="1"/>
  <c r="AM394" i="11"/>
  <c r="AN394" i="11"/>
  <c r="AO394" i="11"/>
  <c r="AK394" i="11"/>
  <c r="AL394" i="11"/>
  <c r="AM368" i="11"/>
  <c r="AK376" i="11"/>
  <c r="AL406" i="11"/>
  <c r="AN406" i="11"/>
  <c r="AO388" i="11"/>
  <c r="AL404" i="11"/>
  <c r="AO404" i="11"/>
  <c r="AO402" i="11"/>
  <c r="AL401" i="11"/>
  <c r="AL368" i="11"/>
  <c r="AM405" i="11"/>
  <c r="AO405" i="11"/>
  <c r="AM389" i="11"/>
  <c r="AO389" i="11"/>
  <c r="AO377" i="11"/>
  <c r="AK373" i="11"/>
  <c r="AN373" i="11"/>
  <c r="AN390" i="11"/>
  <c r="AK407" i="11"/>
  <c r="AN407" i="11"/>
  <c r="AM392" i="11"/>
  <c r="AK372" i="11"/>
  <c r="AM386" i="11"/>
  <c r="AN408" i="11"/>
  <c r="AO403" i="11"/>
  <c r="AM403" i="11"/>
  <c r="AL370" i="11"/>
  <c r="AM370" i="11"/>
  <c r="V354" i="12"/>
  <c r="AI369" i="12"/>
  <c r="E369" i="12" s="1"/>
  <c r="V355" i="12"/>
  <c r="V347" i="12"/>
  <c r="V344" i="12"/>
  <c r="V348" i="12"/>
  <c r="V345" i="12"/>
  <c r="V358" i="12"/>
  <c r="AI384" i="12"/>
  <c r="E384" i="12" s="1"/>
  <c r="V384" i="12"/>
  <c r="AB384" i="12" s="1"/>
  <c r="V357" i="12"/>
  <c r="V349" i="12"/>
  <c r="V356" i="12"/>
  <c r="AI399" i="12"/>
  <c r="E399" i="12" s="1"/>
  <c r="V399" i="12"/>
  <c r="AA399" i="12" s="1"/>
  <c r="V346" i="12"/>
  <c r="AL354" i="12"/>
  <c r="H354" i="12" s="1"/>
  <c r="AI354" i="12"/>
  <c r="E354" i="12" s="1"/>
  <c r="AJ354" i="12"/>
  <c r="F354" i="12" s="1"/>
  <c r="AP354" i="12"/>
  <c r="L354" i="12" s="1"/>
  <c r="AO354" i="12"/>
  <c r="K354" i="12" s="1"/>
  <c r="AN354" i="12"/>
  <c r="J354" i="12" s="1"/>
  <c r="AK354" i="12"/>
  <c r="G354" i="12" s="1"/>
  <c r="AP355" i="12"/>
  <c r="L355" i="12" s="1"/>
  <c r="AO355" i="12"/>
  <c r="K355" i="12" s="1"/>
  <c r="AN355" i="12"/>
  <c r="J355" i="12" s="1"/>
  <c r="AK355" i="12"/>
  <c r="G355" i="12" s="1"/>
  <c r="AL355" i="12"/>
  <c r="H355" i="12" s="1"/>
  <c r="AP347" i="12"/>
  <c r="L347" i="12" s="1"/>
  <c r="AO347" i="12"/>
  <c r="K347" i="12" s="1"/>
  <c r="AN347" i="12"/>
  <c r="J347" i="12" s="1"/>
  <c r="AK347" i="12"/>
  <c r="G347" i="12" s="1"/>
  <c r="AL347" i="12"/>
  <c r="H347" i="12" s="1"/>
  <c r="AP344" i="12"/>
  <c r="L344" i="12" s="1"/>
  <c r="BD344" i="12" s="1"/>
  <c r="AO344" i="12"/>
  <c r="K344" i="12" s="1"/>
  <c r="BC344" i="12" s="1"/>
  <c r="AN344" i="12"/>
  <c r="J344" i="12" s="1"/>
  <c r="BB344" i="12" s="1"/>
  <c r="AK344" i="12"/>
  <c r="G344" i="12" s="1"/>
  <c r="AY344" i="12" s="1"/>
  <c r="AL344" i="12"/>
  <c r="H344" i="12" s="1"/>
  <c r="AZ344" i="12" s="1"/>
  <c r="AP348" i="12"/>
  <c r="L348" i="12" s="1"/>
  <c r="AO348" i="12"/>
  <c r="K348" i="12" s="1"/>
  <c r="AN348" i="12"/>
  <c r="J348" i="12" s="1"/>
  <c r="AK348" i="12"/>
  <c r="G348" i="12" s="1"/>
  <c r="AL348" i="12"/>
  <c r="H348" i="12" s="1"/>
  <c r="AL345" i="12"/>
  <c r="H345" i="12" s="1"/>
  <c r="AP345" i="12"/>
  <c r="L345" i="12" s="1"/>
  <c r="AO345" i="12"/>
  <c r="K345" i="12" s="1"/>
  <c r="AN345" i="12"/>
  <c r="J345" i="12" s="1"/>
  <c r="AK345" i="12"/>
  <c r="G345" i="12" s="1"/>
  <c r="AP358" i="12"/>
  <c r="L358" i="12" s="1"/>
  <c r="AO358" i="12"/>
  <c r="K358" i="12" s="1"/>
  <c r="AN358" i="12"/>
  <c r="J358" i="12" s="1"/>
  <c r="AK358" i="12"/>
  <c r="G358" i="12" s="1"/>
  <c r="AL358" i="12"/>
  <c r="H358" i="12" s="1"/>
  <c r="AP357" i="12"/>
  <c r="L357" i="12" s="1"/>
  <c r="AO357" i="12"/>
  <c r="K357" i="12" s="1"/>
  <c r="AN357" i="12"/>
  <c r="J357" i="12" s="1"/>
  <c r="AK357" i="12"/>
  <c r="G357" i="12" s="1"/>
  <c r="AL357" i="12"/>
  <c r="H357" i="12" s="1"/>
  <c r="AP349" i="12"/>
  <c r="L349" i="12" s="1"/>
  <c r="AO349" i="12"/>
  <c r="K349" i="12" s="1"/>
  <c r="AN349" i="12"/>
  <c r="J349" i="12" s="1"/>
  <c r="AK349" i="12"/>
  <c r="G349" i="12" s="1"/>
  <c r="AL349" i="12"/>
  <c r="H349" i="12" s="1"/>
  <c r="AP356" i="12"/>
  <c r="L356" i="12" s="1"/>
  <c r="AO356" i="12"/>
  <c r="K356" i="12" s="1"/>
  <c r="AN356" i="12"/>
  <c r="J356" i="12" s="1"/>
  <c r="AK356" i="12"/>
  <c r="G356" i="12" s="1"/>
  <c r="AL356" i="12"/>
  <c r="H356" i="12" s="1"/>
  <c r="AP346" i="12"/>
  <c r="L346" i="12" s="1"/>
  <c r="AO346" i="12"/>
  <c r="K346" i="12" s="1"/>
  <c r="AN346" i="12"/>
  <c r="J346" i="12" s="1"/>
  <c r="AK346" i="12"/>
  <c r="G346" i="12" s="1"/>
  <c r="AL346" i="12"/>
  <c r="H346" i="12" s="1"/>
  <c r="I323" i="12"/>
  <c r="I278" i="12"/>
  <c r="I306" i="12"/>
  <c r="AJ345" i="12"/>
  <c r="F345" i="12" s="1"/>
  <c r="AM345" i="12"/>
  <c r="I345" i="12" s="1"/>
  <c r="AI345" i="12"/>
  <c r="E345" i="12" s="1"/>
  <c r="V375" i="12"/>
  <c r="AI375" i="12"/>
  <c r="E375" i="12" s="1"/>
  <c r="F375" i="12"/>
  <c r="V360" i="12"/>
  <c r="AI360" i="12"/>
  <c r="E360" i="12" s="1"/>
  <c r="F360" i="12"/>
  <c r="V392" i="12"/>
  <c r="AD392" i="12" s="1"/>
  <c r="AI392" i="12"/>
  <c r="E392" i="12" s="1"/>
  <c r="F392" i="12"/>
  <c r="V378" i="12"/>
  <c r="AD378" i="12" s="1"/>
  <c r="F378" i="12"/>
  <c r="AI378" i="12"/>
  <c r="E378" i="12" s="1"/>
  <c r="AI348" i="12"/>
  <c r="E348" i="12" s="1"/>
  <c r="AJ348" i="12"/>
  <c r="F348" i="12" s="1"/>
  <c r="AM348" i="12"/>
  <c r="I348" i="12" s="1"/>
  <c r="V389" i="12"/>
  <c r="AI389" i="12"/>
  <c r="E389" i="12" s="1"/>
  <c r="AW389" i="12" s="1"/>
  <c r="F389" i="12"/>
  <c r="AX389" i="12" s="1"/>
  <c r="I279" i="12"/>
  <c r="V377" i="12"/>
  <c r="Z377" i="12" s="1"/>
  <c r="F377" i="12"/>
  <c r="AI377" i="12"/>
  <c r="E377" i="12" s="1"/>
  <c r="V359" i="12"/>
  <c r="F359" i="12"/>
  <c r="AX359" i="12" s="1"/>
  <c r="AI359" i="12"/>
  <c r="E359" i="12" s="1"/>
  <c r="AW359" i="12" s="1"/>
  <c r="V362" i="12"/>
  <c r="Y362" i="12" s="1"/>
  <c r="AI362" i="12"/>
  <c r="E362" i="12" s="1"/>
  <c r="F362" i="12"/>
  <c r="AX362" i="12" s="1"/>
  <c r="AI355" i="12"/>
  <c r="E355" i="12" s="1"/>
  <c r="AJ355" i="12"/>
  <c r="F355" i="12" s="1"/>
  <c r="AM355" i="12"/>
  <c r="I355" i="12" s="1"/>
  <c r="V376" i="12"/>
  <c r="AD376" i="12" s="1"/>
  <c r="AI376" i="12"/>
  <c r="E376" i="12" s="1"/>
  <c r="F376" i="12"/>
  <c r="AM347" i="12"/>
  <c r="AI347" i="12"/>
  <c r="E347" i="12" s="1"/>
  <c r="AJ347" i="12"/>
  <c r="F347" i="12" s="1"/>
  <c r="V390" i="12"/>
  <c r="AI390" i="12"/>
  <c r="E390" i="12" s="1"/>
  <c r="AW390" i="12" s="1"/>
  <c r="F390" i="12"/>
  <c r="AX390" i="12" s="1"/>
  <c r="I308" i="12"/>
  <c r="V361" i="12"/>
  <c r="AI361" i="12"/>
  <c r="E361" i="12" s="1"/>
  <c r="F361" i="12"/>
  <c r="AX361" i="12" s="1"/>
  <c r="V386" i="12"/>
  <c r="AD386" i="12" s="1"/>
  <c r="AI386" i="12"/>
  <c r="E386" i="12" s="1"/>
  <c r="F386" i="12"/>
  <c r="F399" i="12"/>
  <c r="I276" i="12"/>
  <c r="AM356" i="12"/>
  <c r="I356" i="12" s="1"/>
  <c r="AI356" i="12"/>
  <c r="E356" i="12" s="1"/>
  <c r="AJ356" i="12"/>
  <c r="F356" i="12" s="1"/>
  <c r="V401" i="12"/>
  <c r="AD401" i="12" s="1"/>
  <c r="F401" i="12"/>
  <c r="AI401" i="12"/>
  <c r="E401" i="12" s="1"/>
  <c r="V385" i="12"/>
  <c r="F385" i="12"/>
  <c r="AI385" i="12"/>
  <c r="E385" i="12" s="1"/>
  <c r="V372" i="12"/>
  <c r="AD372" i="12" s="1"/>
  <c r="AI372" i="12"/>
  <c r="E372" i="12" s="1"/>
  <c r="F372" i="12"/>
  <c r="V373" i="12"/>
  <c r="AB373" i="12" s="1"/>
  <c r="F373" i="12"/>
  <c r="AI373" i="12"/>
  <c r="E373" i="12" s="1"/>
  <c r="V371" i="12"/>
  <c r="AI371" i="12"/>
  <c r="E371" i="12" s="1"/>
  <c r="F371" i="12"/>
  <c r="AM354" i="12"/>
  <c r="I354" i="12" s="1"/>
  <c r="AJ344" i="12"/>
  <c r="F344" i="12" s="1"/>
  <c r="AX344" i="12" s="1"/>
  <c r="AI344" i="12"/>
  <c r="E344" i="12" s="1"/>
  <c r="AW344" i="12" s="1"/>
  <c r="AM344" i="12"/>
  <c r="I344" i="12" s="1"/>
  <c r="BA344" i="12" s="1"/>
  <c r="V394" i="12"/>
  <c r="AD394" i="12" s="1"/>
  <c r="AI394" i="12"/>
  <c r="E394" i="12" s="1"/>
  <c r="F394" i="12"/>
  <c r="AX394" i="12" s="1"/>
  <c r="V391" i="12"/>
  <c r="AI391" i="12"/>
  <c r="E391" i="12" s="1"/>
  <c r="F391" i="12"/>
  <c r="V388" i="12"/>
  <c r="AC388" i="12" s="1"/>
  <c r="AI388" i="12"/>
  <c r="E388" i="12" s="1"/>
  <c r="F388" i="12"/>
  <c r="AI358" i="12"/>
  <c r="E358" i="12" s="1"/>
  <c r="W358" i="12" s="1"/>
  <c r="AJ358" i="12"/>
  <c r="F358" i="12" s="1"/>
  <c r="AM358" i="12"/>
  <c r="I358" i="12" s="1"/>
  <c r="V364" i="12"/>
  <c r="AC364" i="12" s="1"/>
  <c r="AI364" i="12"/>
  <c r="E364" i="12" s="1"/>
  <c r="F364" i="12"/>
  <c r="AX364" i="12" s="1"/>
  <c r="V400" i="12"/>
  <c r="X400" i="12" s="1"/>
  <c r="AI400" i="12"/>
  <c r="E400" i="12" s="1"/>
  <c r="F400" i="12"/>
  <c r="V374" i="12"/>
  <c r="AI374" i="12"/>
  <c r="E374" i="12" s="1"/>
  <c r="AW374" i="12" s="1"/>
  <c r="F374" i="12"/>
  <c r="AX374" i="12" s="1"/>
  <c r="V369" i="12"/>
  <c r="F369" i="12"/>
  <c r="AI349" i="12"/>
  <c r="E349" i="12" s="1"/>
  <c r="AJ349" i="12"/>
  <c r="F349" i="12" s="1"/>
  <c r="AM349" i="12"/>
  <c r="I349" i="12" s="1"/>
  <c r="AJ346" i="12"/>
  <c r="F346" i="12" s="1"/>
  <c r="AM346" i="12"/>
  <c r="I346" i="12" s="1"/>
  <c r="BA346" i="12" s="1"/>
  <c r="AI346" i="12"/>
  <c r="E346" i="12" s="1"/>
  <c r="V403" i="12"/>
  <c r="AD403" i="12" s="1"/>
  <c r="F403" i="12"/>
  <c r="AI403" i="12"/>
  <c r="E403" i="12" s="1"/>
  <c r="V387" i="12"/>
  <c r="Z387" i="12" s="1"/>
  <c r="AI387" i="12"/>
  <c r="E387" i="12" s="1"/>
  <c r="F387" i="12"/>
  <c r="V379" i="12"/>
  <c r="AD379" i="12" s="1"/>
  <c r="AI379" i="12"/>
  <c r="E379" i="12" s="1"/>
  <c r="F379" i="12"/>
  <c r="V370" i="12"/>
  <c r="X370" i="12" s="1"/>
  <c r="AI370" i="12"/>
  <c r="E370" i="12" s="1"/>
  <c r="F370" i="12"/>
  <c r="V363" i="12"/>
  <c r="Z363" i="12" s="1"/>
  <c r="AI363" i="12"/>
  <c r="E363" i="12" s="1"/>
  <c r="F363" i="12"/>
  <c r="V393" i="12"/>
  <c r="AA393" i="12" s="1"/>
  <c r="AI393" i="12"/>
  <c r="E393" i="12" s="1"/>
  <c r="AW393" i="12" s="1"/>
  <c r="F393" i="12"/>
  <c r="AX393" i="12" s="1"/>
  <c r="F384" i="12"/>
  <c r="AJ357" i="12"/>
  <c r="F357" i="12" s="1"/>
  <c r="AM357" i="12"/>
  <c r="I357" i="12" s="1"/>
  <c r="AI357" i="12"/>
  <c r="E357" i="12" s="1"/>
  <c r="V402" i="12"/>
  <c r="AB402" i="12" s="1"/>
  <c r="F402" i="12"/>
  <c r="AI402" i="12"/>
  <c r="E402" i="12" s="1"/>
  <c r="I277" i="11"/>
  <c r="I322" i="11"/>
  <c r="Q369" i="11"/>
  <c r="R369" i="11"/>
  <c r="O398" i="11"/>
  <c r="R398" i="11"/>
  <c r="Q398" i="11"/>
  <c r="P398" i="11"/>
  <c r="N389" i="11"/>
  <c r="Q389" i="11" s="1"/>
  <c r="U389" i="11"/>
  <c r="E389" i="11" s="1"/>
  <c r="N402" i="11"/>
  <c r="R402" i="11" s="1"/>
  <c r="N388" i="11"/>
  <c r="R388" i="11" s="1"/>
  <c r="U388" i="11"/>
  <c r="E388" i="11" s="1"/>
  <c r="U378" i="11"/>
  <c r="E378" i="11" s="1"/>
  <c r="N378" i="11"/>
  <c r="V378" i="11"/>
  <c r="F378" i="11" s="1"/>
  <c r="N405" i="11"/>
  <c r="Q405" i="11" s="1"/>
  <c r="N404" i="11"/>
  <c r="P404" i="11" s="1"/>
  <c r="U371" i="11"/>
  <c r="E371" i="11" s="1"/>
  <c r="AL371" i="11" s="1"/>
  <c r="N371" i="11"/>
  <c r="Q371" i="11" s="1"/>
  <c r="V371" i="11"/>
  <c r="F371" i="11" s="1"/>
  <c r="U372" i="11"/>
  <c r="E372" i="11" s="1"/>
  <c r="N372" i="11"/>
  <c r="V372" i="11"/>
  <c r="F372" i="11" s="1"/>
  <c r="N408" i="11"/>
  <c r="Q408" i="11" s="1"/>
  <c r="N393" i="11"/>
  <c r="Q393" i="11" s="1"/>
  <c r="U393" i="11"/>
  <c r="E393" i="11" s="1"/>
  <c r="O369" i="11"/>
  <c r="P369" i="11"/>
  <c r="R381" i="11"/>
  <c r="R383" i="11"/>
  <c r="P383" i="11"/>
  <c r="Q383" i="11"/>
  <c r="Q384" i="11"/>
  <c r="P384" i="11"/>
  <c r="R384" i="11"/>
  <c r="X349" i="11"/>
  <c r="H349" i="11" s="1"/>
  <c r="AO349" i="11" s="1"/>
  <c r="N349" i="11"/>
  <c r="W349" i="11"/>
  <c r="G349" i="11" s="1"/>
  <c r="AN349" i="11" s="1"/>
  <c r="R382" i="11"/>
  <c r="Q382" i="11"/>
  <c r="P382" i="11"/>
  <c r="R397" i="11"/>
  <c r="Q397" i="11"/>
  <c r="O397" i="11"/>
  <c r="P397" i="11"/>
  <c r="U358" i="11"/>
  <c r="E358" i="11" s="1"/>
  <c r="V358" i="11"/>
  <c r="F358" i="11" s="1"/>
  <c r="X358" i="11"/>
  <c r="H358" i="11" s="1"/>
  <c r="N358" i="11"/>
  <c r="W358" i="11"/>
  <c r="G358" i="11" s="1"/>
  <c r="N403" i="11"/>
  <c r="P403" i="11" s="1"/>
  <c r="N407" i="11"/>
  <c r="Q407" i="11" s="1"/>
  <c r="X360" i="11"/>
  <c r="H360" i="11" s="1"/>
  <c r="N360" i="11"/>
  <c r="W360" i="11"/>
  <c r="G360" i="11" s="1"/>
  <c r="U360" i="11"/>
  <c r="E360" i="11" s="1"/>
  <c r="V360" i="11"/>
  <c r="F360" i="11" s="1"/>
  <c r="W363" i="11"/>
  <c r="G363" i="11" s="1"/>
  <c r="U363" i="11"/>
  <c r="E363" i="11" s="1"/>
  <c r="V363" i="11"/>
  <c r="F363" i="11" s="1"/>
  <c r="X363" i="11"/>
  <c r="H363" i="11" s="1"/>
  <c r="N363" i="11"/>
  <c r="X356" i="11"/>
  <c r="H356" i="11" s="1"/>
  <c r="N356" i="11"/>
  <c r="W356" i="11"/>
  <c r="G356" i="11" s="1"/>
  <c r="U356" i="11"/>
  <c r="E356" i="11" s="1"/>
  <c r="V356" i="11"/>
  <c r="F356" i="11" s="1"/>
  <c r="P366" i="11"/>
  <c r="O366" i="11"/>
  <c r="O381" i="11"/>
  <c r="Q366" i="11"/>
  <c r="R399" i="11"/>
  <c r="O399" i="11"/>
  <c r="P399" i="11"/>
  <c r="Q399" i="11"/>
  <c r="Q367" i="11"/>
  <c r="R367" i="11"/>
  <c r="Q368" i="11"/>
  <c r="R368" i="11"/>
  <c r="V361" i="11"/>
  <c r="F361" i="11" s="1"/>
  <c r="X361" i="11"/>
  <c r="H361" i="11" s="1"/>
  <c r="N361" i="11"/>
  <c r="W361" i="11"/>
  <c r="G361" i="11" s="1"/>
  <c r="U361" i="11"/>
  <c r="E361" i="11" s="1"/>
  <c r="U386" i="11"/>
  <c r="E386" i="11" s="1"/>
  <c r="N386" i="11"/>
  <c r="Q386" i="11" s="1"/>
  <c r="U391" i="11"/>
  <c r="E391" i="11" s="1"/>
  <c r="N391" i="11"/>
  <c r="Q391" i="11" s="1"/>
  <c r="N406" i="11"/>
  <c r="R406" i="11" s="1"/>
  <c r="U376" i="11"/>
  <c r="E376" i="11" s="1"/>
  <c r="N376" i="11"/>
  <c r="Q376" i="11" s="1"/>
  <c r="V376" i="11"/>
  <c r="F376" i="11" s="1"/>
  <c r="P368" i="11"/>
  <c r="O368" i="11"/>
  <c r="P367" i="11"/>
  <c r="O382" i="11"/>
  <c r="O367" i="11"/>
  <c r="Q381" i="11"/>
  <c r="N392" i="11"/>
  <c r="Q392" i="11" s="1"/>
  <c r="U392" i="11"/>
  <c r="E392" i="11" s="1"/>
  <c r="U374" i="11"/>
  <c r="E374" i="11" s="1"/>
  <c r="N374" i="11"/>
  <c r="R374" i="11" s="1"/>
  <c r="V374" i="11"/>
  <c r="F374" i="11" s="1"/>
  <c r="U387" i="11"/>
  <c r="E387" i="11" s="1"/>
  <c r="N387" i="11"/>
  <c r="Q387" i="11" s="1"/>
  <c r="V357" i="11"/>
  <c r="F357" i="11" s="1"/>
  <c r="X357" i="11"/>
  <c r="H357" i="11" s="1"/>
  <c r="N357" i="11"/>
  <c r="W357" i="11"/>
  <c r="G357" i="11" s="1"/>
  <c r="U357" i="11"/>
  <c r="E357" i="11" s="1"/>
  <c r="V373" i="11"/>
  <c r="F373" i="11" s="1"/>
  <c r="U373" i="11"/>
  <c r="E373" i="11" s="1"/>
  <c r="N373" i="11"/>
  <c r="V377" i="11"/>
  <c r="F377" i="11" s="1"/>
  <c r="U377" i="11"/>
  <c r="E377" i="11" s="1"/>
  <c r="N377" i="11"/>
  <c r="Q377" i="11" s="1"/>
  <c r="U362" i="11"/>
  <c r="E362" i="11" s="1"/>
  <c r="V362" i="11"/>
  <c r="F362" i="11" s="1"/>
  <c r="X362" i="11"/>
  <c r="H362" i="11" s="1"/>
  <c r="N362" i="11"/>
  <c r="W362" i="11"/>
  <c r="G362" i="11" s="1"/>
  <c r="N401" i="11"/>
  <c r="R401" i="11" s="1"/>
  <c r="U375" i="11"/>
  <c r="E375" i="11" s="1"/>
  <c r="N375" i="11"/>
  <c r="V375" i="11"/>
  <c r="F375" i="11" s="1"/>
  <c r="W359" i="11"/>
  <c r="G359" i="11" s="1"/>
  <c r="U359" i="11"/>
  <c r="E359" i="11" s="1"/>
  <c r="V359" i="11"/>
  <c r="F359" i="11" s="1"/>
  <c r="X359" i="11"/>
  <c r="H359" i="11" s="1"/>
  <c r="N359" i="11"/>
  <c r="U390" i="11"/>
  <c r="E390" i="11" s="1"/>
  <c r="N390" i="11"/>
  <c r="Q390" i="11" s="1"/>
  <c r="O384" i="11"/>
  <c r="N394" i="11"/>
  <c r="N379" i="11"/>
  <c r="N364" i="11"/>
  <c r="U349" i="11"/>
  <c r="E349" i="11" s="1"/>
  <c r="AL349" i="11" s="1"/>
  <c r="V349" i="11"/>
  <c r="F349" i="11" s="1"/>
  <c r="AM349" i="11" s="1"/>
  <c r="D391" i="12"/>
  <c r="I322" i="12"/>
  <c r="D390" i="12"/>
  <c r="AV390" i="12" s="1"/>
  <c r="I321" i="12"/>
  <c r="D374" i="12"/>
  <c r="AV374" i="12" s="1"/>
  <c r="I305" i="12"/>
  <c r="D360" i="12"/>
  <c r="AV360" i="12" s="1"/>
  <c r="I291" i="12"/>
  <c r="D361" i="12"/>
  <c r="I292" i="12"/>
  <c r="D346" i="12"/>
  <c r="I277" i="12"/>
  <c r="I323" i="11"/>
  <c r="I324" i="11"/>
  <c r="I308" i="11"/>
  <c r="I309" i="11"/>
  <c r="I307" i="11"/>
  <c r="I293" i="11"/>
  <c r="I294" i="11"/>
  <c r="AH44" i="2"/>
  <c r="AI44" i="2" s="1"/>
  <c r="D349" i="11"/>
  <c r="AK349" i="11" s="1"/>
  <c r="X71" i="2"/>
  <c r="Y71" i="2" s="1"/>
  <c r="AH71" i="2"/>
  <c r="AI71" i="2" s="1"/>
  <c r="X60" i="2"/>
  <c r="Y60" i="2" s="1"/>
  <c r="X62" i="2"/>
  <c r="Y62" i="2" s="1"/>
  <c r="X63" i="2"/>
  <c r="Y63" i="2" s="1"/>
  <c r="X64" i="2"/>
  <c r="Y64" i="2" s="1"/>
  <c r="AH57" i="2"/>
  <c r="AI57" i="2" s="1"/>
  <c r="X61" i="2"/>
  <c r="Y61" i="2" s="1"/>
  <c r="X65" i="2"/>
  <c r="Y65" i="2" s="1"/>
  <c r="AI41" i="2"/>
  <c r="AH41" i="2"/>
  <c r="AH60" i="2"/>
  <c r="AI60" i="2" s="1"/>
  <c r="AH50" i="2"/>
  <c r="AI50" i="2" s="1"/>
  <c r="AH64" i="2"/>
  <c r="AI64" i="2" s="1"/>
  <c r="AH51" i="2"/>
  <c r="AI51" i="2" s="1"/>
  <c r="AH47" i="2"/>
  <c r="AI47" i="2" s="1"/>
  <c r="AH33" i="2"/>
  <c r="AI33" i="2" s="1"/>
  <c r="AH70" i="2"/>
  <c r="AI70" i="2" s="1"/>
  <c r="X70" i="2"/>
  <c r="Y70" i="2" s="1"/>
  <c r="X66" i="2"/>
  <c r="Y66" i="2" s="1"/>
  <c r="AH66" i="2"/>
  <c r="AI66" i="2" s="1"/>
  <c r="X56" i="2"/>
  <c r="Y56" i="2" s="1"/>
  <c r="AH56" i="2"/>
  <c r="AI56" i="2" s="1"/>
  <c r="AH52" i="2"/>
  <c r="AI52" i="2" s="1"/>
  <c r="X52" i="2"/>
  <c r="Y52" i="2" s="1"/>
  <c r="AI40" i="2"/>
  <c r="AH40" i="2"/>
  <c r="AH29" i="2"/>
  <c r="AI29" i="2" s="1"/>
  <c r="AH36" i="2"/>
  <c r="AI36" i="2" s="1"/>
  <c r="AH45" i="2"/>
  <c r="AI45" i="2" s="1"/>
  <c r="AH35" i="2"/>
  <c r="AI35" i="2" s="1"/>
  <c r="AH31" i="2"/>
  <c r="AI31" i="2" s="1"/>
  <c r="X67" i="2"/>
  <c r="Y67" i="2" s="1"/>
  <c r="AH67" i="2"/>
  <c r="AI67" i="2" s="1"/>
  <c r="X53" i="2"/>
  <c r="Y53" i="2" s="1"/>
  <c r="AH53" i="2"/>
  <c r="AI53" i="2" s="1"/>
  <c r="AH30" i="2"/>
  <c r="AI30" i="2" s="1"/>
  <c r="AH69" i="2"/>
  <c r="AI69" i="2" s="1"/>
  <c r="X69" i="2"/>
  <c r="Y69" i="2" s="1"/>
  <c r="X59" i="2"/>
  <c r="Y59" i="2" s="1"/>
  <c r="AH59" i="2"/>
  <c r="AI59" i="2" s="1"/>
  <c r="Y55" i="2"/>
  <c r="AI55" i="2"/>
  <c r="AH55" i="2"/>
  <c r="X55" i="2"/>
  <c r="X43" i="2"/>
  <c r="AH43" i="2"/>
  <c r="AI43" i="2" s="1"/>
  <c r="AI39" i="2"/>
  <c r="AH39" i="2"/>
  <c r="AH28" i="2"/>
  <c r="AI28" i="2" s="1"/>
  <c r="AH37" i="2"/>
  <c r="AI37" i="2" s="1"/>
  <c r="AH46" i="2"/>
  <c r="AI46" i="2" s="1"/>
  <c r="AH34" i="2"/>
  <c r="AI34" i="2" s="1"/>
  <c r="AH61" i="2"/>
  <c r="AI61" i="2" s="1"/>
  <c r="AH49" i="2"/>
  <c r="AI49" i="2" s="1"/>
  <c r="AH68" i="2"/>
  <c r="AI68" i="2" s="1"/>
  <c r="X68" i="2"/>
  <c r="Y68" i="2" s="1"/>
  <c r="X58" i="2"/>
  <c r="Y58" i="2" s="1"/>
  <c r="AH58" i="2"/>
  <c r="AI58" i="2" s="1"/>
  <c r="Y54" i="2"/>
  <c r="AI54" i="2"/>
  <c r="X54" i="2"/>
  <c r="AH54" i="2"/>
  <c r="X42" i="2"/>
  <c r="Y42" i="2" s="1"/>
  <c r="X44" i="2"/>
  <c r="Y44" i="2" s="1"/>
  <c r="X48" i="2"/>
  <c r="Y48" i="2" s="1"/>
  <c r="X50" i="2"/>
  <c r="Y50" i="2" s="1"/>
  <c r="X46" i="2"/>
  <c r="Y46" i="2" s="1"/>
  <c r="X47" i="2"/>
  <c r="Y47" i="2" s="1"/>
  <c r="X49" i="2"/>
  <c r="Y49" i="2" s="1"/>
  <c r="AH42" i="2"/>
  <c r="AI42" i="2" s="1"/>
  <c r="X51" i="2"/>
  <c r="Y51" i="2" s="1"/>
  <c r="X45" i="2"/>
  <c r="Y45" i="2" s="1"/>
  <c r="AH38" i="2"/>
  <c r="AI38" i="2" s="1"/>
  <c r="AH65" i="2"/>
  <c r="AI65" i="2" s="1"/>
  <c r="AH63" i="2"/>
  <c r="AI63" i="2" s="1"/>
  <c r="AH62" i="2"/>
  <c r="AI62" i="2" s="1"/>
  <c r="AH48" i="2"/>
  <c r="AI48" i="2" s="1"/>
  <c r="AH32" i="2"/>
  <c r="AI32" i="2" s="1"/>
  <c r="X37" i="2"/>
  <c r="Y37" i="2" s="1"/>
  <c r="X31" i="2"/>
  <c r="Y31" i="2" s="1"/>
  <c r="X34" i="2"/>
  <c r="Y34" i="2" s="1"/>
  <c r="X32" i="2"/>
  <c r="Y32" i="2" s="1"/>
  <c r="X35" i="2"/>
  <c r="Y35" i="2" s="1"/>
  <c r="X33" i="2"/>
  <c r="Y33" i="2" s="1"/>
  <c r="X36" i="2"/>
  <c r="Y36" i="2" s="1"/>
  <c r="X39" i="2"/>
  <c r="Y39" i="2" s="1"/>
  <c r="X41" i="2"/>
  <c r="Y41" i="2" s="1"/>
  <c r="D345" i="12"/>
  <c r="AV345" i="12" s="1"/>
  <c r="I365" i="11"/>
  <c r="I394" i="11"/>
  <c r="I349" i="11"/>
  <c r="X57" i="2"/>
  <c r="X28" i="2"/>
  <c r="Y28" i="2" s="1"/>
  <c r="X29" i="2"/>
  <c r="Y29" i="2" s="1"/>
  <c r="X38" i="2"/>
  <c r="Y38" i="2" s="1"/>
  <c r="Y43" i="2"/>
  <c r="X40" i="2"/>
  <c r="Y40" i="2" s="1"/>
  <c r="X30" i="2"/>
  <c r="Y30" i="2" s="1"/>
  <c r="V29" i="2"/>
  <c r="V66" i="2"/>
  <c r="V40" i="2"/>
  <c r="AX346" i="12" l="1"/>
  <c r="BD346" i="12"/>
  <c r="AX349" i="12"/>
  <c r="BB346" i="12"/>
  <c r="AZ345" i="12"/>
  <c r="AW346" i="12"/>
  <c r="BD349" i="12"/>
  <c r="AL383" i="11"/>
  <c r="AL382" i="11"/>
  <c r="AW391" i="12"/>
  <c r="AW361" i="12"/>
  <c r="AZ346" i="12"/>
  <c r="AV391" i="12"/>
  <c r="W355" i="12"/>
  <c r="AL380" i="11"/>
  <c r="AX289" i="12"/>
  <c r="AX299" i="12"/>
  <c r="AX284" i="12"/>
  <c r="AX319" i="12"/>
  <c r="AX296" i="12"/>
  <c r="AX333" i="12"/>
  <c r="AX305" i="12"/>
  <c r="AX285" i="12"/>
  <c r="AX298" i="12"/>
  <c r="AX279" i="12"/>
  <c r="AX293" i="12"/>
  <c r="AX291" i="12"/>
  <c r="Y354" i="12"/>
  <c r="BJ344" i="12"/>
  <c r="AX306" i="12"/>
  <c r="AX288" i="12"/>
  <c r="AX334" i="12"/>
  <c r="AX324" i="12"/>
  <c r="X358" i="12"/>
  <c r="AD358" i="12"/>
  <c r="X403" i="12"/>
  <c r="W403" i="12"/>
  <c r="W373" i="12"/>
  <c r="Y358" i="12"/>
  <c r="AD373" i="12"/>
  <c r="Z388" i="12"/>
  <c r="Y403" i="12"/>
  <c r="AA358" i="12"/>
  <c r="Y373" i="12"/>
  <c r="AB388" i="12"/>
  <c r="AA403" i="12"/>
  <c r="AC358" i="12"/>
  <c r="AA373" i="12"/>
  <c r="AD388" i="12"/>
  <c r="X388" i="12"/>
  <c r="AC403" i="12"/>
  <c r="AC373" i="12"/>
  <c r="Y388" i="12"/>
  <c r="Z403" i="12"/>
  <c r="AA388" i="12"/>
  <c r="W388" i="12"/>
  <c r="AB403" i="12"/>
  <c r="Z358" i="12"/>
  <c r="X373" i="12"/>
  <c r="AB358" i="12"/>
  <c r="Z373" i="12"/>
  <c r="AA354" i="12"/>
  <c r="X354" i="12"/>
  <c r="BE359" i="12"/>
  <c r="AX311" i="12"/>
  <c r="Z357" i="12"/>
  <c r="W357" i="12"/>
  <c r="AX295" i="12"/>
  <c r="AX328" i="12"/>
  <c r="X357" i="12"/>
  <c r="Z354" i="12"/>
  <c r="AC354" i="12"/>
  <c r="AD354" i="12"/>
  <c r="W354" i="12"/>
  <c r="AC361" i="12"/>
  <c r="BK344" i="12"/>
  <c r="X378" i="12"/>
  <c r="BL344" i="12"/>
  <c r="AX318" i="12"/>
  <c r="BI344" i="12"/>
  <c r="AB357" i="12"/>
  <c r="X384" i="12"/>
  <c r="BE344" i="12"/>
  <c r="BF344" i="12"/>
  <c r="AA355" i="12"/>
  <c r="AD357" i="12"/>
  <c r="BH344" i="12"/>
  <c r="AX308" i="12"/>
  <c r="X355" i="12"/>
  <c r="BG344" i="12"/>
  <c r="W384" i="12"/>
  <c r="W386" i="12"/>
  <c r="X386" i="12"/>
  <c r="AC357" i="12"/>
  <c r="Y372" i="12"/>
  <c r="AB387" i="12"/>
  <c r="AD402" i="12"/>
  <c r="AA372" i="12"/>
  <c r="AD387" i="12"/>
  <c r="AC372" i="12"/>
  <c r="Y402" i="12"/>
  <c r="X402" i="12"/>
  <c r="Y387" i="12"/>
  <c r="AA402" i="12"/>
  <c r="W387" i="12"/>
  <c r="W372" i="12"/>
  <c r="Z372" i="12"/>
  <c r="AA387" i="12"/>
  <c r="Y357" i="12"/>
  <c r="AC402" i="12"/>
  <c r="W402" i="12"/>
  <c r="AB372" i="12"/>
  <c r="AC387" i="12"/>
  <c r="AA357" i="12"/>
  <c r="Z402" i="12"/>
  <c r="X387" i="12"/>
  <c r="X372" i="12"/>
  <c r="X356" i="12"/>
  <c r="AX276" i="12"/>
  <c r="W356" i="12"/>
  <c r="AX280" i="12"/>
  <c r="AA356" i="12"/>
  <c r="Z356" i="12"/>
  <c r="Y356" i="12"/>
  <c r="AB356" i="12"/>
  <c r="AX283" i="12"/>
  <c r="X401" i="12"/>
  <c r="W399" i="12"/>
  <c r="AC356" i="12"/>
  <c r="Z384" i="12"/>
  <c r="X399" i="12"/>
  <c r="AD356" i="12"/>
  <c r="AX313" i="12"/>
  <c r="AC384" i="12"/>
  <c r="AB399" i="12"/>
  <c r="W400" i="12"/>
  <c r="W385" i="12"/>
  <c r="Y384" i="12"/>
  <c r="AA384" i="12"/>
  <c r="AX278" i="12"/>
  <c r="BH359" i="12"/>
  <c r="AX325" i="12"/>
  <c r="AZ349" i="12"/>
  <c r="D454" i="12"/>
  <c r="AW363" i="12"/>
  <c r="AW364" i="12"/>
  <c r="AX322" i="12"/>
  <c r="AW362" i="12"/>
  <c r="D469" i="12"/>
  <c r="BB349" i="12"/>
  <c r="AV346" i="12"/>
  <c r="BF346" i="12" s="1"/>
  <c r="AV349" i="12"/>
  <c r="BL349" i="12" s="1"/>
  <c r="AV357" i="12"/>
  <c r="AV358" i="12"/>
  <c r="AV351" i="12"/>
  <c r="AV350" i="12"/>
  <c r="AV372" i="12"/>
  <c r="AV356" i="12"/>
  <c r="AV354" i="12"/>
  <c r="AV370" i="12"/>
  <c r="BH370" i="12" s="1"/>
  <c r="AV399" i="12"/>
  <c r="BH399" i="12" s="1"/>
  <c r="AV393" i="12"/>
  <c r="BF393" i="12" s="1"/>
  <c r="AV366" i="12"/>
  <c r="BH366" i="12" s="1"/>
  <c r="AV363" i="12"/>
  <c r="BG363" i="12" s="1"/>
  <c r="AV403" i="12"/>
  <c r="AV373" i="12"/>
  <c r="AV394" i="12"/>
  <c r="BF394" i="12" s="1"/>
  <c r="AV395" i="12"/>
  <c r="BH395" i="12" s="1"/>
  <c r="AV364" i="12"/>
  <c r="BL364" i="12" s="1"/>
  <c r="AV401" i="12"/>
  <c r="BH401" i="12" s="1"/>
  <c r="AV368" i="12"/>
  <c r="BH368" i="12" s="1"/>
  <c r="AV397" i="12"/>
  <c r="BH397" i="12" s="1"/>
  <c r="AV371" i="12"/>
  <c r="BL371" i="12" s="1"/>
  <c r="AV398" i="12"/>
  <c r="BK398" i="12" s="1"/>
  <c r="AV367" i="12"/>
  <c r="BL367" i="12" s="1"/>
  <c r="AV355" i="12"/>
  <c r="AV347" i="12"/>
  <c r="AV402" i="12"/>
  <c r="AV362" i="12"/>
  <c r="BF362" i="12" s="1"/>
  <c r="AV365" i="12"/>
  <c r="BH365" i="12" s="1"/>
  <c r="AV396" i="12"/>
  <c r="BH396" i="12" s="1"/>
  <c r="AV353" i="12"/>
  <c r="AV400" i="12"/>
  <c r="BH400" i="12" s="1"/>
  <c r="AV352" i="12"/>
  <c r="AV369" i="12"/>
  <c r="BK369" i="12" s="1"/>
  <c r="AV348" i="12"/>
  <c r="AV392" i="12"/>
  <c r="BK392" i="12" s="1"/>
  <c r="AM289" i="11"/>
  <c r="AQ381" i="11"/>
  <c r="AM280" i="11"/>
  <c r="AP364" i="11"/>
  <c r="AQ396" i="11"/>
  <c r="D430" i="11"/>
  <c r="AM279" i="11"/>
  <c r="Q363" i="11"/>
  <c r="P378" i="11"/>
  <c r="AP379" i="11"/>
  <c r="Q378" i="11"/>
  <c r="AM288" i="11"/>
  <c r="O378" i="11"/>
  <c r="P363" i="11"/>
  <c r="O393" i="11"/>
  <c r="AS397" i="11"/>
  <c r="R363" i="11"/>
  <c r="R408" i="11"/>
  <c r="O360" i="11"/>
  <c r="O408" i="11"/>
  <c r="R378" i="11"/>
  <c r="P408" i="11"/>
  <c r="AR378" i="11"/>
  <c r="AS378" i="11"/>
  <c r="O363" i="11"/>
  <c r="R393" i="11"/>
  <c r="AM291" i="11"/>
  <c r="AQ393" i="11"/>
  <c r="AR393" i="11"/>
  <c r="AS393" i="11"/>
  <c r="AM321" i="11"/>
  <c r="AM336" i="11"/>
  <c r="P393" i="11"/>
  <c r="AM306" i="11"/>
  <c r="AQ408" i="11"/>
  <c r="AR408" i="11"/>
  <c r="AS408" i="11"/>
  <c r="AP408" i="11"/>
  <c r="AQ380" i="11"/>
  <c r="AM290" i="11"/>
  <c r="AM285" i="11"/>
  <c r="R392" i="11"/>
  <c r="P392" i="11"/>
  <c r="O392" i="11"/>
  <c r="P373" i="11"/>
  <c r="R361" i="11"/>
  <c r="AM287" i="11"/>
  <c r="Q374" i="11"/>
  <c r="AP383" i="11"/>
  <c r="AM286" i="11"/>
  <c r="Q388" i="11"/>
  <c r="AM278" i="11"/>
  <c r="AS396" i="11"/>
  <c r="AS364" i="11"/>
  <c r="D427" i="11"/>
  <c r="BE389" i="12"/>
  <c r="AX307" i="12"/>
  <c r="AX309" i="12"/>
  <c r="AX297" i="12"/>
  <c r="AX315" i="12"/>
  <c r="AX321" i="12"/>
  <c r="AX287" i="12"/>
  <c r="AX312" i="12"/>
  <c r="AX300" i="12"/>
  <c r="AX332" i="12"/>
  <c r="AX282" i="12"/>
  <c r="AX330" i="12"/>
  <c r="AX302" i="12"/>
  <c r="AX281" i="12"/>
  <c r="AB355" i="12"/>
  <c r="AB354" i="12"/>
  <c r="W370" i="12"/>
  <c r="X385" i="12"/>
  <c r="W401" i="12"/>
  <c r="AD384" i="12"/>
  <c r="BF359" i="12"/>
  <c r="AX310" i="12"/>
  <c r="AX326" i="12"/>
  <c r="AX331" i="12"/>
  <c r="AX301" i="12"/>
  <c r="AX317" i="12"/>
  <c r="AX314" i="12"/>
  <c r="AX316" i="12"/>
  <c r="AX292" i="12"/>
  <c r="AX327" i="12"/>
  <c r="AB369" i="12"/>
  <c r="AC369" i="12"/>
  <c r="Y369" i="12"/>
  <c r="AD369" i="12"/>
  <c r="Z369" i="12"/>
  <c r="AA369" i="12"/>
  <c r="AD371" i="12"/>
  <c r="Z371" i="12"/>
  <c r="AA371" i="12"/>
  <c r="AB371" i="12"/>
  <c r="AC371" i="12"/>
  <c r="Y371" i="12"/>
  <c r="AD400" i="12"/>
  <c r="Z400" i="12"/>
  <c r="AA400" i="12"/>
  <c r="AB400" i="12"/>
  <c r="AC400" i="12"/>
  <c r="Y400" i="12"/>
  <c r="AD370" i="12"/>
  <c r="Z370" i="12"/>
  <c r="AA370" i="12"/>
  <c r="AB370" i="12"/>
  <c r="AC370" i="12"/>
  <c r="Y370" i="12"/>
  <c r="X369" i="12"/>
  <c r="W369" i="12"/>
  <c r="W371" i="12"/>
  <c r="X371" i="12"/>
  <c r="AD385" i="12"/>
  <c r="Z385" i="12"/>
  <c r="AA385" i="12"/>
  <c r="AB385" i="12"/>
  <c r="AC385" i="12"/>
  <c r="Y385" i="12"/>
  <c r="Z399" i="12"/>
  <c r="AD399" i="12"/>
  <c r="Y399" i="12"/>
  <c r="AC399" i="12"/>
  <c r="Y386" i="12"/>
  <c r="AC386" i="12"/>
  <c r="AB386" i="12"/>
  <c r="Y401" i="12"/>
  <c r="AC401" i="12"/>
  <c r="AB401" i="12"/>
  <c r="Y355" i="12"/>
  <c r="AC355" i="12"/>
  <c r="Z355" i="12"/>
  <c r="AD355" i="12"/>
  <c r="AA386" i="12"/>
  <c r="Z386" i="12"/>
  <c r="AA401" i="12"/>
  <c r="Z401" i="12"/>
  <c r="AX286" i="12"/>
  <c r="BJ389" i="12"/>
  <c r="BJ359" i="12"/>
  <c r="AM281" i="11"/>
  <c r="O406" i="11"/>
  <c r="O402" i="11"/>
  <c r="AM282" i="11"/>
  <c r="R390" i="11"/>
  <c r="O375" i="11"/>
  <c r="R362" i="11"/>
  <c r="R391" i="11"/>
  <c r="P360" i="11"/>
  <c r="Q360" i="11"/>
  <c r="R360" i="11"/>
  <c r="R404" i="11"/>
  <c r="O404" i="11"/>
  <c r="O362" i="11"/>
  <c r="Q362" i="11"/>
  <c r="P377" i="11"/>
  <c r="P407" i="11"/>
  <c r="AR392" i="11"/>
  <c r="AS392" i="11"/>
  <c r="AQ392" i="11"/>
  <c r="AS377" i="11"/>
  <c r="AR377" i="11"/>
  <c r="AM305" i="11"/>
  <c r="AM320" i="11"/>
  <c r="AM335" i="11"/>
  <c r="R375" i="11"/>
  <c r="P362" i="11"/>
  <c r="R377" i="11"/>
  <c r="O377" i="11"/>
  <c r="Q406" i="11"/>
  <c r="P391" i="11"/>
  <c r="Q361" i="11"/>
  <c r="P361" i="11"/>
  <c r="R356" i="11"/>
  <c r="R407" i="11"/>
  <c r="O407" i="11"/>
  <c r="AR407" i="11"/>
  <c r="AP407" i="11"/>
  <c r="AS407" i="11"/>
  <c r="AQ407" i="11"/>
  <c r="P376" i="11"/>
  <c r="AR406" i="11"/>
  <c r="AP406" i="11"/>
  <c r="AS406" i="11"/>
  <c r="AQ406" i="11"/>
  <c r="AM319" i="11"/>
  <c r="P390" i="11"/>
  <c r="P375" i="11"/>
  <c r="Q375" i="11"/>
  <c r="R376" i="11"/>
  <c r="O376" i="11"/>
  <c r="P406" i="11"/>
  <c r="O391" i="11"/>
  <c r="O361" i="11"/>
  <c r="Q402" i="11"/>
  <c r="R389" i="11"/>
  <c r="AR376" i="11"/>
  <c r="AS376" i="11"/>
  <c r="AR391" i="11"/>
  <c r="AS391" i="11"/>
  <c r="AQ391" i="11"/>
  <c r="AM334" i="11"/>
  <c r="AM304" i="11"/>
  <c r="P405" i="11"/>
  <c r="R405" i="11"/>
  <c r="AR390" i="11"/>
  <c r="AS390" i="11"/>
  <c r="AQ390" i="11"/>
  <c r="AM303" i="11"/>
  <c r="O390" i="11"/>
  <c r="R359" i="11"/>
  <c r="Q357" i="11"/>
  <c r="R387" i="11"/>
  <c r="O374" i="11"/>
  <c r="Q356" i="11"/>
  <c r="R358" i="11"/>
  <c r="Q404" i="11"/>
  <c r="O405" i="11"/>
  <c r="P389" i="11"/>
  <c r="AR375" i="11"/>
  <c r="AS375" i="11"/>
  <c r="AS405" i="11"/>
  <c r="AQ405" i="11"/>
  <c r="AR405" i="11"/>
  <c r="AP405" i="11"/>
  <c r="AM318" i="11"/>
  <c r="AM333" i="11"/>
  <c r="O359" i="11"/>
  <c r="Q359" i="11"/>
  <c r="R373" i="11"/>
  <c r="O373" i="11"/>
  <c r="P374" i="11"/>
  <c r="Q358" i="11"/>
  <c r="P358" i="11"/>
  <c r="P372" i="11"/>
  <c r="O388" i="11"/>
  <c r="O389" i="11"/>
  <c r="AR404" i="11"/>
  <c r="AP404" i="11"/>
  <c r="AS404" i="11"/>
  <c r="AQ404" i="11"/>
  <c r="AM317" i="11"/>
  <c r="AM302" i="11"/>
  <c r="P359" i="11"/>
  <c r="Q373" i="11"/>
  <c r="AS374" i="11"/>
  <c r="AR374" i="11"/>
  <c r="AS389" i="11"/>
  <c r="AQ389" i="11"/>
  <c r="AR389" i="11"/>
  <c r="AM332" i="11"/>
  <c r="P387" i="11"/>
  <c r="P356" i="11"/>
  <c r="R403" i="11"/>
  <c r="O403" i="11"/>
  <c r="Q403" i="11"/>
  <c r="O358" i="11"/>
  <c r="P388" i="11"/>
  <c r="P402" i="11"/>
  <c r="AS373" i="11"/>
  <c r="AR373" i="11"/>
  <c r="AR403" i="11"/>
  <c r="AP403" i="11"/>
  <c r="AS403" i="11"/>
  <c r="AQ403" i="11"/>
  <c r="AR388" i="11"/>
  <c r="AS388" i="11"/>
  <c r="AQ388" i="11"/>
  <c r="O401" i="11"/>
  <c r="P357" i="11"/>
  <c r="R357" i="11"/>
  <c r="O387" i="11"/>
  <c r="R386" i="11"/>
  <c r="O356" i="11"/>
  <c r="R372" i="11"/>
  <c r="O372" i="11"/>
  <c r="Q372" i="11"/>
  <c r="AS372" i="11"/>
  <c r="AR372" i="11"/>
  <c r="AR387" i="11"/>
  <c r="AS387" i="11"/>
  <c r="AQ387" i="11"/>
  <c r="AS402" i="11"/>
  <c r="AQ402" i="11"/>
  <c r="AR402" i="11"/>
  <c r="AP402" i="11"/>
  <c r="Q401" i="11"/>
  <c r="O357" i="11"/>
  <c r="P386" i="11"/>
  <c r="AL392" i="11"/>
  <c r="AP392" i="11" s="1"/>
  <c r="P371" i="11"/>
  <c r="AS401" i="11"/>
  <c r="AQ401" i="11"/>
  <c r="AR401" i="11"/>
  <c r="AP401" i="11"/>
  <c r="AS371" i="11"/>
  <c r="AR371" i="11"/>
  <c r="AP371" i="11"/>
  <c r="P401" i="11"/>
  <c r="O386" i="11"/>
  <c r="AM377" i="11"/>
  <c r="AQ377" i="11" s="1"/>
  <c r="R371" i="11"/>
  <c r="O371" i="11"/>
  <c r="AS386" i="11"/>
  <c r="AQ386" i="11"/>
  <c r="AR386" i="11"/>
  <c r="AM376" i="11"/>
  <c r="AQ376" i="11" s="1"/>
  <c r="AM375" i="11"/>
  <c r="AQ375" i="11" s="1"/>
  <c r="AM374" i="11"/>
  <c r="AQ374" i="11" s="1"/>
  <c r="AM373" i="11"/>
  <c r="AQ373" i="11" s="1"/>
  <c r="AL386" i="11"/>
  <c r="AP386" i="11" s="1"/>
  <c r="AL390" i="11"/>
  <c r="AP390" i="11" s="1"/>
  <c r="AL378" i="11"/>
  <c r="AP378" i="11" s="1"/>
  <c r="AL377" i="11"/>
  <c r="AP377" i="11" s="1"/>
  <c r="AL376" i="11"/>
  <c r="AP376" i="11" s="1"/>
  <c r="AL375" i="11"/>
  <c r="AP375" i="11" s="1"/>
  <c r="AR385" i="11"/>
  <c r="AS385" i="11"/>
  <c r="AQ385" i="11"/>
  <c r="AM283" i="11"/>
  <c r="AM372" i="11"/>
  <c r="AQ372" i="11" s="1"/>
  <c r="AM371" i="11"/>
  <c r="AQ371" i="11" s="1"/>
  <c r="AM378" i="11"/>
  <c r="AQ378" i="11" s="1"/>
  <c r="AL388" i="11"/>
  <c r="AP388" i="11" s="1"/>
  <c r="AL374" i="11"/>
  <c r="AP374" i="11" s="1"/>
  <c r="AL373" i="11"/>
  <c r="AP373" i="11" s="1"/>
  <c r="AL372" i="11"/>
  <c r="AP372" i="11" s="1"/>
  <c r="AR370" i="11"/>
  <c r="AP370" i="11"/>
  <c r="AS370" i="11"/>
  <c r="AQ370" i="11"/>
  <c r="AR400" i="11"/>
  <c r="AP400" i="11"/>
  <c r="AS400" i="11"/>
  <c r="AQ400" i="11"/>
  <c r="AQ365" i="11"/>
  <c r="AP380" i="11"/>
  <c r="AX376" i="12"/>
  <c r="AX360" i="12"/>
  <c r="BF360" i="12" s="1"/>
  <c r="AX371" i="12"/>
  <c r="AX365" i="12"/>
  <c r="AX398" i="12"/>
  <c r="AX396" i="12"/>
  <c r="AX367" i="12"/>
  <c r="AX384" i="12"/>
  <c r="AX400" i="12"/>
  <c r="AX381" i="12"/>
  <c r="AX369" i="12"/>
  <c r="AX370" i="12"/>
  <c r="AX386" i="12"/>
  <c r="AX401" i="12"/>
  <c r="AX368" i="12"/>
  <c r="AX382" i="12"/>
  <c r="AX397" i="12"/>
  <c r="AX385" i="12"/>
  <c r="D429" i="11"/>
  <c r="AX363" i="12"/>
  <c r="AX379" i="12"/>
  <c r="AX391" i="12"/>
  <c r="BF391" i="12" s="1"/>
  <c r="AX377" i="12"/>
  <c r="AX378" i="12"/>
  <c r="AX392" i="12"/>
  <c r="AX375" i="12"/>
  <c r="AX403" i="12"/>
  <c r="AX372" i="12"/>
  <c r="AX395" i="12"/>
  <c r="AX383" i="12"/>
  <c r="AX366" i="12"/>
  <c r="AX402" i="12"/>
  <c r="AX388" i="12"/>
  <c r="AX373" i="12"/>
  <c r="AX380" i="12"/>
  <c r="AX387" i="12"/>
  <c r="AX399" i="12"/>
  <c r="BF399" i="12" s="1"/>
  <c r="D434" i="11"/>
  <c r="D431" i="11"/>
  <c r="AW349" i="12"/>
  <c r="AY346" i="12"/>
  <c r="BC346" i="12"/>
  <c r="AY349" i="12"/>
  <c r="BC349" i="12"/>
  <c r="AY345" i="12"/>
  <c r="BG345" i="12" s="1"/>
  <c r="BC345" i="12"/>
  <c r="BK345" i="12" s="1"/>
  <c r="AY348" i="12"/>
  <c r="BC348" i="12"/>
  <c r="AL385" i="11"/>
  <c r="AP385" i="11" s="1"/>
  <c r="AL387" i="11"/>
  <c r="AP387" i="11" s="1"/>
  <c r="AL389" i="11"/>
  <c r="AP389" i="11" s="1"/>
  <c r="AL391" i="11"/>
  <c r="AP391" i="11" s="1"/>
  <c r="AL393" i="11"/>
  <c r="AP393" i="11" s="1"/>
  <c r="AL381" i="11"/>
  <c r="AP381" i="11" s="1"/>
  <c r="AL384" i="11"/>
  <c r="AP384" i="11" s="1"/>
  <c r="D432" i="11"/>
  <c r="D433" i="11"/>
  <c r="D428" i="11"/>
  <c r="D426" i="11"/>
  <c r="D458" i="11"/>
  <c r="D474" i="11"/>
  <c r="D468" i="11"/>
  <c r="D436" i="11"/>
  <c r="D452" i="11"/>
  <c r="D467" i="11"/>
  <c r="D424" i="11"/>
  <c r="D423" i="11"/>
  <c r="D471" i="11"/>
  <c r="D446" i="11"/>
  <c r="D449" i="11"/>
  <c r="D441" i="11"/>
  <c r="D476" i="11"/>
  <c r="D477" i="11"/>
  <c r="D442" i="11"/>
  <c r="D445" i="11"/>
  <c r="AO361" i="11"/>
  <c r="AO360" i="11"/>
  <c r="AO359" i="11"/>
  <c r="AO358" i="11"/>
  <c r="AM361" i="11"/>
  <c r="AM360" i="11"/>
  <c r="AM359" i="11"/>
  <c r="AM358" i="11"/>
  <c r="AL355" i="11"/>
  <c r="AL363" i="11"/>
  <c r="AL362" i="11"/>
  <c r="AL361" i="11"/>
  <c r="AL360" i="11"/>
  <c r="AN359" i="11"/>
  <c r="AN358" i="11"/>
  <c r="AN357" i="11"/>
  <c r="AN356" i="11"/>
  <c r="AM352" i="11"/>
  <c r="AK361" i="11"/>
  <c r="AL354" i="11"/>
  <c r="AK357" i="11"/>
  <c r="AM354" i="11"/>
  <c r="AM353" i="11"/>
  <c r="AO353" i="11"/>
  <c r="AN351" i="11"/>
  <c r="AK356" i="11"/>
  <c r="AL351" i="11"/>
  <c r="AK353" i="11"/>
  <c r="AK354" i="11"/>
  <c r="AK355" i="11"/>
  <c r="AO352" i="11"/>
  <c r="AK363" i="11"/>
  <c r="AM350" i="11"/>
  <c r="AL352" i="11"/>
  <c r="AM351" i="11"/>
  <c r="D440" i="11"/>
  <c r="D438" i="11"/>
  <c r="AN350" i="11"/>
  <c r="D439" i="11"/>
  <c r="D437" i="11"/>
  <c r="D454" i="11"/>
  <c r="D451" i="11"/>
  <c r="D466" i="11"/>
  <c r="D470" i="11"/>
  <c r="D444" i="11"/>
  <c r="D464" i="11"/>
  <c r="D448" i="11"/>
  <c r="D462" i="11"/>
  <c r="D472" i="11"/>
  <c r="D460" i="11"/>
  <c r="D459" i="11"/>
  <c r="D478" i="11"/>
  <c r="D456" i="11"/>
  <c r="D461" i="11"/>
  <c r="D447" i="11"/>
  <c r="D457" i="11"/>
  <c r="D479" i="11"/>
  <c r="D475" i="11"/>
  <c r="D473" i="11"/>
  <c r="D443" i="11"/>
  <c r="D463" i="11"/>
  <c r="AO357" i="11"/>
  <c r="AO356" i="11"/>
  <c r="AO355" i="11"/>
  <c r="AO363" i="11"/>
  <c r="AO362" i="11"/>
  <c r="AM357" i="11"/>
  <c r="AM356" i="11"/>
  <c r="AM355" i="11"/>
  <c r="AM363" i="11"/>
  <c r="AM362" i="11"/>
  <c r="AL359" i="11"/>
  <c r="AL358" i="11"/>
  <c r="AL357" i="11"/>
  <c r="AL356" i="11"/>
  <c r="AN355" i="11"/>
  <c r="AN363" i="11"/>
  <c r="AN362" i="11"/>
  <c r="AN361" i="11"/>
  <c r="AN360" i="11"/>
  <c r="AK358" i="11"/>
  <c r="AK362" i="11"/>
  <c r="AK359" i="11"/>
  <c r="AL350" i="11"/>
  <c r="AO350" i="11"/>
  <c r="AN354" i="11"/>
  <c r="AL353" i="11"/>
  <c r="AO354" i="11"/>
  <c r="AK351" i="11"/>
  <c r="AK350" i="11"/>
  <c r="AK352" i="11"/>
  <c r="AO351" i="11"/>
  <c r="AN352" i="11"/>
  <c r="AK360" i="11"/>
  <c r="AN353" i="11"/>
  <c r="D455" i="11"/>
  <c r="D453" i="11"/>
  <c r="D422" i="11"/>
  <c r="D425" i="11"/>
  <c r="D469" i="11"/>
  <c r="D421" i="11"/>
  <c r="D444" i="12"/>
  <c r="D421" i="12"/>
  <c r="AY347" i="12"/>
  <c r="BC347" i="12"/>
  <c r="D458" i="12"/>
  <c r="AW379" i="12"/>
  <c r="D464" i="12"/>
  <c r="D472" i="12"/>
  <c r="D459" i="12"/>
  <c r="D448" i="12"/>
  <c r="D428" i="12"/>
  <c r="D419" i="12"/>
  <c r="D426" i="12"/>
  <c r="AX348" i="12"/>
  <c r="AW378" i="12"/>
  <c r="AW392" i="12"/>
  <c r="AW375" i="12"/>
  <c r="D425" i="12"/>
  <c r="BA345" i="12"/>
  <c r="BI345" i="12" s="1"/>
  <c r="D474" i="12"/>
  <c r="D443" i="12"/>
  <c r="D441" i="12"/>
  <c r="D456" i="12"/>
  <c r="D418" i="12"/>
  <c r="D455" i="12"/>
  <c r="D470" i="12"/>
  <c r="D422" i="12"/>
  <c r="D438" i="12"/>
  <c r="D467" i="12"/>
  <c r="D437" i="12"/>
  <c r="D439" i="12"/>
  <c r="D466" i="12"/>
  <c r="D451" i="12"/>
  <c r="D436" i="12"/>
  <c r="D433" i="12"/>
  <c r="D465" i="12"/>
  <c r="D435" i="12"/>
  <c r="D420" i="12"/>
  <c r="AY351" i="12"/>
  <c r="BD357" i="12"/>
  <c r="AZ354" i="12"/>
  <c r="BC356" i="12"/>
  <c r="BC351" i="12"/>
  <c r="AW395" i="12"/>
  <c r="AW358" i="12"/>
  <c r="BB355" i="12"/>
  <c r="AX358" i="12"/>
  <c r="AX353" i="12"/>
  <c r="AV375" i="12"/>
  <c r="BG375" i="12" s="1"/>
  <c r="AY353" i="12"/>
  <c r="BD350" i="12"/>
  <c r="BL350" i="12" s="1"/>
  <c r="AW381" i="12"/>
  <c r="AZ358" i="12"/>
  <c r="AZ353" i="12"/>
  <c r="BC355" i="12"/>
  <c r="AW367" i="12"/>
  <c r="AW399" i="12"/>
  <c r="BE399" i="12" s="1"/>
  <c r="AW354" i="12"/>
  <c r="BB352" i="12"/>
  <c r="AX355" i="12"/>
  <c r="AV383" i="12"/>
  <c r="AV379" i="12"/>
  <c r="BG379" i="12" s="1"/>
  <c r="AY357" i="12"/>
  <c r="BD354" i="12"/>
  <c r="AW385" i="12"/>
  <c r="AW380" i="12"/>
  <c r="AZ357" i="12"/>
  <c r="BC350" i="12"/>
  <c r="BK350" i="12" s="1"/>
  <c r="AW371" i="12"/>
  <c r="AW403" i="12"/>
  <c r="AW356" i="12"/>
  <c r="BB354" i="12"/>
  <c r="AX350" i="12"/>
  <c r="BF350" i="12" s="1"/>
  <c r="AY354" i="12"/>
  <c r="BD351" i="12"/>
  <c r="AW382" i="12"/>
  <c r="AZ350" i="12"/>
  <c r="BH350" i="12" s="1"/>
  <c r="BC352" i="12"/>
  <c r="AW373" i="12"/>
  <c r="AW368" i="12"/>
  <c r="AW400" i="12"/>
  <c r="AW357" i="12"/>
  <c r="BB351" i="12"/>
  <c r="AX354" i="12"/>
  <c r="AV376" i="12"/>
  <c r="BG376" i="12" s="1"/>
  <c r="AW402" i="12"/>
  <c r="AY356" i="12"/>
  <c r="D473" i="12"/>
  <c r="D471" i="12"/>
  <c r="D440" i="12"/>
  <c r="D429" i="12"/>
  <c r="AW376" i="12"/>
  <c r="AW377" i="12"/>
  <c r="AW348" i="12"/>
  <c r="AW360" i="12"/>
  <c r="BE360" i="12" s="1"/>
  <c r="AW345" i="12"/>
  <c r="BE345" i="12" s="1"/>
  <c r="AX345" i="12"/>
  <c r="BF345" i="12" s="1"/>
  <c r="D427" i="12"/>
  <c r="D457" i="12"/>
  <c r="D442" i="12"/>
  <c r="D463" i="12"/>
  <c r="BB345" i="12"/>
  <c r="BJ345" i="12" s="1"/>
  <c r="BD345" i="12"/>
  <c r="BL345" i="12" s="1"/>
  <c r="AZ348" i="12"/>
  <c r="AZ347" i="12"/>
  <c r="BH347" i="12" s="1"/>
  <c r="BB347" i="12"/>
  <c r="BJ347" i="12" s="1"/>
  <c r="BD347" i="12"/>
  <c r="BL347" i="12" s="1"/>
  <c r="D424" i="12"/>
  <c r="D423" i="12"/>
  <c r="D452" i="12"/>
  <c r="D468" i="12"/>
  <c r="D453" i="12"/>
  <c r="D450" i="12"/>
  <c r="D449" i="12"/>
  <c r="D434" i="12"/>
  <c r="AY358" i="12"/>
  <c r="BD355" i="12"/>
  <c r="AW388" i="12"/>
  <c r="AZ356" i="12"/>
  <c r="BC358" i="12"/>
  <c r="AW372" i="12"/>
  <c r="AW355" i="12"/>
  <c r="AW350" i="12"/>
  <c r="BE350" i="12" s="1"/>
  <c r="BB357" i="12"/>
  <c r="AX351" i="12"/>
  <c r="AV378" i="12"/>
  <c r="BG378" i="12" s="1"/>
  <c r="AY355" i="12"/>
  <c r="BD352" i="12"/>
  <c r="AW383" i="12"/>
  <c r="AZ351" i="12"/>
  <c r="BC353" i="12"/>
  <c r="AW365" i="12"/>
  <c r="BE365" i="12" s="1"/>
  <c r="AW397" i="12"/>
  <c r="BE397" i="12" s="1"/>
  <c r="AW352" i="12"/>
  <c r="BB350" i="12"/>
  <c r="BJ350" i="12" s="1"/>
  <c r="AX357" i="12"/>
  <c r="AV377" i="12"/>
  <c r="BJ377" i="12" s="1"/>
  <c r="AV384" i="12"/>
  <c r="AY350" i="12"/>
  <c r="BG350" i="12" s="1"/>
  <c r="BD356" i="12"/>
  <c r="AW387" i="12"/>
  <c r="AZ355" i="12"/>
  <c r="BC357" i="12"/>
  <c r="AW369" i="12"/>
  <c r="BE369" i="12" s="1"/>
  <c r="AW401" i="12"/>
  <c r="AW396" i="12"/>
  <c r="AW353" i="12"/>
  <c r="BB356" i="12"/>
  <c r="AX352" i="12"/>
  <c r="AV388" i="12"/>
  <c r="AV381" i="12"/>
  <c r="AY352" i="12"/>
  <c r="BD358" i="12"/>
  <c r="BD353" i="12"/>
  <c r="AW384" i="12"/>
  <c r="AZ352" i="12"/>
  <c r="BC354" i="12"/>
  <c r="AW366" i="12"/>
  <c r="AW398" i="12"/>
  <c r="AW351" i="12"/>
  <c r="BB358" i="12"/>
  <c r="BB353" i="12"/>
  <c r="AX356" i="12"/>
  <c r="AV386" i="12"/>
  <c r="AV380" i="12"/>
  <c r="AV382" i="12"/>
  <c r="AV387" i="12"/>
  <c r="AV385" i="12"/>
  <c r="AW370" i="12"/>
  <c r="AW386" i="12"/>
  <c r="AX277" i="12"/>
  <c r="BG364" i="12"/>
  <c r="AM277" i="11"/>
  <c r="BG389" i="12"/>
  <c r="AS366" i="11"/>
  <c r="BL389" i="12"/>
  <c r="BJ364" i="12"/>
  <c r="BF389" i="12"/>
  <c r="BI389" i="12"/>
  <c r="BH389" i="12"/>
  <c r="AP368" i="11"/>
  <c r="AS384" i="11"/>
  <c r="AR364" i="11"/>
  <c r="BH364" i="12"/>
  <c r="AQ382" i="11"/>
  <c r="AS381" i="11"/>
  <c r="AS395" i="11"/>
  <c r="AS382" i="11"/>
  <c r="AP397" i="11"/>
  <c r="BI363" i="12"/>
  <c r="BJ363" i="12"/>
  <c r="BF364" i="12"/>
  <c r="BI364" i="12"/>
  <c r="BI359" i="12"/>
  <c r="BG359" i="12"/>
  <c r="AQ368" i="11"/>
  <c r="AR394" i="11"/>
  <c r="AR365" i="11"/>
  <c r="AS368" i="11"/>
  <c r="AR380" i="11"/>
  <c r="AQ384" i="11"/>
  <c r="AR381" i="11"/>
  <c r="AR384" i="11"/>
  <c r="AQ379" i="11"/>
  <c r="AP398" i="11"/>
  <c r="BH363" i="12"/>
  <c r="BK359" i="12"/>
  <c r="BL363" i="12"/>
  <c r="BK360" i="12"/>
  <c r="BL360" i="12"/>
  <c r="BI360" i="12"/>
  <c r="BJ360" i="12"/>
  <c r="BG360" i="12"/>
  <c r="BH360" i="12"/>
  <c r="BK390" i="12"/>
  <c r="BJ390" i="12"/>
  <c r="BG390" i="12"/>
  <c r="BH390" i="12"/>
  <c r="BF390" i="12"/>
  <c r="BL390" i="12"/>
  <c r="BI390" i="12"/>
  <c r="BK374" i="12"/>
  <c r="BL374" i="12"/>
  <c r="BI374" i="12"/>
  <c r="BF374" i="12"/>
  <c r="BG374" i="12"/>
  <c r="BJ374" i="12"/>
  <c r="BH374" i="12"/>
  <c r="BK391" i="12"/>
  <c r="BJ391" i="12"/>
  <c r="BH391" i="12"/>
  <c r="BG391" i="12"/>
  <c r="BL391" i="12"/>
  <c r="BI391" i="12"/>
  <c r="BE391" i="12"/>
  <c r="BH345" i="12"/>
  <c r="BK363" i="12"/>
  <c r="X394" i="12"/>
  <c r="BE374" i="12"/>
  <c r="BE390" i="12"/>
  <c r="BK389" i="12"/>
  <c r="BK364" i="12"/>
  <c r="BL359" i="12"/>
  <c r="AV361" i="12"/>
  <c r="BE361" i="12" s="1"/>
  <c r="AA348" i="12"/>
  <c r="AB348" i="12"/>
  <c r="BB348" i="12"/>
  <c r="W394" i="12"/>
  <c r="AW394" i="12"/>
  <c r="W347" i="12"/>
  <c r="AW347" i="12"/>
  <c r="BE347" i="12" s="1"/>
  <c r="AD348" i="12"/>
  <c r="BD348" i="12"/>
  <c r="X347" i="12"/>
  <c r="AX347" i="12"/>
  <c r="BF347" i="12" s="1"/>
  <c r="AS349" i="11"/>
  <c r="AP394" i="11"/>
  <c r="AQ394" i="11"/>
  <c r="AR368" i="11"/>
  <c r="AS367" i="11"/>
  <c r="AP366" i="11"/>
  <c r="AR395" i="11"/>
  <c r="AS398" i="11"/>
  <c r="AQ398" i="11"/>
  <c r="AQ399" i="11"/>
  <c r="AR398" i="11"/>
  <c r="AQ364" i="11"/>
  <c r="AP365" i="11"/>
  <c r="AS399" i="11"/>
  <c r="AP399" i="11"/>
  <c r="AP349" i="11"/>
  <c r="AR349" i="11"/>
  <c r="AS394" i="11"/>
  <c r="AR367" i="11"/>
  <c r="AS365" i="11"/>
  <c r="AS380" i="11"/>
  <c r="AQ369" i="11"/>
  <c r="AP369" i="11"/>
  <c r="AR399" i="11"/>
  <c r="AQ395" i="11"/>
  <c r="AR397" i="11"/>
  <c r="AR396" i="11"/>
  <c r="AR379" i="11"/>
  <c r="AQ349" i="11"/>
  <c r="AR369" i="11"/>
  <c r="AR383" i="11"/>
  <c r="AS383" i="11"/>
  <c r="AQ383" i="11"/>
  <c r="AP382" i="11"/>
  <c r="AP395" i="11"/>
  <c r="AP396" i="11"/>
  <c r="AQ367" i="11"/>
  <c r="AQ366" i="11"/>
  <c r="AP367" i="11"/>
  <c r="AS379" i="11"/>
  <c r="AA391" i="12"/>
  <c r="W378" i="12"/>
  <c r="AD347" i="12"/>
  <c r="AB361" i="12"/>
  <c r="Y394" i="12"/>
  <c r="AD377" i="12"/>
  <c r="Z393" i="12"/>
  <c r="Y379" i="12"/>
  <c r="AD363" i="12"/>
  <c r="AC346" i="12"/>
  <c r="Y346" i="12"/>
  <c r="Z348" i="12"/>
  <c r="AA349" i="12"/>
  <c r="Z347" i="12"/>
  <c r="X362" i="12"/>
  <c r="AA346" i="12"/>
  <c r="Z361" i="12"/>
  <c r="AC349" i="12"/>
  <c r="Y376" i="12"/>
  <c r="Y348" i="12"/>
  <c r="AC391" i="12"/>
  <c r="AB347" i="12"/>
  <c r="AA362" i="12"/>
  <c r="AB377" i="12"/>
  <c r="AC393" i="12"/>
  <c r="AB363" i="12"/>
  <c r="AA394" i="12"/>
  <c r="AD361" i="12"/>
  <c r="AC376" i="12"/>
  <c r="Y392" i="12"/>
  <c r="AA379" i="12"/>
  <c r="AC348" i="12"/>
  <c r="Y378" i="12"/>
  <c r="Z362" i="12"/>
  <c r="Z364" i="12"/>
  <c r="AB393" i="12"/>
  <c r="AA376" i="12"/>
  <c r="AC362" i="12"/>
  <c r="X376" i="12"/>
  <c r="Z346" i="12"/>
  <c r="AC394" i="12"/>
  <c r="Z349" i="12"/>
  <c r="Z376" i="12"/>
  <c r="AA392" i="12"/>
  <c r="AC379" i="12"/>
  <c r="Z391" i="12"/>
  <c r="Y347" i="12"/>
  <c r="AA378" i="12"/>
  <c r="AB362" i="12"/>
  <c r="AB364" i="12"/>
  <c r="AD393" i="12"/>
  <c r="AB346" i="12"/>
  <c r="Z394" i="12"/>
  <c r="AB349" i="12"/>
  <c r="AB376" i="12"/>
  <c r="AC392" i="12"/>
  <c r="Z379" i="12"/>
  <c r="AB391" i="12"/>
  <c r="AC378" i="12"/>
  <c r="AD362" i="12"/>
  <c r="Y377" i="12"/>
  <c r="AD364" i="12"/>
  <c r="Y363" i="12"/>
  <c r="W376" i="12"/>
  <c r="AD346" i="12"/>
  <c r="AB394" i="12"/>
  <c r="Y361" i="12"/>
  <c r="AD349" i="12"/>
  <c r="Z392" i="12"/>
  <c r="AB379" i="12"/>
  <c r="AD391" i="12"/>
  <c r="AC347" i="12"/>
  <c r="Z378" i="12"/>
  <c r="AA377" i="12"/>
  <c r="Y364" i="12"/>
  <c r="AA363" i="12"/>
  <c r="AA361" i="12"/>
  <c r="Y349" i="12"/>
  <c r="AB392" i="12"/>
  <c r="Y391" i="12"/>
  <c r="AB378" i="12"/>
  <c r="AC377" i="12"/>
  <c r="AA364" i="12"/>
  <c r="Y393" i="12"/>
  <c r="AC363" i="12"/>
  <c r="W362" i="12"/>
  <c r="I347" i="12"/>
  <c r="BA354" i="12" s="1"/>
  <c r="X393" i="12"/>
  <c r="W363" i="12"/>
  <c r="X363" i="12"/>
  <c r="W393" i="12"/>
  <c r="X377" i="12"/>
  <c r="W377" i="12"/>
  <c r="X348" i="12"/>
  <c r="W348" i="12"/>
  <c r="X392" i="12"/>
  <c r="W392" i="12"/>
  <c r="W364" i="12"/>
  <c r="X364" i="12"/>
  <c r="X349" i="12"/>
  <c r="W349" i="12"/>
  <c r="X379" i="12"/>
  <c r="W379" i="12"/>
  <c r="O365" i="11"/>
  <c r="R365" i="11"/>
  <c r="Q365" i="11"/>
  <c r="P365" i="11"/>
  <c r="R394" i="11"/>
  <c r="O394" i="11"/>
  <c r="P394" i="11"/>
  <c r="Q394" i="11"/>
  <c r="R349" i="11"/>
  <c r="X391" i="12"/>
  <c r="W391" i="12"/>
  <c r="W361" i="12"/>
  <c r="X361" i="12"/>
  <c r="X346" i="12"/>
  <c r="W346" i="12"/>
  <c r="O349" i="11"/>
  <c r="Q349" i="11"/>
  <c r="P349" i="11"/>
  <c r="Y57" i="2"/>
  <c r="T66" i="2" s="1"/>
  <c r="T45" i="2"/>
  <c r="T46" i="2"/>
  <c r="T49" i="2"/>
  <c r="T48" i="2"/>
  <c r="T50" i="2"/>
  <c r="T47" i="2"/>
  <c r="T51" i="2"/>
  <c r="T28" i="2"/>
  <c r="T37" i="2"/>
  <c r="T32" i="2"/>
  <c r="T33" i="2"/>
  <c r="T36" i="2"/>
  <c r="T35" i="2"/>
  <c r="T34" i="2"/>
  <c r="T31" i="2"/>
  <c r="T38" i="2"/>
  <c r="I380" i="11"/>
  <c r="I350" i="11"/>
  <c r="D465" i="11"/>
  <c r="I396" i="11"/>
  <c r="I379" i="11"/>
  <c r="I364" i="11"/>
  <c r="I395" i="11"/>
  <c r="T29" i="2"/>
  <c r="T39" i="2"/>
  <c r="T53" i="2"/>
  <c r="T42" i="2"/>
  <c r="T43" i="2"/>
  <c r="T54" i="2"/>
  <c r="T44" i="2"/>
  <c r="T55" i="2"/>
  <c r="T56" i="2"/>
  <c r="T52" i="2"/>
  <c r="T41" i="2"/>
  <c r="T30" i="2"/>
  <c r="T40" i="2"/>
  <c r="AK420" i="11" l="1"/>
  <c r="C41" i="14" s="1"/>
  <c r="BI365" i="12"/>
  <c r="BG355" i="12"/>
  <c r="BK355" i="12"/>
  <c r="BH375" i="12"/>
  <c r="BK394" i="12"/>
  <c r="BH355" i="12"/>
  <c r="BE352" i="12"/>
  <c r="BK352" i="12"/>
  <c r="BJ355" i="12"/>
  <c r="BF352" i="12"/>
  <c r="BL355" i="12"/>
  <c r="BF395" i="12"/>
  <c r="BH352" i="12"/>
  <c r="BF355" i="12"/>
  <c r="BE395" i="12"/>
  <c r="BK349" i="12"/>
  <c r="BF370" i="12"/>
  <c r="BJ352" i="12"/>
  <c r="BG349" i="12"/>
  <c r="BL370" i="12"/>
  <c r="BE355" i="12"/>
  <c r="BJ370" i="12"/>
  <c r="BE370" i="12"/>
  <c r="BG370" i="12"/>
  <c r="BL395" i="12"/>
  <c r="BG352" i="12"/>
  <c r="BL352" i="12"/>
  <c r="BE349" i="12"/>
  <c r="BJ356" i="12"/>
  <c r="BL356" i="12"/>
  <c r="BF397" i="12"/>
  <c r="BJ365" i="12"/>
  <c r="BL397" i="12"/>
  <c r="BJ397" i="12"/>
  <c r="BF363" i="12"/>
  <c r="BF365" i="12"/>
  <c r="BE353" i="12"/>
  <c r="BK353" i="12"/>
  <c r="BL398" i="12"/>
  <c r="BF356" i="12"/>
  <c r="BJ353" i="12"/>
  <c r="BL353" i="12"/>
  <c r="BG353" i="12"/>
  <c r="BK356" i="12"/>
  <c r="BI398" i="12"/>
  <c r="BJ398" i="12"/>
  <c r="BF353" i="12"/>
  <c r="BG398" i="12"/>
  <c r="BE398" i="12"/>
  <c r="BH356" i="12"/>
  <c r="BG356" i="12"/>
  <c r="BE356" i="12"/>
  <c r="BI400" i="12"/>
  <c r="BH398" i="12"/>
  <c r="BH353" i="12"/>
  <c r="BF398" i="12"/>
  <c r="BE358" i="12"/>
  <c r="BJ358" i="12"/>
  <c r="BF358" i="12"/>
  <c r="BK358" i="12"/>
  <c r="BG358" i="12"/>
  <c r="BL358" i="12"/>
  <c r="BH358" i="12"/>
  <c r="BL388" i="12"/>
  <c r="BF388" i="12"/>
  <c r="BH388" i="12"/>
  <c r="BK388" i="12"/>
  <c r="BG388" i="12"/>
  <c r="BI388" i="12"/>
  <c r="BE388" i="12"/>
  <c r="BJ388" i="12"/>
  <c r="BH373" i="12"/>
  <c r="BK373" i="12"/>
  <c r="BG373" i="12"/>
  <c r="BI373" i="12"/>
  <c r="BE373" i="12"/>
  <c r="BJ373" i="12"/>
  <c r="BL373" i="12"/>
  <c r="BF373" i="12"/>
  <c r="BE403" i="12"/>
  <c r="BJ403" i="12"/>
  <c r="BL403" i="12"/>
  <c r="BF403" i="12"/>
  <c r="BH403" i="12"/>
  <c r="BK403" i="12"/>
  <c r="BG403" i="12"/>
  <c r="BI403" i="12"/>
  <c r="BJ392" i="12"/>
  <c r="BI396" i="12"/>
  <c r="BF396" i="12"/>
  <c r="BJ396" i="12"/>
  <c r="BE371" i="12"/>
  <c r="BG396" i="12"/>
  <c r="BF371" i="12"/>
  <c r="BE396" i="12"/>
  <c r="BH371" i="12"/>
  <c r="BI394" i="12"/>
  <c r="BJ400" i="12"/>
  <c r="BH367" i="12"/>
  <c r="BG365" i="12"/>
  <c r="BG397" i="12"/>
  <c r="BJ367" i="12"/>
  <c r="BG394" i="12"/>
  <c r="BI346" i="12"/>
  <c r="BK354" i="12"/>
  <c r="BL394" i="12"/>
  <c r="BJ394" i="12"/>
  <c r="BF354" i="12"/>
  <c r="BG367" i="12"/>
  <c r="BE394" i="12"/>
  <c r="BJ346" i="12"/>
  <c r="BG354" i="12"/>
  <c r="BE354" i="12"/>
  <c r="BK346" i="12"/>
  <c r="BE400" i="12"/>
  <c r="BH354" i="12"/>
  <c r="BF400" i="12"/>
  <c r="BI397" i="12"/>
  <c r="BH394" i="12"/>
  <c r="BL346" i="12"/>
  <c r="BJ354" i="12"/>
  <c r="BL354" i="12"/>
  <c r="BE367" i="12"/>
  <c r="BL365" i="12"/>
  <c r="BI367" i="12"/>
  <c r="BE346" i="12"/>
  <c r="BG346" i="12"/>
  <c r="BI354" i="12"/>
  <c r="BH346" i="12"/>
  <c r="BF367" i="12"/>
  <c r="BL400" i="12"/>
  <c r="BF401" i="12"/>
  <c r="BL401" i="12"/>
  <c r="BI401" i="12"/>
  <c r="BK393" i="12"/>
  <c r="BI378" i="12"/>
  <c r="BK347" i="12"/>
  <c r="BJ401" i="12"/>
  <c r="BI393" i="12"/>
  <c r="BG347" i="12"/>
  <c r="BF369" i="12"/>
  <c r="BL399" i="12"/>
  <c r="BH369" i="12"/>
  <c r="BG401" i="12"/>
  <c r="BH393" i="12"/>
  <c r="BI399" i="12"/>
  <c r="BE401" i="12"/>
  <c r="BJ399" i="12"/>
  <c r="BG399" i="12"/>
  <c r="BG369" i="12"/>
  <c r="BI369" i="12"/>
  <c r="BJ366" i="12"/>
  <c r="BI376" i="12"/>
  <c r="BK376" i="12"/>
  <c r="BE366" i="12"/>
  <c r="BJ369" i="12"/>
  <c r="BJ371" i="12"/>
  <c r="BG371" i="12"/>
  <c r="BH376" i="12"/>
  <c r="BL372" i="12"/>
  <c r="BF372" i="12"/>
  <c r="BH372" i="12"/>
  <c r="BK372" i="12"/>
  <c r="BG372" i="12"/>
  <c r="BI372" i="12"/>
  <c r="BE372" i="12"/>
  <c r="BJ372" i="12"/>
  <c r="BK387" i="12"/>
  <c r="BG387" i="12"/>
  <c r="BI387" i="12"/>
  <c r="BE387" i="12"/>
  <c r="BJ387" i="12"/>
  <c r="BL387" i="12"/>
  <c r="BF387" i="12"/>
  <c r="BH387" i="12"/>
  <c r="BI370" i="12"/>
  <c r="BI395" i="12"/>
  <c r="BI371" i="12"/>
  <c r="BJ395" i="12"/>
  <c r="BE402" i="12"/>
  <c r="BJ402" i="12"/>
  <c r="BL402" i="12"/>
  <c r="BF402" i="12"/>
  <c r="BH402" i="12"/>
  <c r="BK402" i="12"/>
  <c r="BG402" i="12"/>
  <c r="BI402" i="12"/>
  <c r="BG395" i="12"/>
  <c r="BE357" i="12"/>
  <c r="BJ357" i="12"/>
  <c r="BF357" i="12"/>
  <c r="BK357" i="12"/>
  <c r="BG357" i="12"/>
  <c r="BL357" i="12"/>
  <c r="BH357" i="12"/>
  <c r="BH392" i="12"/>
  <c r="BI392" i="12"/>
  <c r="BF351" i="12"/>
  <c r="BG366" i="12"/>
  <c r="BK371" i="12"/>
  <c r="BL379" i="12"/>
  <c r="BL392" i="12"/>
  <c r="BG362" i="12"/>
  <c r="BI362" i="12"/>
  <c r="BL368" i="12"/>
  <c r="BL378" i="12"/>
  <c r="BL362" i="12"/>
  <c r="BJ351" i="12"/>
  <c r="BL351" i="12"/>
  <c r="BK351" i="12"/>
  <c r="BG392" i="12"/>
  <c r="BH351" i="12"/>
  <c r="BJ368" i="12"/>
  <c r="BH362" i="12"/>
  <c r="BF392" i="12"/>
  <c r="BG368" i="12"/>
  <c r="BK401" i="12"/>
  <c r="BI379" i="12"/>
  <c r="BE351" i="12"/>
  <c r="BE368" i="12"/>
  <c r="BE392" i="12"/>
  <c r="BL366" i="12"/>
  <c r="BI368" i="12"/>
  <c r="BJ362" i="12"/>
  <c r="BK362" i="12"/>
  <c r="BG351" i="12"/>
  <c r="BF366" i="12"/>
  <c r="BF368" i="12"/>
  <c r="BI366" i="12"/>
  <c r="BL396" i="12"/>
  <c r="BK370" i="12"/>
  <c r="BK400" i="12"/>
  <c r="BL369" i="12"/>
  <c r="BG400" i="12"/>
  <c r="BK399" i="12"/>
  <c r="BK368" i="12"/>
  <c r="BK367" i="12"/>
  <c r="BK397" i="12"/>
  <c r="BK366" i="12"/>
  <c r="BK396" i="12"/>
  <c r="BH349" i="12"/>
  <c r="BF349" i="12"/>
  <c r="BE364" i="12"/>
  <c r="BK365" i="12"/>
  <c r="BK395" i="12"/>
  <c r="BJ393" i="12"/>
  <c r="BG393" i="12"/>
  <c r="BH348" i="12"/>
  <c r="BK348" i="12"/>
  <c r="BJ349" i="12"/>
  <c r="BJ348" i="12"/>
  <c r="BG348" i="12"/>
  <c r="BE348" i="12"/>
  <c r="BF348" i="12"/>
  <c r="BL348" i="12"/>
  <c r="BI377" i="12"/>
  <c r="BL393" i="12"/>
  <c r="BE363" i="12"/>
  <c r="BE393" i="12"/>
  <c r="AV428" i="12"/>
  <c r="C73" i="14" s="1"/>
  <c r="BE362" i="12"/>
  <c r="AV423" i="12"/>
  <c r="C68" i="14" s="1"/>
  <c r="BA357" i="12"/>
  <c r="BI357" i="12" s="1"/>
  <c r="BA352" i="12"/>
  <c r="BI352" i="12" s="1"/>
  <c r="BA351" i="12"/>
  <c r="BI351" i="12" s="1"/>
  <c r="BA356" i="12"/>
  <c r="BI356" i="12" s="1"/>
  <c r="BA358" i="12"/>
  <c r="BI358" i="12" s="1"/>
  <c r="AV419" i="12"/>
  <c r="C64" i="14" s="1"/>
  <c r="BA355" i="12"/>
  <c r="BI355" i="12" s="1"/>
  <c r="BA350" i="12"/>
  <c r="BI350" i="12" s="1"/>
  <c r="BA353" i="12"/>
  <c r="BI353" i="12" s="1"/>
  <c r="BA349" i="12"/>
  <c r="BI349" i="12" s="1"/>
  <c r="BA348" i="12"/>
  <c r="BI348" i="12" s="1"/>
  <c r="AR350" i="11"/>
  <c r="AP352" i="11"/>
  <c r="AQ363" i="11"/>
  <c r="AR363" i="11"/>
  <c r="AS363" i="11"/>
  <c r="AP363" i="11"/>
  <c r="AQ351" i="11"/>
  <c r="AS352" i="11"/>
  <c r="AR352" i="11"/>
  <c r="AK422" i="11"/>
  <c r="C43" i="14" s="1"/>
  <c r="BI375" i="12"/>
  <c r="BK375" i="12"/>
  <c r="BK379" i="12"/>
  <c r="BF377" i="12"/>
  <c r="BH379" i="12"/>
  <c r="BK377" i="12"/>
  <c r="BF375" i="12"/>
  <c r="BL375" i="12"/>
  <c r="BJ379" i="12"/>
  <c r="BL377" i="12"/>
  <c r="BJ375" i="12"/>
  <c r="BF378" i="12"/>
  <c r="BF379" i="12"/>
  <c r="BK378" i="12"/>
  <c r="BL376" i="12"/>
  <c r="BJ376" i="12"/>
  <c r="BL385" i="12"/>
  <c r="BI385" i="12"/>
  <c r="BF385" i="12"/>
  <c r="BK385" i="12"/>
  <c r="BH385" i="12"/>
  <c r="BE385" i="12"/>
  <c r="BJ385" i="12"/>
  <c r="BG385" i="12"/>
  <c r="BL382" i="12"/>
  <c r="BI382" i="12"/>
  <c r="BF382" i="12"/>
  <c r="BK382" i="12"/>
  <c r="BH382" i="12"/>
  <c r="BE382" i="12"/>
  <c r="BJ382" i="12"/>
  <c r="BG382" i="12"/>
  <c r="BL386" i="12"/>
  <c r="BI386" i="12"/>
  <c r="BF386" i="12"/>
  <c r="BK386" i="12"/>
  <c r="BH386" i="12"/>
  <c r="BE386" i="12"/>
  <c r="BJ386" i="12"/>
  <c r="BG386" i="12"/>
  <c r="BL381" i="12"/>
  <c r="BI381" i="12"/>
  <c r="BF381" i="12"/>
  <c r="BK381" i="12"/>
  <c r="BH381" i="12"/>
  <c r="BE381" i="12"/>
  <c r="BJ381" i="12"/>
  <c r="BG381" i="12"/>
  <c r="BH384" i="12"/>
  <c r="BE384" i="12"/>
  <c r="BJ384" i="12"/>
  <c r="BL384" i="12"/>
  <c r="BI384" i="12"/>
  <c r="BF384" i="12"/>
  <c r="BG384" i="12"/>
  <c r="BK384" i="12"/>
  <c r="BH378" i="12"/>
  <c r="BJ378" i="12"/>
  <c r="BE377" i="12"/>
  <c r="BH383" i="12"/>
  <c r="BE383" i="12"/>
  <c r="BJ383" i="12"/>
  <c r="BG383" i="12"/>
  <c r="BL383" i="12"/>
  <c r="BI383" i="12"/>
  <c r="BF383" i="12"/>
  <c r="BK383" i="12"/>
  <c r="BE375" i="12"/>
  <c r="BE378" i="12"/>
  <c r="BF376" i="12"/>
  <c r="BH380" i="12"/>
  <c r="BE380" i="12"/>
  <c r="BJ380" i="12"/>
  <c r="BG380" i="12"/>
  <c r="BL380" i="12"/>
  <c r="BI380" i="12"/>
  <c r="BF380" i="12"/>
  <c r="BK380" i="12"/>
  <c r="BH377" i="12"/>
  <c r="BG377" i="12"/>
  <c r="BE376" i="12"/>
  <c r="BE379" i="12"/>
  <c r="AS354" i="11"/>
  <c r="AR354" i="11"/>
  <c r="AR362" i="11"/>
  <c r="AP362" i="11"/>
  <c r="AS362" i="11"/>
  <c r="AQ362" i="11"/>
  <c r="AR361" i="11"/>
  <c r="AP361" i="11"/>
  <c r="AS361" i="11"/>
  <c r="AQ361" i="11"/>
  <c r="AR360" i="11"/>
  <c r="AP360" i="11"/>
  <c r="AS360" i="11"/>
  <c r="AQ360" i="11"/>
  <c r="AS359" i="11"/>
  <c r="AQ359" i="11"/>
  <c r="AR359" i="11"/>
  <c r="AP359" i="11"/>
  <c r="AS358" i="11"/>
  <c r="AQ358" i="11"/>
  <c r="AR358" i="11"/>
  <c r="AP358" i="11"/>
  <c r="AR357" i="11"/>
  <c r="AP357" i="11"/>
  <c r="AS357" i="11"/>
  <c r="AQ357" i="11"/>
  <c r="AS351" i="11"/>
  <c r="AR356" i="11"/>
  <c r="AP356" i="11"/>
  <c r="AS356" i="11"/>
  <c r="AQ356" i="11"/>
  <c r="AR355" i="11"/>
  <c r="AP355" i="11"/>
  <c r="AS355" i="11"/>
  <c r="AQ355" i="11"/>
  <c r="AR353" i="11"/>
  <c r="AQ354" i="11"/>
  <c r="AP354" i="11"/>
  <c r="AQ350" i="11"/>
  <c r="AP353" i="11"/>
  <c r="AQ353" i="11"/>
  <c r="AS353" i="11"/>
  <c r="AQ352" i="11"/>
  <c r="AP351" i="11"/>
  <c r="AR351" i="11"/>
  <c r="AS350" i="11"/>
  <c r="AP350" i="11"/>
  <c r="AV416" i="12"/>
  <c r="C61" i="14" s="1"/>
  <c r="AV426" i="12"/>
  <c r="C71" i="14" s="1"/>
  <c r="AV421" i="12"/>
  <c r="C66" i="14" s="1"/>
  <c r="AV415" i="12"/>
  <c r="C60" i="14" s="1"/>
  <c r="AV420" i="12"/>
  <c r="C65" i="14" s="1"/>
  <c r="AV427" i="12"/>
  <c r="C72" i="14" s="1"/>
  <c r="AV417" i="12"/>
  <c r="C62" i="14" s="1"/>
  <c r="AV429" i="12"/>
  <c r="C74" i="14" s="1"/>
  <c r="AV424" i="12"/>
  <c r="C69" i="14" s="1"/>
  <c r="AK425" i="11"/>
  <c r="C46" i="14" s="1"/>
  <c r="AK426" i="11"/>
  <c r="C47" i="14" s="1"/>
  <c r="AK431" i="11"/>
  <c r="C52" i="14" s="1"/>
  <c r="AK434" i="11"/>
  <c r="C55" i="14" s="1"/>
  <c r="AK430" i="11"/>
  <c r="C51" i="14" s="1"/>
  <c r="AK424" i="11"/>
  <c r="C45" i="14" s="1"/>
  <c r="AK433" i="11"/>
  <c r="C54" i="14" s="1"/>
  <c r="AK423" i="11"/>
  <c r="C44" i="14" s="1"/>
  <c r="AK428" i="11"/>
  <c r="C49" i="14" s="1"/>
  <c r="AK427" i="11"/>
  <c r="C48" i="14" s="1"/>
  <c r="AK429" i="11"/>
  <c r="C50" i="14" s="1"/>
  <c r="AK432" i="11"/>
  <c r="C53" i="14" s="1"/>
  <c r="AK421" i="11"/>
  <c r="C42" i="14" s="1"/>
  <c r="AV425" i="12"/>
  <c r="C70" i="14" s="1"/>
  <c r="AV422" i="12"/>
  <c r="C67" i="14" s="1"/>
  <c r="AV418" i="12"/>
  <c r="C63" i="14" s="1"/>
  <c r="AB30" i="2"/>
  <c r="AC30" i="2" s="1"/>
  <c r="BK361" i="12"/>
  <c r="BI361" i="12"/>
  <c r="BF361" i="12"/>
  <c r="BJ361" i="12"/>
  <c r="BH361" i="12"/>
  <c r="BG361" i="12"/>
  <c r="BL361" i="12"/>
  <c r="AA347" i="12"/>
  <c r="BA347" i="12"/>
  <c r="BI347" i="12" s="1"/>
  <c r="Q380" i="11"/>
  <c r="O380" i="11"/>
  <c r="P380" i="11"/>
  <c r="R380" i="11"/>
  <c r="R379" i="11"/>
  <c r="P379" i="11"/>
  <c r="Q379" i="11"/>
  <c r="O379" i="11"/>
  <c r="R364" i="11"/>
  <c r="Q364" i="11"/>
  <c r="O364" i="11"/>
  <c r="D496" i="11" s="1"/>
  <c r="P364" i="11"/>
  <c r="D497" i="11" s="1"/>
  <c r="R395" i="11"/>
  <c r="Q395" i="11"/>
  <c r="P395" i="11"/>
  <c r="O395" i="11"/>
  <c r="Q396" i="11"/>
  <c r="R396" i="11"/>
  <c r="P396" i="11"/>
  <c r="O396" i="11"/>
  <c r="R350" i="11"/>
  <c r="D495" i="11" s="1"/>
  <c r="AJ495" i="11" s="1"/>
  <c r="F115" i="14" s="1"/>
  <c r="O350" i="11"/>
  <c r="P350" i="11"/>
  <c r="D493" i="11" s="1"/>
  <c r="Q350" i="11"/>
  <c r="D494" i="11" s="1"/>
  <c r="AJ494" i="11" s="1"/>
  <c r="F114" i="14" s="1"/>
  <c r="AB27" i="2"/>
  <c r="AC27" i="2" s="1"/>
  <c r="AD27" i="2" s="1"/>
  <c r="T70" i="2"/>
  <c r="T71" i="2"/>
  <c r="T59" i="2"/>
  <c r="T69" i="2"/>
  <c r="T68" i="2"/>
  <c r="T58" i="2"/>
  <c r="T67" i="2"/>
  <c r="T60" i="2"/>
  <c r="T64" i="2"/>
  <c r="T61" i="2"/>
  <c r="T65" i="2"/>
  <c r="T62" i="2"/>
  <c r="T63" i="2"/>
  <c r="T57" i="2"/>
  <c r="AB28" i="2"/>
  <c r="AC28" i="2" s="1"/>
  <c r="AB44" i="2"/>
  <c r="AC44" i="2" s="1"/>
  <c r="AB33" i="2"/>
  <c r="AC33" i="2" s="1"/>
  <c r="AB38" i="2"/>
  <c r="AC38" i="2" s="1"/>
  <c r="AB41" i="2"/>
  <c r="AC41" i="2" s="1"/>
  <c r="AB29" i="2"/>
  <c r="AC29" i="2" s="1"/>
  <c r="AB37" i="2"/>
  <c r="AC37" i="2" s="1"/>
  <c r="AB35" i="2"/>
  <c r="AC35" i="2" s="1"/>
  <c r="AB31" i="2"/>
  <c r="AC31" i="2" s="1"/>
  <c r="AB36" i="2"/>
  <c r="AC36" i="2" s="1"/>
  <c r="AB39" i="2"/>
  <c r="AC39" i="2" s="1"/>
  <c r="AB34" i="2"/>
  <c r="AC34" i="2" s="1"/>
  <c r="AB32" i="2"/>
  <c r="AC32" i="2" s="1"/>
  <c r="AB40" i="2"/>
  <c r="AC40" i="2" s="1"/>
  <c r="AB55" i="2"/>
  <c r="AC55" i="2" s="1"/>
  <c r="AB53" i="2"/>
  <c r="AC53" i="2" s="1"/>
  <c r="AB50" i="2"/>
  <c r="AC50" i="2" s="1"/>
  <c r="AB51" i="2"/>
  <c r="AC51" i="2" s="1"/>
  <c r="AB47" i="2"/>
  <c r="AC47" i="2" s="1"/>
  <c r="AB45" i="2"/>
  <c r="AC45" i="2" s="1"/>
  <c r="AB54" i="2"/>
  <c r="AC54" i="2" s="1"/>
  <c r="AB46" i="2"/>
  <c r="AC46" i="2" s="1"/>
  <c r="AB56" i="2"/>
  <c r="AC56" i="2" s="1"/>
  <c r="AB52" i="2"/>
  <c r="AC52" i="2" s="1"/>
  <c r="AB49" i="2"/>
  <c r="AC49" i="2" s="1"/>
  <c r="AB48" i="2"/>
  <c r="AC48" i="2" s="1"/>
  <c r="AB43" i="2"/>
  <c r="AC43" i="2" s="1"/>
  <c r="AB42" i="2"/>
  <c r="AC42" i="2" s="1"/>
  <c r="F97" i="3"/>
  <c r="C129" i="3" s="1"/>
  <c r="AJ129" i="3" s="1"/>
  <c r="F100" i="3"/>
  <c r="F101" i="3"/>
  <c r="F102" i="3"/>
  <c r="F103" i="3"/>
  <c r="F104" i="3"/>
  <c r="C136" i="3" s="1"/>
  <c r="AJ136" i="3" s="1"/>
  <c r="F105" i="3"/>
  <c r="C137" i="3" s="1"/>
  <c r="AJ137" i="3" s="1"/>
  <c r="F106" i="3"/>
  <c r="F107" i="3"/>
  <c r="C139" i="3" s="1"/>
  <c r="AJ139" i="3" s="1"/>
  <c r="F108" i="3"/>
  <c r="C140" i="3" s="1"/>
  <c r="AJ140" i="3" s="1"/>
  <c r="F109" i="3"/>
  <c r="C141" i="3" s="1"/>
  <c r="AJ141" i="3" s="1"/>
  <c r="F110" i="3"/>
  <c r="C142" i="3" s="1"/>
  <c r="AJ142" i="3" s="1"/>
  <c r="F111" i="3"/>
  <c r="C143" i="3" s="1"/>
  <c r="AJ143" i="3" s="1"/>
  <c r="D97" i="3"/>
  <c r="D98" i="3"/>
  <c r="F98" i="3" s="1"/>
  <c r="C130" i="3" s="1"/>
  <c r="AJ130" i="3" s="1"/>
  <c r="D99" i="3"/>
  <c r="F99" i="3" s="1"/>
  <c r="C131" i="3" s="1"/>
  <c r="AJ131" i="3" s="1"/>
  <c r="D100" i="3"/>
  <c r="D101" i="3"/>
  <c r="D102" i="3"/>
  <c r="D103" i="3"/>
  <c r="D104" i="3"/>
  <c r="D105" i="3"/>
  <c r="D106" i="3"/>
  <c r="D107" i="3"/>
  <c r="D108" i="3"/>
  <c r="D109" i="3"/>
  <c r="D110" i="3"/>
  <c r="D111" i="3"/>
  <c r="G25" i="3"/>
  <c r="G26" i="3"/>
  <c r="G27" i="3"/>
  <c r="G28" i="3"/>
  <c r="G29" i="3"/>
  <c r="G30" i="3"/>
  <c r="G31" i="3"/>
  <c r="G32" i="3"/>
  <c r="G33" i="3"/>
  <c r="G34" i="3"/>
  <c r="G35" i="3"/>
  <c r="G36" i="3"/>
  <c r="G37" i="3"/>
  <c r="G38" i="3"/>
  <c r="G39" i="3"/>
  <c r="G22" i="3"/>
  <c r="G23" i="3"/>
  <c r="B569" i="2"/>
  <c r="B544" i="2"/>
  <c r="B613" i="2"/>
  <c r="B610" i="2"/>
  <c r="AK494" i="11" l="1"/>
  <c r="F43" i="14" s="1"/>
  <c r="AK495" i="11"/>
  <c r="F44" i="14" s="1"/>
  <c r="AK493" i="11"/>
  <c r="F42" i="14" s="1"/>
  <c r="AV486" i="12"/>
  <c r="F60" i="14" s="1"/>
  <c r="AV489" i="12"/>
  <c r="F63" i="14" s="1"/>
  <c r="AV492" i="12"/>
  <c r="F66" i="14" s="1"/>
  <c r="AV488" i="12"/>
  <c r="F62" i="14" s="1"/>
  <c r="AK492" i="11"/>
  <c r="F41" i="14" s="1"/>
  <c r="AV490" i="12"/>
  <c r="F64" i="14" s="1"/>
  <c r="AV491" i="12"/>
  <c r="F65" i="14" s="1"/>
  <c r="AV487" i="12"/>
  <c r="F61" i="14" s="1"/>
  <c r="AV493" i="12"/>
  <c r="F67" i="14" s="1"/>
  <c r="AJ493" i="11"/>
  <c r="F113" i="14" s="1"/>
  <c r="D498" i="11"/>
  <c r="C43" i="3"/>
  <c r="D420" i="11"/>
  <c r="AB61" i="2"/>
  <c r="AC61" i="2" s="1"/>
  <c r="C109" i="2" s="1"/>
  <c r="C164" i="2" s="1"/>
  <c r="C306" i="2" s="1"/>
  <c r="AB58" i="2"/>
  <c r="AC58" i="2" s="1"/>
  <c r="AD58" i="2" s="1"/>
  <c r="AB57" i="2"/>
  <c r="AC57" i="2" s="1"/>
  <c r="AD57" i="2" s="1"/>
  <c r="AB63" i="2"/>
  <c r="AC63" i="2" s="1"/>
  <c r="AD63" i="2" s="1"/>
  <c r="AB62" i="2"/>
  <c r="AC62" i="2" s="1"/>
  <c r="AD62" i="2" s="1"/>
  <c r="AB70" i="2"/>
  <c r="AC70" i="2" s="1"/>
  <c r="C118" i="2" s="1"/>
  <c r="AB60" i="2"/>
  <c r="AC60" i="2" s="1"/>
  <c r="AD60" i="2" s="1"/>
  <c r="AB65" i="2"/>
  <c r="AC65" i="2" s="1"/>
  <c r="AD65" i="2" s="1"/>
  <c r="AB59" i="2"/>
  <c r="AC59" i="2" s="1"/>
  <c r="C107" i="2" s="1"/>
  <c r="T107" i="2" s="1"/>
  <c r="AB69" i="2"/>
  <c r="AC69" i="2" s="1"/>
  <c r="C117" i="2" s="1"/>
  <c r="C172" i="2" s="1"/>
  <c r="C314" i="2" s="1"/>
  <c r="D314" i="2" s="1"/>
  <c r="AB66" i="2"/>
  <c r="AC66" i="2" s="1"/>
  <c r="C114" i="2" s="1"/>
  <c r="C169" i="2" s="1"/>
  <c r="C311" i="2" s="1"/>
  <c r="AB67" i="2"/>
  <c r="AC67" i="2" s="1"/>
  <c r="C115" i="2" s="1"/>
  <c r="C170" i="2" s="1"/>
  <c r="C312" i="2" s="1"/>
  <c r="D312" i="2" s="1"/>
  <c r="AB68" i="2"/>
  <c r="AC68" i="2" s="1"/>
  <c r="C116" i="2" s="1"/>
  <c r="C171" i="2" s="1"/>
  <c r="C313" i="2" s="1"/>
  <c r="D313" i="2" s="1"/>
  <c r="AB71" i="2"/>
  <c r="AC71" i="2" s="1"/>
  <c r="C119" i="2" s="1"/>
  <c r="C174" i="2" s="1"/>
  <c r="AB64" i="2"/>
  <c r="AC64" i="2" s="1"/>
  <c r="AD64" i="2" s="1"/>
  <c r="AD44" i="2"/>
  <c r="C92" i="2"/>
  <c r="AD52" i="2"/>
  <c r="C100" i="2"/>
  <c r="C155" i="2" s="1"/>
  <c r="C297" i="2" s="1"/>
  <c r="C404" i="2" s="1"/>
  <c r="H404" i="2" s="1"/>
  <c r="AD45" i="2"/>
  <c r="C93" i="2"/>
  <c r="C148" i="2" s="1"/>
  <c r="C290" i="2" s="1"/>
  <c r="C397" i="2" s="1"/>
  <c r="H397" i="2" s="1"/>
  <c r="AD53" i="2"/>
  <c r="C101" i="2"/>
  <c r="C156" i="2" s="1"/>
  <c r="C298" i="2" s="1"/>
  <c r="C405" i="2" s="1"/>
  <c r="H405" i="2" s="1"/>
  <c r="AD56" i="2"/>
  <c r="AD47" i="2"/>
  <c r="C95" i="2"/>
  <c r="C150" i="2" s="1"/>
  <c r="C292" i="2" s="1"/>
  <c r="C399" i="2" s="1"/>
  <c r="H399" i="2" s="1"/>
  <c r="AD48" i="2"/>
  <c r="C96" i="2"/>
  <c r="C151" i="2" s="1"/>
  <c r="C293" i="2" s="1"/>
  <c r="C400" i="2" s="1"/>
  <c r="H400" i="2" s="1"/>
  <c r="AD46" i="2"/>
  <c r="C94" i="2"/>
  <c r="C149" i="2" s="1"/>
  <c r="C291" i="2" s="1"/>
  <c r="C398" i="2" s="1"/>
  <c r="H398" i="2" s="1"/>
  <c r="AD51" i="2"/>
  <c r="C99" i="2"/>
  <c r="C154" i="2" s="1"/>
  <c r="C296" i="2" s="1"/>
  <c r="C403" i="2" s="1"/>
  <c r="H403" i="2" s="1"/>
  <c r="AD55" i="2"/>
  <c r="C103" i="2"/>
  <c r="AD49" i="2"/>
  <c r="C97" i="2"/>
  <c r="C152" i="2" s="1"/>
  <c r="C294" i="2" s="1"/>
  <c r="C401" i="2" s="1"/>
  <c r="H401" i="2" s="1"/>
  <c r="AD54" i="2"/>
  <c r="C102" i="2"/>
  <c r="C157" i="2" s="1"/>
  <c r="C299" i="2" s="1"/>
  <c r="AD50" i="2"/>
  <c r="C98" i="2"/>
  <c r="C153" i="2" s="1"/>
  <c r="C295" i="2" s="1"/>
  <c r="C402" i="2" s="1"/>
  <c r="H402" i="2" s="1"/>
  <c r="AD41" i="2"/>
  <c r="AD40" i="2"/>
  <c r="C88" i="2"/>
  <c r="AD36" i="2"/>
  <c r="C84" i="2"/>
  <c r="C139" i="2" s="1"/>
  <c r="C281" i="2" s="1"/>
  <c r="C388" i="2" s="1"/>
  <c r="H388" i="2" s="1"/>
  <c r="AD30" i="2"/>
  <c r="C78" i="2"/>
  <c r="AD34" i="2"/>
  <c r="C82" i="2"/>
  <c r="C137" i="2" s="1"/>
  <c r="C279" i="2" s="1"/>
  <c r="C386" i="2" s="1"/>
  <c r="H386" i="2" s="1"/>
  <c r="AD35" i="2"/>
  <c r="C83" i="2"/>
  <c r="C138" i="2" s="1"/>
  <c r="C280" i="2" s="1"/>
  <c r="C387" i="2" s="1"/>
  <c r="H387" i="2" s="1"/>
  <c r="AD38" i="2"/>
  <c r="C86" i="2"/>
  <c r="C141" i="2" s="1"/>
  <c r="C283" i="2" s="1"/>
  <c r="C390" i="2" s="1"/>
  <c r="H390" i="2" s="1"/>
  <c r="AD39" i="2"/>
  <c r="C87" i="2"/>
  <c r="AD37" i="2"/>
  <c r="C85" i="2"/>
  <c r="C140" i="2" s="1"/>
  <c r="C282" i="2" s="1"/>
  <c r="C389" i="2" s="1"/>
  <c r="H389" i="2" s="1"/>
  <c r="AD33" i="2"/>
  <c r="C81" i="2"/>
  <c r="C136" i="2" s="1"/>
  <c r="C278" i="2" s="1"/>
  <c r="C385" i="2" s="1"/>
  <c r="H385" i="2" s="1"/>
  <c r="AD29" i="2"/>
  <c r="C77" i="2"/>
  <c r="AD32" i="2"/>
  <c r="C80" i="2"/>
  <c r="C135" i="2" s="1"/>
  <c r="C277" i="2" s="1"/>
  <c r="C384" i="2" s="1"/>
  <c r="H384" i="2" s="1"/>
  <c r="AD31" i="2"/>
  <c r="C79" i="2"/>
  <c r="C134" i="2" s="1"/>
  <c r="C276" i="2" s="1"/>
  <c r="C383" i="2" s="1"/>
  <c r="H383" i="2" s="1"/>
  <c r="C76" i="2"/>
  <c r="C131" i="2" s="1"/>
  <c r="C273" i="2" s="1"/>
  <c r="C380" i="2" s="1"/>
  <c r="H380" i="2" s="1"/>
  <c r="C75" i="2"/>
  <c r="D492" i="11"/>
  <c r="AD28" i="2"/>
  <c r="D435" i="11"/>
  <c r="D450" i="11"/>
  <c r="C89" i="2"/>
  <c r="C144" i="2" s="1"/>
  <c r="C286" i="2" s="1"/>
  <c r="C91" i="2"/>
  <c r="AD43" i="2"/>
  <c r="C90" i="2"/>
  <c r="T90" i="2" s="1"/>
  <c r="AD42" i="2"/>
  <c r="C104" i="2"/>
  <c r="C159" i="2" s="1"/>
  <c r="C301" i="2" s="1"/>
  <c r="V59" i="2"/>
  <c r="V58" i="2"/>
  <c r="V57" i="2"/>
  <c r="V44" i="2"/>
  <c r="V43" i="2"/>
  <c r="V42" i="2"/>
  <c r="V70" i="2"/>
  <c r="V71" i="2"/>
  <c r="V69" i="2"/>
  <c r="V56" i="2"/>
  <c r="V55" i="2"/>
  <c r="V52" i="2"/>
  <c r="V41" i="2"/>
  <c r="V30" i="2"/>
  <c r="C138" i="3"/>
  <c r="AJ138" i="3" s="1"/>
  <c r="C418" i="2" l="1"/>
  <c r="H418" i="2" s="1"/>
  <c r="D311" i="2"/>
  <c r="H174" i="2"/>
  <c r="C316" i="2"/>
  <c r="D316" i="2" s="1"/>
  <c r="C270" i="2"/>
  <c r="D270" i="2" s="1"/>
  <c r="C413" i="2"/>
  <c r="H413" i="2" s="1"/>
  <c r="D306" i="2"/>
  <c r="AJ492" i="11"/>
  <c r="F112" i="14" s="1"/>
  <c r="AJ423" i="11"/>
  <c r="C115" i="14" s="1"/>
  <c r="AJ425" i="11"/>
  <c r="C117" i="14" s="1"/>
  <c r="AJ424" i="11"/>
  <c r="C116" i="14" s="1"/>
  <c r="AJ430" i="11"/>
  <c r="C122" i="14" s="1"/>
  <c r="AJ422" i="11"/>
  <c r="C114" i="14" s="1"/>
  <c r="AJ421" i="11"/>
  <c r="C113" i="14" s="1"/>
  <c r="AJ433" i="11"/>
  <c r="C125" i="14" s="1"/>
  <c r="AJ434" i="11"/>
  <c r="C126" i="14" s="1"/>
  <c r="AJ426" i="11"/>
  <c r="C118" i="14" s="1"/>
  <c r="AJ427" i="11"/>
  <c r="C119" i="14" s="1"/>
  <c r="AJ428" i="11"/>
  <c r="C120" i="14" s="1"/>
  <c r="AJ429" i="11"/>
  <c r="C121" i="14" s="1"/>
  <c r="AJ431" i="11"/>
  <c r="C123" i="14" s="1"/>
  <c r="AJ432" i="11"/>
  <c r="C124" i="14" s="1"/>
  <c r="AJ420" i="11"/>
  <c r="C112" i="14" s="1"/>
  <c r="T401" i="2"/>
  <c r="E401" i="2" s="1"/>
  <c r="C506" i="2"/>
  <c r="N506" i="2" s="1"/>
  <c r="T400" i="2"/>
  <c r="E400" i="2" s="1"/>
  <c r="C505" i="2"/>
  <c r="N505" i="2" s="1"/>
  <c r="T404" i="2"/>
  <c r="T418" i="2"/>
  <c r="T399" i="2"/>
  <c r="E399" i="2" s="1"/>
  <c r="C504" i="2"/>
  <c r="N504" i="2" s="1"/>
  <c r="T402" i="2"/>
  <c r="E402" i="2" s="1"/>
  <c r="C507" i="2"/>
  <c r="N507" i="2" s="1"/>
  <c r="T403" i="2"/>
  <c r="T405" i="2"/>
  <c r="T398" i="2"/>
  <c r="E398" i="2" s="1"/>
  <c r="C503" i="2"/>
  <c r="N503" i="2" s="1"/>
  <c r="T397" i="2"/>
  <c r="E397" i="2" s="1"/>
  <c r="C502" i="2"/>
  <c r="N502" i="2" s="1"/>
  <c r="T390" i="2"/>
  <c r="E390" i="2" s="1"/>
  <c r="C491" i="2"/>
  <c r="N491" i="2" s="1"/>
  <c r="T386" i="2"/>
  <c r="E386" i="2" s="1"/>
  <c r="C493" i="2"/>
  <c r="N493" i="2" s="1"/>
  <c r="T388" i="2"/>
  <c r="E388" i="2" s="1"/>
  <c r="C485" i="2"/>
  <c r="N485" i="2" s="1"/>
  <c r="T380" i="2"/>
  <c r="E380" i="2" s="1"/>
  <c r="C488" i="2"/>
  <c r="N488" i="2" s="1"/>
  <c r="T383" i="2"/>
  <c r="E383" i="2" s="1"/>
  <c r="C489" i="2"/>
  <c r="N489" i="2" s="1"/>
  <c r="T384" i="2"/>
  <c r="E384" i="2" s="1"/>
  <c r="C490" i="2"/>
  <c r="N490" i="2" s="1"/>
  <c r="T385" i="2"/>
  <c r="E385" i="2" s="1"/>
  <c r="C492" i="2"/>
  <c r="N492" i="2" s="1"/>
  <c r="T387" i="2"/>
  <c r="E387" i="2" s="1"/>
  <c r="T389" i="2"/>
  <c r="E389" i="2" s="1"/>
  <c r="AD61" i="2"/>
  <c r="D78" i="2"/>
  <c r="G133" i="2" s="1"/>
  <c r="D77" i="2"/>
  <c r="G132" i="2" s="1"/>
  <c r="F314" i="2"/>
  <c r="D301" i="2"/>
  <c r="F301" i="2"/>
  <c r="D299" i="2"/>
  <c r="F299" i="2"/>
  <c r="C110" i="2"/>
  <c r="C165" i="2" s="1"/>
  <c r="D286" i="2"/>
  <c r="F286" i="2"/>
  <c r="C265" i="2"/>
  <c r="H172" i="2"/>
  <c r="C268" i="2"/>
  <c r="C266" i="2"/>
  <c r="C267" i="2"/>
  <c r="C244" i="2"/>
  <c r="C351" i="2" s="1"/>
  <c r="H351" i="2" s="1"/>
  <c r="C249" i="2"/>
  <c r="C356" i="2" s="1"/>
  <c r="H356" i="2" s="1"/>
  <c r="C248" i="2"/>
  <c r="C355" i="2" s="1"/>
  <c r="H355" i="2" s="1"/>
  <c r="C250" i="2"/>
  <c r="C357" i="2" s="1"/>
  <c r="H357" i="2" s="1"/>
  <c r="C247" i="2"/>
  <c r="C354" i="2" s="1"/>
  <c r="H354" i="2" s="1"/>
  <c r="C252" i="2"/>
  <c r="C359" i="2" s="1"/>
  <c r="H359" i="2" s="1"/>
  <c r="C251" i="2"/>
  <c r="C358" i="2" s="1"/>
  <c r="H358" i="2" s="1"/>
  <c r="H159" i="2"/>
  <c r="C255" i="2"/>
  <c r="H157" i="2"/>
  <c r="C253" i="2"/>
  <c r="C360" i="2" s="1"/>
  <c r="H360" i="2" s="1"/>
  <c r="C245" i="2"/>
  <c r="C352" i="2" s="1"/>
  <c r="H352" i="2" s="1"/>
  <c r="C246" i="2"/>
  <c r="C353" i="2" s="1"/>
  <c r="H353" i="2" s="1"/>
  <c r="C112" i="2"/>
  <c r="C167" i="2" s="1"/>
  <c r="C309" i="2" s="1"/>
  <c r="C231" i="2"/>
  <c r="C338" i="2" s="1"/>
  <c r="H338" i="2" s="1"/>
  <c r="C232" i="2"/>
  <c r="C339" i="2" s="1"/>
  <c r="H339" i="2" s="1"/>
  <c r="C234" i="2"/>
  <c r="C341" i="2" s="1"/>
  <c r="H341" i="2" s="1"/>
  <c r="H144" i="2"/>
  <c r="C240" i="2"/>
  <c r="C347" i="2" s="1"/>
  <c r="H347" i="2" s="1"/>
  <c r="C230" i="2"/>
  <c r="C337" i="2" s="1"/>
  <c r="H337" i="2" s="1"/>
  <c r="C236" i="2"/>
  <c r="C343" i="2" s="1"/>
  <c r="H343" i="2" s="1"/>
  <c r="C237" i="2"/>
  <c r="C344" i="2" s="1"/>
  <c r="H344" i="2" s="1"/>
  <c r="C233" i="2"/>
  <c r="C340" i="2" s="1"/>
  <c r="H340" i="2" s="1"/>
  <c r="C235" i="2"/>
  <c r="C342" i="2" s="1"/>
  <c r="H342" i="2" s="1"/>
  <c r="D119" i="2"/>
  <c r="G174" i="2" s="1"/>
  <c r="T118" i="2"/>
  <c r="C173" i="2"/>
  <c r="C315" i="2" s="1"/>
  <c r="D315" i="2" s="1"/>
  <c r="AD70" i="2"/>
  <c r="D118" i="2"/>
  <c r="G173" i="2" s="1"/>
  <c r="D103" i="2"/>
  <c r="G158" i="2" s="1"/>
  <c r="C158" i="2"/>
  <c r="C300" i="2" s="1"/>
  <c r="C106" i="2"/>
  <c r="C161" i="2" s="1"/>
  <c r="C303" i="2" s="1"/>
  <c r="AD71" i="2"/>
  <c r="C111" i="2"/>
  <c r="AD67" i="2"/>
  <c r="C113" i="2"/>
  <c r="AD66" i="2"/>
  <c r="C108" i="2"/>
  <c r="D108" i="2" s="1"/>
  <c r="G163" i="2" s="1"/>
  <c r="C105" i="2"/>
  <c r="C160" i="2" s="1"/>
  <c r="C302" i="2" s="1"/>
  <c r="AD59" i="2"/>
  <c r="D107" i="2" s="1"/>
  <c r="G162" i="2" s="1"/>
  <c r="D87" i="2"/>
  <c r="G142" i="2" s="1"/>
  <c r="C142" i="2"/>
  <c r="C284" i="2" s="1"/>
  <c r="C391" i="2" s="1"/>
  <c r="H391" i="2" s="1"/>
  <c r="D88" i="2"/>
  <c r="G143" i="2" s="1"/>
  <c r="C143" i="2"/>
  <c r="C285" i="2" s="1"/>
  <c r="C392" i="2" s="1"/>
  <c r="H392" i="2" s="1"/>
  <c r="AD68" i="2"/>
  <c r="T88" i="2"/>
  <c r="T103" i="2"/>
  <c r="T115" i="2"/>
  <c r="D115" i="2"/>
  <c r="G170" i="2" s="1"/>
  <c r="H170" i="2" s="1"/>
  <c r="T109" i="2"/>
  <c r="D109" i="2"/>
  <c r="G164" i="2" s="1"/>
  <c r="H164" i="2" s="1"/>
  <c r="D116" i="2"/>
  <c r="G171" i="2" s="1"/>
  <c r="H171" i="2" s="1"/>
  <c r="T116" i="2"/>
  <c r="C132" i="2"/>
  <c r="C274" i="2" s="1"/>
  <c r="C381" i="2" s="1"/>
  <c r="H381" i="2" s="1"/>
  <c r="T77" i="2"/>
  <c r="T117" i="2"/>
  <c r="D117" i="2"/>
  <c r="G172" i="2" s="1"/>
  <c r="D114" i="2"/>
  <c r="G169" i="2" s="1"/>
  <c r="H169" i="2" s="1"/>
  <c r="T114" i="2"/>
  <c r="D96" i="2"/>
  <c r="G151" i="2" s="1"/>
  <c r="H151" i="2" s="1"/>
  <c r="T96" i="2"/>
  <c r="T93" i="2"/>
  <c r="D93" i="2"/>
  <c r="G148" i="2" s="1"/>
  <c r="H148" i="2" s="1"/>
  <c r="D102" i="2"/>
  <c r="G157" i="2" s="1"/>
  <c r="T102" i="2"/>
  <c r="T97" i="2"/>
  <c r="D97" i="2"/>
  <c r="G152" i="2" s="1"/>
  <c r="H152" i="2" s="1"/>
  <c r="D94" i="2"/>
  <c r="G149" i="2" s="1"/>
  <c r="H149" i="2" s="1"/>
  <c r="T94" i="2"/>
  <c r="T101" i="2"/>
  <c r="D101" i="2"/>
  <c r="G156" i="2" s="1"/>
  <c r="H156" i="2" s="1"/>
  <c r="D92" i="2"/>
  <c r="G147" i="2" s="1"/>
  <c r="T92" i="2"/>
  <c r="D95" i="2"/>
  <c r="G150" i="2" s="1"/>
  <c r="H150" i="2" s="1"/>
  <c r="T95" i="2"/>
  <c r="D100" i="2"/>
  <c r="G155" i="2" s="1"/>
  <c r="H155" i="2" s="1"/>
  <c r="T100" i="2"/>
  <c r="D98" i="2"/>
  <c r="G153" i="2" s="1"/>
  <c r="H153" i="2" s="1"/>
  <c r="T98" i="2"/>
  <c r="D99" i="2"/>
  <c r="G154" i="2" s="1"/>
  <c r="H154" i="2" s="1"/>
  <c r="T99" i="2"/>
  <c r="T87" i="2"/>
  <c r="D79" i="2"/>
  <c r="G134" i="2" s="1"/>
  <c r="H134" i="2" s="1"/>
  <c r="T79" i="2"/>
  <c r="D85" i="2"/>
  <c r="G140" i="2" s="1"/>
  <c r="H140" i="2" s="1"/>
  <c r="T85" i="2"/>
  <c r="D86" i="2"/>
  <c r="G141" i="2" s="1"/>
  <c r="H141" i="2" s="1"/>
  <c r="T86" i="2"/>
  <c r="D82" i="2"/>
  <c r="G137" i="2" s="1"/>
  <c r="H137" i="2" s="1"/>
  <c r="T82" i="2"/>
  <c r="T84" i="2"/>
  <c r="D84" i="2"/>
  <c r="G139" i="2" s="1"/>
  <c r="H139" i="2" s="1"/>
  <c r="T80" i="2"/>
  <c r="D80" i="2"/>
  <c r="G135" i="2" s="1"/>
  <c r="H135" i="2" s="1"/>
  <c r="D81" i="2"/>
  <c r="G136" i="2" s="1"/>
  <c r="H136" i="2" s="1"/>
  <c r="T81" i="2"/>
  <c r="D83" i="2"/>
  <c r="G138" i="2" s="1"/>
  <c r="H138" i="2" s="1"/>
  <c r="T83" i="2"/>
  <c r="AD69" i="2"/>
  <c r="D76" i="2"/>
  <c r="G131" i="2" s="1"/>
  <c r="H131" i="2" s="1"/>
  <c r="T76" i="2"/>
  <c r="C227" i="2"/>
  <c r="C334" i="2" s="1"/>
  <c r="H334" i="2" s="1"/>
  <c r="D104" i="2"/>
  <c r="G159" i="2" s="1"/>
  <c r="T104" i="2"/>
  <c r="T119" i="2"/>
  <c r="C162" i="2"/>
  <c r="C146" i="2"/>
  <c r="C288" i="2" s="1"/>
  <c r="C395" i="2" s="1"/>
  <c r="H395" i="2" s="1"/>
  <c r="T91" i="2"/>
  <c r="C133" i="2"/>
  <c r="C275" i="2" s="1"/>
  <c r="C382" i="2" s="1"/>
  <c r="H382" i="2" s="1"/>
  <c r="T78" i="2"/>
  <c r="D89" i="2"/>
  <c r="G144" i="2" s="1"/>
  <c r="T89" i="2"/>
  <c r="D75" i="2"/>
  <c r="G130" i="2" s="1"/>
  <c r="T75" i="2"/>
  <c r="C130" i="2"/>
  <c r="C272" i="2" s="1"/>
  <c r="D90" i="2"/>
  <c r="G145" i="2" s="1"/>
  <c r="C147" i="2"/>
  <c r="C145" i="2"/>
  <c r="D298" i="2" s="1"/>
  <c r="F298" i="2" s="1"/>
  <c r="D91" i="2"/>
  <c r="G146" i="2" s="1"/>
  <c r="E54" i="3"/>
  <c r="C135" i="3"/>
  <c r="AJ135" i="3" s="1"/>
  <c r="C134" i="3"/>
  <c r="AJ134" i="3" s="1"/>
  <c r="C133" i="3"/>
  <c r="AJ133" i="3" s="1"/>
  <c r="C132" i="3"/>
  <c r="AJ132" i="3" s="1"/>
  <c r="C373" i="2" l="1"/>
  <c r="H373" i="2" s="1"/>
  <c r="D266" i="2"/>
  <c r="T413" i="2"/>
  <c r="E413" i="2" s="1"/>
  <c r="C416" i="2"/>
  <c r="H416" i="2" s="1"/>
  <c r="D309" i="2"/>
  <c r="C375" i="2"/>
  <c r="H375" i="2" s="1"/>
  <c r="D268" i="2"/>
  <c r="C372" i="2"/>
  <c r="H372" i="2" s="1"/>
  <c r="D265" i="2"/>
  <c r="C410" i="2"/>
  <c r="H410" i="2" s="1"/>
  <c r="D303" i="2"/>
  <c r="C374" i="2"/>
  <c r="H374" i="2" s="1"/>
  <c r="D267" i="2"/>
  <c r="C518" i="2"/>
  <c r="N518" i="2" s="1"/>
  <c r="D296" i="2"/>
  <c r="F296" i="2" s="1"/>
  <c r="D403" i="2" s="1"/>
  <c r="D292" i="2"/>
  <c r="F292" i="2" s="1"/>
  <c r="D399" i="2" s="1"/>
  <c r="D293" i="2"/>
  <c r="F293" i="2" s="1"/>
  <c r="D400" i="2" s="1"/>
  <c r="D294" i="2"/>
  <c r="F294" i="2" s="1"/>
  <c r="D401" i="2" s="1"/>
  <c r="D295" i="2"/>
  <c r="F295" i="2" s="1"/>
  <c r="D402" i="2" s="1"/>
  <c r="D291" i="2"/>
  <c r="F291" i="2" s="1"/>
  <c r="D398" i="2" s="1"/>
  <c r="D297" i="2"/>
  <c r="F297" i="2" s="1"/>
  <c r="D404" i="2" s="1"/>
  <c r="D278" i="2"/>
  <c r="F278" i="2" s="1"/>
  <c r="D385" i="2" s="1"/>
  <c r="D281" i="2"/>
  <c r="F281" i="2" s="1"/>
  <c r="D388" i="2" s="1"/>
  <c r="D279" i="2"/>
  <c r="F279" i="2" s="1"/>
  <c r="D386" i="2" s="1"/>
  <c r="D283" i="2"/>
  <c r="F283" i="2" s="1"/>
  <c r="D390" i="2" s="1"/>
  <c r="I390" i="2" s="1"/>
  <c r="D282" i="2"/>
  <c r="F282" i="2" s="1"/>
  <c r="D389" i="2" s="1"/>
  <c r="I389" i="2" s="1"/>
  <c r="D280" i="2"/>
  <c r="F280" i="2" s="1"/>
  <c r="D387" i="2" s="1"/>
  <c r="I360" i="2"/>
  <c r="T360" i="2"/>
  <c r="C459" i="2"/>
  <c r="N459" i="2" s="1"/>
  <c r="T354" i="2"/>
  <c r="E354" i="2" s="1"/>
  <c r="C456" i="2"/>
  <c r="N456" i="2" s="1"/>
  <c r="T351" i="2"/>
  <c r="E351" i="2" s="1"/>
  <c r="W489" i="2"/>
  <c r="E489" i="2" s="1"/>
  <c r="Y489" i="2"/>
  <c r="G489" i="2" s="1"/>
  <c r="T374" i="2"/>
  <c r="Y493" i="2"/>
  <c r="W493" i="2"/>
  <c r="T357" i="2"/>
  <c r="Y492" i="2"/>
  <c r="W492" i="2"/>
  <c r="T373" i="2"/>
  <c r="C478" i="2"/>
  <c r="N478" i="2" s="1"/>
  <c r="W488" i="2"/>
  <c r="E488" i="2" s="1"/>
  <c r="Y488" i="2"/>
  <c r="G488" i="2" s="1"/>
  <c r="C458" i="2"/>
  <c r="N458" i="2" s="1"/>
  <c r="T353" i="2"/>
  <c r="T358" i="2"/>
  <c r="C460" i="2"/>
  <c r="N460" i="2" s="1"/>
  <c r="T355" i="2"/>
  <c r="E355" i="2" s="1"/>
  <c r="W491" i="2"/>
  <c r="E491" i="2" s="1"/>
  <c r="Y491" i="2"/>
  <c r="G491" i="2" s="1"/>
  <c r="Y490" i="2"/>
  <c r="G490" i="2" s="1"/>
  <c r="W490" i="2"/>
  <c r="E490" i="2" s="1"/>
  <c r="C457" i="2"/>
  <c r="N457" i="2" s="1"/>
  <c r="T352" i="2"/>
  <c r="E352" i="2" s="1"/>
  <c r="T359" i="2"/>
  <c r="C461" i="2"/>
  <c r="N461" i="2" s="1"/>
  <c r="T356" i="2"/>
  <c r="E356" i="2" s="1"/>
  <c r="W485" i="2"/>
  <c r="E485" i="2" s="1"/>
  <c r="Y485" i="2"/>
  <c r="G485" i="2" s="1"/>
  <c r="T395" i="2"/>
  <c r="E395" i="2" s="1"/>
  <c r="C500" i="2"/>
  <c r="N500" i="2" s="1"/>
  <c r="I392" i="2"/>
  <c r="T392" i="2"/>
  <c r="T342" i="2"/>
  <c r="E342" i="2" s="1"/>
  <c r="T344" i="2"/>
  <c r="E344" i="2" s="1"/>
  <c r="T337" i="2"/>
  <c r="T341" i="2"/>
  <c r="E341" i="2" s="1"/>
  <c r="T338" i="2"/>
  <c r="E338" i="2" s="1"/>
  <c r="C487" i="2"/>
  <c r="N487" i="2" s="1"/>
  <c r="T382" i="2"/>
  <c r="E382" i="2" s="1"/>
  <c r="I391" i="2"/>
  <c r="T391" i="2"/>
  <c r="T340" i="2"/>
  <c r="E340" i="2" s="1"/>
  <c r="T343" i="2"/>
  <c r="E343" i="2" s="1"/>
  <c r="T334" i="2"/>
  <c r="C486" i="2"/>
  <c r="N486" i="2" s="1"/>
  <c r="T381" i="2"/>
  <c r="E381" i="2" s="1"/>
  <c r="T347" i="2"/>
  <c r="T339" i="2"/>
  <c r="E339" i="2" s="1"/>
  <c r="C446" i="2"/>
  <c r="N446" i="2" s="1"/>
  <c r="C443" i="2"/>
  <c r="N443" i="2" s="1"/>
  <c r="C445" i="2"/>
  <c r="N445" i="2" s="1"/>
  <c r="C448" i="2"/>
  <c r="N448" i="2" s="1"/>
  <c r="I347" i="2"/>
  <c r="C444" i="2"/>
  <c r="N444" i="2" s="1"/>
  <c r="C447" i="2"/>
  <c r="N447" i="2" s="1"/>
  <c r="C449" i="2"/>
  <c r="N449" i="2" s="1"/>
  <c r="C442" i="2"/>
  <c r="N442" i="2" s="1"/>
  <c r="E353" i="2"/>
  <c r="T110" i="2"/>
  <c r="D290" i="2"/>
  <c r="F290" i="2" s="1"/>
  <c r="D397" i="2" s="1"/>
  <c r="D502" i="2" s="1"/>
  <c r="Q502" i="2" s="1"/>
  <c r="D277" i="2"/>
  <c r="F277" i="2" s="1"/>
  <c r="D384" i="2" s="1"/>
  <c r="D276" i="2"/>
  <c r="F276" i="2" s="1"/>
  <c r="D383" i="2" s="1"/>
  <c r="D273" i="2"/>
  <c r="F273" i="2" s="1"/>
  <c r="D380" i="2" s="1"/>
  <c r="D485" i="2" s="1"/>
  <c r="C261" i="2"/>
  <c r="C307" i="2"/>
  <c r="C258" i="2"/>
  <c r="C304" i="2"/>
  <c r="F315" i="2"/>
  <c r="F300" i="2"/>
  <c r="D300" i="2"/>
  <c r="D110" i="2"/>
  <c r="G165" i="2" s="1"/>
  <c r="H165" i="2" s="1"/>
  <c r="D285" i="2"/>
  <c r="F285" i="2"/>
  <c r="F284" i="2"/>
  <c r="D391" i="2" s="1"/>
  <c r="D284" i="2"/>
  <c r="F268" i="2"/>
  <c r="D375" i="2" s="1"/>
  <c r="H173" i="2"/>
  <c r="C269" i="2"/>
  <c r="C263" i="2"/>
  <c r="T112" i="2"/>
  <c r="D112" i="2"/>
  <c r="G167" i="2" s="1"/>
  <c r="H167" i="2" s="1"/>
  <c r="D245" i="2"/>
  <c r="F245" i="2"/>
  <c r="D352" i="2" s="1"/>
  <c r="D457" i="2" s="1"/>
  <c r="D255" i="2"/>
  <c r="F255" i="2"/>
  <c r="D252" i="2"/>
  <c r="F252" i="2"/>
  <c r="D359" i="2" s="1"/>
  <c r="D250" i="2"/>
  <c r="F250" i="2" s="1"/>
  <c r="D357" i="2" s="1"/>
  <c r="D462" i="2" s="1"/>
  <c r="D249" i="2"/>
  <c r="F249" i="2" s="1"/>
  <c r="D356" i="2" s="1"/>
  <c r="D461" i="2" s="1"/>
  <c r="D246" i="2"/>
  <c r="F246" i="2" s="1"/>
  <c r="D353" i="2" s="1"/>
  <c r="D253" i="2"/>
  <c r="F253" i="2"/>
  <c r="D360" i="2" s="1"/>
  <c r="D251" i="2"/>
  <c r="F251" i="2" s="1"/>
  <c r="D358" i="2" s="1"/>
  <c r="D247" i="2"/>
  <c r="F247" i="2" s="1"/>
  <c r="D354" i="2" s="1"/>
  <c r="D459" i="2" s="1"/>
  <c r="D248" i="2"/>
  <c r="F248" i="2" s="1"/>
  <c r="D355" i="2" s="1"/>
  <c r="D460" i="2" s="1"/>
  <c r="D244" i="2"/>
  <c r="F244" i="2" s="1"/>
  <c r="D351" i="2" s="1"/>
  <c r="D456" i="2" s="1"/>
  <c r="H158" i="2"/>
  <c r="C254" i="2"/>
  <c r="C361" i="2" s="1"/>
  <c r="H361" i="2" s="1"/>
  <c r="C228" i="2"/>
  <c r="C335" i="2" s="1"/>
  <c r="H335" i="2" s="1"/>
  <c r="D233" i="2"/>
  <c r="F233" i="2" s="1"/>
  <c r="D340" i="2" s="1"/>
  <c r="D236" i="2"/>
  <c r="F236" i="2" s="1"/>
  <c r="D343" i="2" s="1"/>
  <c r="D232" i="2"/>
  <c r="F232" i="2" s="1"/>
  <c r="D339" i="2" s="1"/>
  <c r="H143" i="2"/>
  <c r="C239" i="2"/>
  <c r="C346" i="2" s="1"/>
  <c r="H346" i="2" s="1"/>
  <c r="D235" i="2"/>
  <c r="F235" i="2" s="1"/>
  <c r="D342" i="2" s="1"/>
  <c r="D237" i="2"/>
  <c r="F237" i="2" s="1"/>
  <c r="D344" i="2" s="1"/>
  <c r="D230" i="2"/>
  <c r="F230" i="2" s="1"/>
  <c r="D234" i="2"/>
  <c r="F234" i="2" s="1"/>
  <c r="D341" i="2" s="1"/>
  <c r="D231" i="2"/>
  <c r="F231" i="2" s="1"/>
  <c r="D338" i="2" s="1"/>
  <c r="D443" i="2" s="1"/>
  <c r="D240" i="2"/>
  <c r="F240" i="2"/>
  <c r="C229" i="2"/>
  <c r="C336" i="2" s="1"/>
  <c r="H336" i="2" s="1"/>
  <c r="H142" i="2"/>
  <c r="C238" i="2"/>
  <c r="C345" i="2" s="1"/>
  <c r="H345" i="2" s="1"/>
  <c r="T113" i="2"/>
  <c r="C168" i="2"/>
  <c r="C310" i="2" s="1"/>
  <c r="D113" i="2"/>
  <c r="G168" i="2" s="1"/>
  <c r="T108" i="2"/>
  <c r="C163" i="2"/>
  <c r="T111" i="2"/>
  <c r="C166" i="2"/>
  <c r="D111" i="2"/>
  <c r="G166" i="2" s="1"/>
  <c r="D105" i="2"/>
  <c r="G160" i="2" s="1"/>
  <c r="H160" i="2" s="1"/>
  <c r="T105" i="2"/>
  <c r="D106" i="2"/>
  <c r="G161" i="2" s="1"/>
  <c r="H161" i="2" s="1"/>
  <c r="T106" i="2"/>
  <c r="C256" i="2"/>
  <c r="H132" i="2"/>
  <c r="D274" i="2" s="1"/>
  <c r="F274" i="2" s="1"/>
  <c r="D381" i="2" s="1"/>
  <c r="D486" i="2" s="1"/>
  <c r="H162" i="2"/>
  <c r="C242" i="2"/>
  <c r="D227" i="2"/>
  <c r="F227" i="2" s="1"/>
  <c r="C257" i="2"/>
  <c r="D257" i="2" s="1"/>
  <c r="H133" i="2"/>
  <c r="D275" i="2" s="1"/>
  <c r="F275" i="2" s="1"/>
  <c r="D382" i="2" s="1"/>
  <c r="D487" i="2" s="1"/>
  <c r="C319" i="2"/>
  <c r="C420" i="2"/>
  <c r="H420" i="2" s="1"/>
  <c r="H146" i="2"/>
  <c r="D288" i="2" s="1"/>
  <c r="H130" i="2"/>
  <c r="D272" i="2" s="1"/>
  <c r="F272" i="2" s="1"/>
  <c r="C226" i="2"/>
  <c r="C318" i="2"/>
  <c r="C379" i="2"/>
  <c r="H379" i="2" s="1"/>
  <c r="H147" i="2"/>
  <c r="C407" i="2"/>
  <c r="H407" i="2" s="1"/>
  <c r="C59" i="3"/>
  <c r="D94" i="3" s="1"/>
  <c r="F94" i="3" s="1"/>
  <c r="C260" i="2"/>
  <c r="H145" i="2"/>
  <c r="C287" i="2"/>
  <c r="C241" i="2"/>
  <c r="C406" i="2"/>
  <c r="H406" i="2" s="1"/>
  <c r="C393" i="2"/>
  <c r="H393" i="2" s="1"/>
  <c r="C362" i="2"/>
  <c r="H362" i="2" s="1"/>
  <c r="C243" i="2"/>
  <c r="C350" i="2" s="1"/>
  <c r="H350" i="2" s="1"/>
  <c r="C289" i="2"/>
  <c r="C396" i="2" s="1"/>
  <c r="H396" i="2" s="1"/>
  <c r="C409" i="2"/>
  <c r="H409" i="2" s="1"/>
  <c r="C419" i="2"/>
  <c r="H419" i="2" s="1"/>
  <c r="C477" i="2" l="1"/>
  <c r="N477" i="2" s="1"/>
  <c r="C521" i="2"/>
  <c r="N521" i="2" s="1"/>
  <c r="T372" i="2"/>
  <c r="T416" i="2"/>
  <c r="E416" i="2" s="1"/>
  <c r="C479" i="2"/>
  <c r="N479" i="2" s="1"/>
  <c r="W518" i="2"/>
  <c r="E518" i="2" s="1"/>
  <c r="C411" i="2"/>
  <c r="H411" i="2" s="1"/>
  <c r="D304" i="2"/>
  <c r="C414" i="2"/>
  <c r="H414" i="2" s="1"/>
  <c r="D307" i="2"/>
  <c r="C367" i="2"/>
  <c r="H367" i="2" s="1"/>
  <c r="D260" i="2"/>
  <c r="C368" i="2"/>
  <c r="H368" i="2" s="1"/>
  <c r="D261" i="2"/>
  <c r="C480" i="2"/>
  <c r="N480" i="2" s="1"/>
  <c r="C515" i="2"/>
  <c r="N515" i="2" s="1"/>
  <c r="D256" i="2"/>
  <c r="C370" i="2"/>
  <c r="H370" i="2" s="1"/>
  <c r="D263" i="2"/>
  <c r="T375" i="2"/>
  <c r="T410" i="2"/>
  <c r="E410" i="2" s="1"/>
  <c r="C376" i="2"/>
  <c r="H376" i="2" s="1"/>
  <c r="D269" i="2"/>
  <c r="I375" i="2"/>
  <c r="C365" i="2"/>
  <c r="H365" i="2" s="1"/>
  <c r="D258" i="2"/>
  <c r="C320" i="2"/>
  <c r="D320" i="2" s="1"/>
  <c r="C417" i="2"/>
  <c r="H417" i="2" s="1"/>
  <c r="D310" i="2"/>
  <c r="D302" i="2"/>
  <c r="F302" i="2" s="1"/>
  <c r="D409" i="2" s="1"/>
  <c r="D514" i="2" s="1"/>
  <c r="F312" i="2"/>
  <c r="D419" i="2" s="1"/>
  <c r="F267" i="2"/>
  <c r="D374" i="2" s="1"/>
  <c r="D479" i="2" s="1"/>
  <c r="F309" i="2"/>
  <c r="D416" i="2" s="1"/>
  <c r="F313" i="2"/>
  <c r="F265" i="2"/>
  <c r="D372" i="2" s="1"/>
  <c r="D477" i="2" s="1"/>
  <c r="F266" i="2"/>
  <c r="D373" i="2" s="1"/>
  <c r="D478" i="2" s="1"/>
  <c r="F311" i="2"/>
  <c r="D418" i="2" s="1"/>
  <c r="D458" i="2"/>
  <c r="I353" i="2"/>
  <c r="I356" i="2"/>
  <c r="I355" i="2"/>
  <c r="R502" i="2"/>
  <c r="P502" i="2"/>
  <c r="D507" i="2"/>
  <c r="I402" i="2"/>
  <c r="D505" i="2"/>
  <c r="I400" i="2"/>
  <c r="I354" i="2"/>
  <c r="I352" i="2"/>
  <c r="I351" i="2"/>
  <c r="O502" i="2"/>
  <c r="D503" i="2"/>
  <c r="I398" i="2"/>
  <c r="D506" i="2"/>
  <c r="I401" i="2"/>
  <c r="D504" i="2"/>
  <c r="I399" i="2"/>
  <c r="I397" i="2"/>
  <c r="D446" i="2"/>
  <c r="I341" i="2"/>
  <c r="D449" i="2"/>
  <c r="I344" i="2"/>
  <c r="D444" i="2"/>
  <c r="I339" i="2"/>
  <c r="D445" i="2"/>
  <c r="I340" i="2"/>
  <c r="D447" i="2"/>
  <c r="I342" i="2"/>
  <c r="D448" i="2"/>
  <c r="I343" i="2"/>
  <c r="D492" i="2"/>
  <c r="I387" i="2"/>
  <c r="D493" i="2"/>
  <c r="I388" i="2"/>
  <c r="D491" i="2"/>
  <c r="I386" i="2"/>
  <c r="D490" i="2"/>
  <c r="I385" i="2"/>
  <c r="D489" i="2"/>
  <c r="I384" i="2"/>
  <c r="I338" i="2"/>
  <c r="Q485" i="2"/>
  <c r="D96" i="3"/>
  <c r="F96" i="3" s="1"/>
  <c r="C128" i="3" s="1"/>
  <c r="D488" i="2"/>
  <c r="I383" i="2"/>
  <c r="I382" i="2"/>
  <c r="I381" i="2"/>
  <c r="R485" i="2"/>
  <c r="I380" i="2"/>
  <c r="P485" i="2"/>
  <c r="O485" i="2"/>
  <c r="T365" i="2"/>
  <c r="E365" i="2" s="1"/>
  <c r="C470" i="2"/>
  <c r="N470" i="2" s="1"/>
  <c r="Q447" i="2"/>
  <c r="R447" i="2"/>
  <c r="X447" i="2"/>
  <c r="F447" i="2" s="1"/>
  <c r="P447" i="2" s="1"/>
  <c r="W447" i="2"/>
  <c r="E447" i="2" s="1"/>
  <c r="O447" i="2" s="1"/>
  <c r="C455" i="2"/>
  <c r="N455" i="2" s="1"/>
  <c r="T350" i="2"/>
  <c r="E350" i="2" s="1"/>
  <c r="T396" i="2"/>
  <c r="E396" i="2" s="1"/>
  <c r="C501" i="2"/>
  <c r="N501" i="2" s="1"/>
  <c r="T367" i="2"/>
  <c r="C472" i="2"/>
  <c r="N472" i="2" s="1"/>
  <c r="T414" i="2"/>
  <c r="E414" i="2" s="1"/>
  <c r="C519" i="2"/>
  <c r="N519" i="2" s="1"/>
  <c r="X444" i="2"/>
  <c r="F444" i="2" s="1"/>
  <c r="P444" i="2" s="1"/>
  <c r="Q444" i="2"/>
  <c r="R444" i="2"/>
  <c r="W444" i="2"/>
  <c r="E444" i="2" s="1"/>
  <c r="O444" i="2" s="1"/>
  <c r="X477" i="2"/>
  <c r="Q477" i="2"/>
  <c r="W477" i="2"/>
  <c r="R477" i="2"/>
  <c r="Q456" i="2"/>
  <c r="X456" i="2"/>
  <c r="F456" i="2" s="1"/>
  <c r="P456" i="2" s="1"/>
  <c r="Z456" i="2"/>
  <c r="H456" i="2" s="1"/>
  <c r="R456" i="2" s="1"/>
  <c r="W456" i="2"/>
  <c r="E456" i="2" s="1"/>
  <c r="O456" i="2" s="1"/>
  <c r="T370" i="2"/>
  <c r="C475" i="2"/>
  <c r="N475" i="2" s="1"/>
  <c r="T368" i="2"/>
  <c r="E368" i="2" s="1"/>
  <c r="C473" i="2"/>
  <c r="N473" i="2" s="1"/>
  <c r="Q443" i="2"/>
  <c r="W443" i="2"/>
  <c r="E443" i="2" s="1"/>
  <c r="O443" i="2" s="1"/>
  <c r="X443" i="2"/>
  <c r="F443" i="2" s="1"/>
  <c r="P443" i="2" s="1"/>
  <c r="R443" i="2"/>
  <c r="R486" i="2"/>
  <c r="W486" i="2"/>
  <c r="E486" i="2" s="1"/>
  <c r="Y486" i="2"/>
  <c r="G486" i="2" s="1"/>
  <c r="P486" i="2"/>
  <c r="X480" i="2"/>
  <c r="P480" i="2"/>
  <c r="Q480" i="2"/>
  <c r="O480" i="2"/>
  <c r="R480" i="2"/>
  <c r="W480" i="2"/>
  <c r="W478" i="2"/>
  <c r="R478" i="2"/>
  <c r="X478" i="2"/>
  <c r="Q478" i="2"/>
  <c r="I362" i="2"/>
  <c r="T362" i="2"/>
  <c r="T420" i="2"/>
  <c r="Q446" i="2"/>
  <c r="R446" i="2"/>
  <c r="W446" i="2"/>
  <c r="E446" i="2" s="1"/>
  <c r="O446" i="2"/>
  <c r="X446" i="2"/>
  <c r="F446" i="2" s="1"/>
  <c r="P446" i="2" s="1"/>
  <c r="I407" i="2"/>
  <c r="T407" i="2"/>
  <c r="W479" i="2"/>
  <c r="X479" i="2"/>
  <c r="Q479" i="2"/>
  <c r="R479" i="2"/>
  <c r="Q459" i="2"/>
  <c r="Z459" i="2"/>
  <c r="H459" i="2" s="1"/>
  <c r="R459" i="2" s="1"/>
  <c r="X459" i="2"/>
  <c r="F459" i="2" s="1"/>
  <c r="P459" i="2" s="1"/>
  <c r="W459" i="2"/>
  <c r="E459" i="2" s="1"/>
  <c r="O459" i="2" s="1"/>
  <c r="W442" i="2"/>
  <c r="E442" i="2" s="1"/>
  <c r="X442" i="2"/>
  <c r="F442" i="2" s="1"/>
  <c r="Q457" i="2"/>
  <c r="R457" i="2"/>
  <c r="Z457" i="2"/>
  <c r="H457" i="2" s="1"/>
  <c r="O457" i="2"/>
  <c r="X457" i="2"/>
  <c r="F457" i="2" s="1"/>
  <c r="P457" i="2" s="1"/>
  <c r="W457" i="2"/>
  <c r="E457" i="2" s="1"/>
  <c r="R458" i="2"/>
  <c r="Z458" i="2"/>
  <c r="H458" i="2" s="1"/>
  <c r="X458" i="2"/>
  <c r="F458" i="2" s="1"/>
  <c r="P458" i="2" s="1"/>
  <c r="W458" i="2"/>
  <c r="E458" i="2" s="1"/>
  <c r="O458" i="2" s="1"/>
  <c r="Q458" i="2"/>
  <c r="I406" i="2"/>
  <c r="T406" i="2"/>
  <c r="T419" i="2"/>
  <c r="I376" i="2"/>
  <c r="T376" i="2"/>
  <c r="C481" i="2"/>
  <c r="N481" i="2" s="1"/>
  <c r="R448" i="2"/>
  <c r="Q448" i="2"/>
  <c r="X448" i="2"/>
  <c r="F448" i="2" s="1"/>
  <c r="P448" i="2" s="1"/>
  <c r="W448" i="2"/>
  <c r="E448" i="2" s="1"/>
  <c r="O448" i="2" s="1"/>
  <c r="R487" i="2"/>
  <c r="Y487" i="2"/>
  <c r="G487" i="2" s="1"/>
  <c r="P487" i="2"/>
  <c r="W487" i="2"/>
  <c r="E487" i="2" s="1"/>
  <c r="W521" i="2"/>
  <c r="E521" i="2" s="1"/>
  <c r="T409" i="2"/>
  <c r="E409" i="2" s="1"/>
  <c r="T417" i="2"/>
  <c r="I361" i="2"/>
  <c r="T361" i="2"/>
  <c r="T411" i="2"/>
  <c r="E411" i="2" s="1"/>
  <c r="C516" i="2"/>
  <c r="N516" i="2" s="1"/>
  <c r="Q449" i="2"/>
  <c r="X449" i="2"/>
  <c r="W449" i="2"/>
  <c r="R449" i="2"/>
  <c r="X445" i="2"/>
  <c r="F445" i="2" s="1"/>
  <c r="P445" i="2" s="1"/>
  <c r="R445" i="2"/>
  <c r="Q445" i="2"/>
  <c r="W445" i="2"/>
  <c r="E445" i="2" s="1"/>
  <c r="O445" i="2" s="1"/>
  <c r="W461" i="2"/>
  <c r="E461" i="2" s="1"/>
  <c r="X461" i="2"/>
  <c r="F461" i="2" s="1"/>
  <c r="P461" i="2"/>
  <c r="Q461" i="2"/>
  <c r="O461" i="2"/>
  <c r="Z461" i="2"/>
  <c r="H461" i="2" s="1"/>
  <c r="R461" i="2" s="1"/>
  <c r="W460" i="2"/>
  <c r="E460" i="2" s="1"/>
  <c r="P460" i="2"/>
  <c r="O460" i="2"/>
  <c r="X460" i="2"/>
  <c r="F460" i="2" s="1"/>
  <c r="Q460" i="2"/>
  <c r="Z460" i="2"/>
  <c r="H460" i="2" s="1"/>
  <c r="R460" i="2" s="1"/>
  <c r="T379" i="2"/>
  <c r="E379" i="2" s="1"/>
  <c r="T345" i="2"/>
  <c r="E345" i="2" s="1"/>
  <c r="I393" i="2"/>
  <c r="T393" i="2"/>
  <c r="T336" i="2"/>
  <c r="T346" i="2"/>
  <c r="E346" i="2" s="1"/>
  <c r="T335" i="2"/>
  <c r="E335" i="2" s="1"/>
  <c r="I345" i="2"/>
  <c r="I346" i="2"/>
  <c r="C484" i="2"/>
  <c r="N484" i="2" s="1"/>
  <c r="E367" i="2"/>
  <c r="E370" i="2"/>
  <c r="F316" i="2"/>
  <c r="H163" i="2"/>
  <c r="C305" i="2"/>
  <c r="D305" i="2" s="1"/>
  <c r="F304" i="2"/>
  <c r="D411" i="2" s="1"/>
  <c r="D516" i="2" s="1"/>
  <c r="C426" i="2"/>
  <c r="C262" i="2"/>
  <c r="C308" i="2"/>
  <c r="D308" i="2" s="1"/>
  <c r="F307" i="2"/>
  <c r="D414" i="2" s="1"/>
  <c r="F306" i="2"/>
  <c r="D413" i="2" s="1"/>
  <c r="F263" i="2"/>
  <c r="D370" i="2" s="1"/>
  <c r="F269" i="2"/>
  <c r="D376" i="2" s="1"/>
  <c r="F261" i="2"/>
  <c r="D368" i="2" s="1"/>
  <c r="D473" i="2" s="1"/>
  <c r="H168" i="2"/>
  <c r="F310" i="2" s="1"/>
  <c r="D417" i="2" s="1"/>
  <c r="D522" i="2" s="1"/>
  <c r="C264" i="2"/>
  <c r="F254" i="2"/>
  <c r="D361" i="2" s="1"/>
  <c r="D254" i="2"/>
  <c r="C422" i="2"/>
  <c r="H422" i="2" s="1"/>
  <c r="D229" i="2"/>
  <c r="F229" i="2" s="1"/>
  <c r="C441" i="2"/>
  <c r="H166" i="2"/>
  <c r="F238" i="2"/>
  <c r="D345" i="2" s="1"/>
  <c r="D238" i="2"/>
  <c r="D239" i="2"/>
  <c r="F239" i="2"/>
  <c r="D346" i="2" s="1"/>
  <c r="D228" i="2"/>
  <c r="F228" i="2" s="1"/>
  <c r="D335" i="2" s="1"/>
  <c r="C466" i="2"/>
  <c r="N466" i="2" s="1"/>
  <c r="C259" i="2"/>
  <c r="F256" i="2"/>
  <c r="D363" i="2" s="1"/>
  <c r="C363" i="2"/>
  <c r="H363" i="2" s="1"/>
  <c r="F257" i="2"/>
  <c r="D364" i="2" s="1"/>
  <c r="D319" i="2"/>
  <c r="D406" i="2"/>
  <c r="F319" i="2"/>
  <c r="D426" i="2" s="1"/>
  <c r="D421" i="2"/>
  <c r="D242" i="2"/>
  <c r="F242" i="2" s="1"/>
  <c r="D226" i="2"/>
  <c r="F226" i="2" s="1"/>
  <c r="C333" i="2"/>
  <c r="H333" i="2" s="1"/>
  <c r="D318" i="2"/>
  <c r="F318" i="2" s="1"/>
  <c r="D425" i="2" s="1"/>
  <c r="C425" i="2"/>
  <c r="I481" i="2"/>
  <c r="C408" i="2"/>
  <c r="H408" i="2" s="1"/>
  <c r="F260" i="2"/>
  <c r="D367" i="2" s="1"/>
  <c r="D472" i="2" s="1"/>
  <c r="D407" i="2"/>
  <c r="D337" i="2"/>
  <c r="D442" i="2" s="1"/>
  <c r="D241" i="2"/>
  <c r="F241" i="2" s="1"/>
  <c r="C421" i="2"/>
  <c r="H421" i="2" s="1"/>
  <c r="D95" i="3"/>
  <c r="F95" i="3" s="1"/>
  <c r="C127" i="3" s="1"/>
  <c r="D287" i="2"/>
  <c r="F287" i="2" s="1"/>
  <c r="D394" i="2" s="1"/>
  <c r="D420" i="2"/>
  <c r="C126" i="3"/>
  <c r="H126" i="3" s="1"/>
  <c r="D289" i="2"/>
  <c r="F289" i="2" s="1"/>
  <c r="D396" i="2" s="1"/>
  <c r="D501" i="2" s="1"/>
  <c r="D405" i="2"/>
  <c r="D243" i="2"/>
  <c r="F243" i="2" s="1"/>
  <c r="D350" i="2" s="1"/>
  <c r="D455" i="2" s="1"/>
  <c r="D392" i="2"/>
  <c r="C512" i="2"/>
  <c r="N512" i="2" s="1"/>
  <c r="I467" i="2"/>
  <c r="C467" i="2"/>
  <c r="N467" i="2" s="1"/>
  <c r="I498" i="2"/>
  <c r="C498" i="2"/>
  <c r="N498" i="2" s="1"/>
  <c r="C450" i="2"/>
  <c r="N450" i="2" s="1"/>
  <c r="C511" i="2"/>
  <c r="N511" i="2" s="1"/>
  <c r="C495" i="2"/>
  <c r="N495" i="2" s="1"/>
  <c r="C494" i="2"/>
  <c r="N494" i="2" s="1"/>
  <c r="I452" i="2"/>
  <c r="C452" i="2"/>
  <c r="N452" i="2" s="1"/>
  <c r="C496" i="2"/>
  <c r="N496" i="2" s="1"/>
  <c r="C465" i="2"/>
  <c r="N465" i="2" s="1"/>
  <c r="D334" i="2"/>
  <c r="D379" i="2"/>
  <c r="C524" i="2"/>
  <c r="N524" i="2" s="1"/>
  <c r="C525" i="2"/>
  <c r="N525" i="2" s="1"/>
  <c r="E337" i="2"/>
  <c r="E347" i="2"/>
  <c r="C349" i="2"/>
  <c r="H349" i="2" s="1"/>
  <c r="C440" i="2"/>
  <c r="N440" i="2" s="1"/>
  <c r="C394" i="2"/>
  <c r="H394" i="2" s="1"/>
  <c r="F258" i="2"/>
  <c r="D365" i="2" s="1"/>
  <c r="D470" i="2" s="1"/>
  <c r="C364" i="2"/>
  <c r="H364" i="2" s="1"/>
  <c r="C348" i="2"/>
  <c r="H348" i="2" s="1"/>
  <c r="F303" i="2"/>
  <c r="D410" i="2" s="1"/>
  <c r="F288" i="2"/>
  <c r="D395" i="2" s="1"/>
  <c r="D422" i="2"/>
  <c r="D347" i="2"/>
  <c r="D408" i="2"/>
  <c r="D362" i="2"/>
  <c r="D393" i="2"/>
  <c r="C514" i="2"/>
  <c r="N514" i="2" s="1"/>
  <c r="C439" i="2"/>
  <c r="N439" i="2" s="1"/>
  <c r="E334" i="2"/>
  <c r="W515" i="2" l="1"/>
  <c r="E515" i="2" s="1"/>
  <c r="C522" i="2"/>
  <c r="N522" i="2" s="1"/>
  <c r="C366" i="2"/>
  <c r="H366" i="2" s="1"/>
  <c r="D259" i="2"/>
  <c r="C371" i="2"/>
  <c r="H371" i="2" s="1"/>
  <c r="D264" i="2"/>
  <c r="C369" i="2"/>
  <c r="H369" i="2" s="1"/>
  <c r="D262" i="2"/>
  <c r="D475" i="2"/>
  <c r="I370" i="2"/>
  <c r="D519" i="2"/>
  <c r="I414" i="2"/>
  <c r="D518" i="2"/>
  <c r="I413" i="2"/>
  <c r="I367" i="2"/>
  <c r="D521" i="2"/>
  <c r="I416" i="2"/>
  <c r="I368" i="2"/>
  <c r="R504" i="2"/>
  <c r="P504" i="2"/>
  <c r="Q504" i="2"/>
  <c r="O504" i="2"/>
  <c r="R506" i="2"/>
  <c r="O506" i="2"/>
  <c r="Q506" i="2"/>
  <c r="P506" i="2"/>
  <c r="Q503" i="2"/>
  <c r="O503" i="2"/>
  <c r="P503" i="2"/>
  <c r="R503" i="2"/>
  <c r="O505" i="2"/>
  <c r="Q505" i="2"/>
  <c r="R505" i="2"/>
  <c r="P505" i="2"/>
  <c r="O507" i="2"/>
  <c r="R507" i="2"/>
  <c r="P507" i="2"/>
  <c r="Q507" i="2"/>
  <c r="P490" i="2"/>
  <c r="R490" i="2"/>
  <c r="Q490" i="2"/>
  <c r="O490" i="2"/>
  <c r="O491" i="2"/>
  <c r="Q491" i="2"/>
  <c r="P491" i="2"/>
  <c r="R491" i="2"/>
  <c r="P493" i="2"/>
  <c r="R493" i="2"/>
  <c r="P492" i="2"/>
  <c r="R492" i="2"/>
  <c r="C412" i="2"/>
  <c r="H412" i="2" s="1"/>
  <c r="N441" i="2"/>
  <c r="W441" i="2"/>
  <c r="I350" i="2"/>
  <c r="I396" i="2"/>
  <c r="H127" i="3"/>
  <c r="AJ127" i="3"/>
  <c r="AL127" i="3" s="1"/>
  <c r="H426" i="2"/>
  <c r="I426" i="2" s="1"/>
  <c r="AK426" i="2"/>
  <c r="AJ426" i="2"/>
  <c r="H128" i="3"/>
  <c r="AJ128" i="3"/>
  <c r="AL128" i="3" s="1"/>
  <c r="C148" i="3"/>
  <c r="AJ126" i="3"/>
  <c r="AL126" i="3" s="1"/>
  <c r="P489" i="2"/>
  <c r="Q489" i="2"/>
  <c r="O489" i="2"/>
  <c r="R489" i="2"/>
  <c r="H425" i="2"/>
  <c r="I425" i="2" s="1"/>
  <c r="AK425" i="2"/>
  <c r="AJ425" i="2"/>
  <c r="Q487" i="2"/>
  <c r="O487" i="2"/>
  <c r="Q486" i="2"/>
  <c r="I337" i="2"/>
  <c r="I409" i="2"/>
  <c r="O486" i="2"/>
  <c r="O442" i="2"/>
  <c r="I335" i="2"/>
  <c r="O488" i="2"/>
  <c r="R488" i="2"/>
  <c r="Q488" i="2"/>
  <c r="P488" i="2"/>
  <c r="P442" i="2"/>
  <c r="Q442" i="2"/>
  <c r="R442" i="2"/>
  <c r="I365" i="2"/>
  <c r="D515" i="2"/>
  <c r="I410" i="2"/>
  <c r="I411" i="2"/>
  <c r="D500" i="2"/>
  <c r="I395" i="2"/>
  <c r="I334" i="2"/>
  <c r="I379" i="2"/>
  <c r="X452" i="2"/>
  <c r="Q452" i="2"/>
  <c r="R452" i="2"/>
  <c r="W452" i="2"/>
  <c r="O452" i="2"/>
  <c r="P452" i="2"/>
  <c r="W494" i="2"/>
  <c r="Y494" i="2"/>
  <c r="Q512" i="2"/>
  <c r="R512" i="2"/>
  <c r="O512" i="2"/>
  <c r="P512" i="2"/>
  <c r="W524" i="2"/>
  <c r="Y495" i="2"/>
  <c r="W495" i="2"/>
  <c r="T408" i="2"/>
  <c r="E408" i="2" s="1"/>
  <c r="T366" i="2"/>
  <c r="E366" i="2" s="1"/>
  <c r="C471" i="2"/>
  <c r="N471" i="2" s="1"/>
  <c r="X441" i="2"/>
  <c r="Y484" i="2"/>
  <c r="G484" i="2" s="1"/>
  <c r="W484" i="2"/>
  <c r="E484" i="2" s="1"/>
  <c r="Q473" i="2"/>
  <c r="R473" i="2"/>
  <c r="W473" i="2"/>
  <c r="E473" i="2" s="1"/>
  <c r="X473" i="2"/>
  <c r="F473" i="2" s="1"/>
  <c r="P473" i="2" s="1"/>
  <c r="O473" i="2"/>
  <c r="P501" i="2"/>
  <c r="Q501" i="2"/>
  <c r="R501" i="2"/>
  <c r="O501" i="2"/>
  <c r="T394" i="2"/>
  <c r="E394" i="2" s="1"/>
  <c r="R466" i="2"/>
  <c r="O466" i="2"/>
  <c r="P466" i="2"/>
  <c r="Z466" i="2"/>
  <c r="X466" i="2"/>
  <c r="Q466" i="2"/>
  <c r="W466" i="2"/>
  <c r="O450" i="2"/>
  <c r="P450" i="2"/>
  <c r="R450" i="2"/>
  <c r="Q450" i="2"/>
  <c r="X450" i="2"/>
  <c r="W450" i="2"/>
  <c r="T422" i="2"/>
  <c r="P519" i="2"/>
  <c r="Q519" i="2"/>
  <c r="R519" i="2"/>
  <c r="W519" i="2"/>
  <c r="E519" i="2" s="1"/>
  <c r="O519" i="2" s="1"/>
  <c r="T349" i="2"/>
  <c r="Y498" i="2"/>
  <c r="P498" i="2"/>
  <c r="Q498" i="2"/>
  <c r="R498" i="2"/>
  <c r="W498" i="2"/>
  <c r="O498" i="2"/>
  <c r="T369" i="2"/>
  <c r="E369" i="2" s="1"/>
  <c r="C474" i="2"/>
  <c r="N474" i="2" s="1"/>
  <c r="Q475" i="2"/>
  <c r="R475" i="2"/>
  <c r="X475" i="2"/>
  <c r="F475" i="2" s="1"/>
  <c r="P475" i="2" s="1"/>
  <c r="W475" i="2"/>
  <c r="E475" i="2" s="1"/>
  <c r="O475" i="2" s="1"/>
  <c r="W440" i="2"/>
  <c r="X440" i="2"/>
  <c r="F440" i="2" s="1"/>
  <c r="Q465" i="2"/>
  <c r="R465" i="2"/>
  <c r="Z465" i="2"/>
  <c r="P465" i="2"/>
  <c r="W465" i="2"/>
  <c r="O465" i="2"/>
  <c r="X465" i="2"/>
  <c r="T421" i="2"/>
  <c r="E421" i="2" s="1"/>
  <c r="X439" i="2"/>
  <c r="F439" i="2" s="1"/>
  <c r="W439" i="2"/>
  <c r="E439" i="2" s="1"/>
  <c r="W496" i="2"/>
  <c r="O496" i="2"/>
  <c r="Q496" i="2"/>
  <c r="P496" i="2"/>
  <c r="R496" i="2"/>
  <c r="Y496" i="2"/>
  <c r="C531" i="2"/>
  <c r="W514" i="2"/>
  <c r="E514" i="2" s="1"/>
  <c r="O467" i="2"/>
  <c r="Q467" i="2"/>
  <c r="R467" i="2"/>
  <c r="X467" i="2"/>
  <c r="Z467" i="2"/>
  <c r="W467" i="2"/>
  <c r="P467" i="2"/>
  <c r="T371" i="2"/>
  <c r="E371" i="2" s="1"/>
  <c r="C476" i="2"/>
  <c r="N476" i="2" s="1"/>
  <c r="Q522" i="2"/>
  <c r="R522" i="2"/>
  <c r="W522" i="2"/>
  <c r="P522" i="2"/>
  <c r="X472" i="2"/>
  <c r="F472" i="2" s="1"/>
  <c r="P472" i="2" s="1"/>
  <c r="Q472" i="2"/>
  <c r="R472" i="2"/>
  <c r="W472" i="2"/>
  <c r="E472" i="2" s="1"/>
  <c r="O472" i="2" s="1"/>
  <c r="Z455" i="2"/>
  <c r="H455" i="2" s="1"/>
  <c r="R455" i="2" s="1"/>
  <c r="Q455" i="2"/>
  <c r="W455" i="2"/>
  <c r="E455" i="2" s="1"/>
  <c r="O455" i="2" s="1"/>
  <c r="X455" i="2"/>
  <c r="F455" i="2" s="1"/>
  <c r="P455" i="2" s="1"/>
  <c r="W470" i="2"/>
  <c r="E470" i="2" s="1"/>
  <c r="R470" i="2"/>
  <c r="X470" i="2"/>
  <c r="F470" i="2" s="1"/>
  <c r="Q470" i="2"/>
  <c r="P511" i="2"/>
  <c r="Q511" i="2"/>
  <c r="R511" i="2"/>
  <c r="O511" i="2"/>
  <c r="T363" i="2"/>
  <c r="E363" i="2" s="1"/>
  <c r="T412" i="2"/>
  <c r="E412" i="2" s="1"/>
  <c r="C517" i="2"/>
  <c r="N517" i="2" s="1"/>
  <c r="T348" i="2"/>
  <c r="E348" i="2" s="1"/>
  <c r="T364" i="2"/>
  <c r="E364" i="2" s="1"/>
  <c r="W525" i="2"/>
  <c r="Q516" i="2"/>
  <c r="W516" i="2"/>
  <c r="E516" i="2" s="1"/>
  <c r="P516" i="2"/>
  <c r="R516" i="2"/>
  <c r="P481" i="2"/>
  <c r="Q481" i="2"/>
  <c r="R481" i="2"/>
  <c r="W481" i="2"/>
  <c r="O481" i="2"/>
  <c r="X481" i="2"/>
  <c r="T333" i="2"/>
  <c r="E333" i="2" s="1"/>
  <c r="C513" i="2"/>
  <c r="N513" i="2" s="1"/>
  <c r="I408" i="2"/>
  <c r="C527" i="2"/>
  <c r="N527" i="2" s="1"/>
  <c r="I422" i="2"/>
  <c r="F308" i="2"/>
  <c r="D415" i="2" s="1"/>
  <c r="D520" i="2" s="1"/>
  <c r="C415" i="2"/>
  <c r="H415" i="2" s="1"/>
  <c r="C526" i="2"/>
  <c r="N526" i="2" s="1"/>
  <c r="I421" i="2"/>
  <c r="C438" i="2"/>
  <c r="N438" i="2" s="1"/>
  <c r="C468" i="2"/>
  <c r="N468" i="2" s="1"/>
  <c r="D527" i="2"/>
  <c r="D439" i="2"/>
  <c r="R439" i="2" s="1"/>
  <c r="D509" i="2"/>
  <c r="D510" i="2"/>
  <c r="D499" i="2"/>
  <c r="D512" i="2"/>
  <c r="D511" i="2"/>
  <c r="D524" i="2"/>
  <c r="Q524" i="2" s="1"/>
  <c r="F270" i="2"/>
  <c r="D377" i="2" s="1"/>
  <c r="D498" i="2"/>
  <c r="D484" i="2"/>
  <c r="D525" i="2"/>
  <c r="P525" i="2" s="1"/>
  <c r="D496" i="2"/>
  <c r="D440" i="2"/>
  <c r="D513" i="2"/>
  <c r="D497" i="2"/>
  <c r="D495" i="2"/>
  <c r="R495" i="2" s="1"/>
  <c r="D526" i="2"/>
  <c r="D481" i="2"/>
  <c r="D464" i="2"/>
  <c r="D468" i="2"/>
  <c r="D465" i="2"/>
  <c r="D467" i="2"/>
  <c r="D469" i="2"/>
  <c r="D466" i="2"/>
  <c r="D463" i="2"/>
  <c r="D450" i="2"/>
  <c r="D452" i="2"/>
  <c r="D451" i="2"/>
  <c r="F259" i="2"/>
  <c r="D366" i="2" s="1"/>
  <c r="D471" i="2" s="1"/>
  <c r="F262" i="2"/>
  <c r="D369" i="2" s="1"/>
  <c r="D474" i="2" s="1"/>
  <c r="C427" i="2"/>
  <c r="F305" i="2"/>
  <c r="D412" i="2" s="1"/>
  <c r="D517" i="2" s="1"/>
  <c r="F264" i="2"/>
  <c r="D371" i="2" s="1"/>
  <c r="I527" i="2"/>
  <c r="E336" i="2"/>
  <c r="C523" i="2"/>
  <c r="N523" i="2" s="1"/>
  <c r="F320" i="2"/>
  <c r="C377" i="2"/>
  <c r="H377" i="2" s="1"/>
  <c r="D423" i="2"/>
  <c r="C423" i="2"/>
  <c r="H423" i="2" s="1"/>
  <c r="I513" i="2"/>
  <c r="D333" i="2"/>
  <c r="C530" i="2"/>
  <c r="AL530" i="2" s="1"/>
  <c r="I530" i="2"/>
  <c r="C510" i="2"/>
  <c r="N510" i="2" s="1"/>
  <c r="C509" i="2"/>
  <c r="N509" i="2" s="1"/>
  <c r="C464" i="2"/>
  <c r="N464" i="2" s="1"/>
  <c r="C462" i="2"/>
  <c r="N462" i="2" s="1"/>
  <c r="C508" i="2"/>
  <c r="N508" i="2" s="1"/>
  <c r="C463" i="2"/>
  <c r="N463" i="2" s="1"/>
  <c r="C497" i="2"/>
  <c r="N497" i="2" s="1"/>
  <c r="C451" i="2"/>
  <c r="N451" i="2" s="1"/>
  <c r="D348" i="2"/>
  <c r="D349" i="2"/>
  <c r="D336" i="2"/>
  <c r="D441" i="2" s="1"/>
  <c r="E405" i="2"/>
  <c r="I405" i="2" s="1"/>
  <c r="E406" i="2"/>
  <c r="E360" i="2"/>
  <c r="E359" i="2"/>
  <c r="I359" i="2" s="1"/>
  <c r="E358" i="2"/>
  <c r="I358" i="2" s="1"/>
  <c r="E419" i="2"/>
  <c r="I419" i="2" s="1"/>
  <c r="E376" i="2"/>
  <c r="E375" i="2"/>
  <c r="E374" i="2"/>
  <c r="I374" i="2" s="1"/>
  <c r="E422" i="2"/>
  <c r="E372" i="2"/>
  <c r="I372" i="2" s="1"/>
  <c r="E404" i="2"/>
  <c r="I404" i="2" s="1"/>
  <c r="E403" i="2"/>
  <c r="I403" i="2" s="1"/>
  <c r="E407" i="2"/>
  <c r="E420" i="2"/>
  <c r="I420" i="2" s="1"/>
  <c r="E357" i="2"/>
  <c r="I357" i="2" s="1"/>
  <c r="E362" i="2"/>
  <c r="E361" i="2"/>
  <c r="D530" i="2"/>
  <c r="E392" i="2"/>
  <c r="E391" i="2"/>
  <c r="E393" i="2"/>
  <c r="E440" i="2"/>
  <c r="E417" i="2"/>
  <c r="I417" i="2" s="1"/>
  <c r="C469" i="2"/>
  <c r="N469" i="2" s="1"/>
  <c r="D531" i="2"/>
  <c r="C454" i="2"/>
  <c r="N454" i="2" s="1"/>
  <c r="C499" i="2"/>
  <c r="N499" i="2" s="1"/>
  <c r="C453" i="2"/>
  <c r="N453" i="2" s="1"/>
  <c r="E492" i="2"/>
  <c r="O492" i="2" s="1"/>
  <c r="G492" i="2"/>
  <c r="Q492" i="2" s="1"/>
  <c r="AL425" i="2" l="1"/>
  <c r="D476" i="2"/>
  <c r="I371" i="2"/>
  <c r="I369" i="2"/>
  <c r="R525" i="2"/>
  <c r="P524" i="2"/>
  <c r="P521" i="2"/>
  <c r="Q521" i="2"/>
  <c r="O521" i="2"/>
  <c r="R521" i="2"/>
  <c r="Q525" i="2"/>
  <c r="R524" i="2"/>
  <c r="P518" i="2"/>
  <c r="Q518" i="2"/>
  <c r="R518" i="2"/>
  <c r="O518" i="2"/>
  <c r="P495" i="2"/>
  <c r="AL426" i="2"/>
  <c r="D152" i="14"/>
  <c r="C156" i="14" s="1"/>
  <c r="I366" i="2"/>
  <c r="I412" i="2"/>
  <c r="H427" i="2"/>
  <c r="AK427" i="2"/>
  <c r="N531" i="2"/>
  <c r="AM531" i="2"/>
  <c r="AL531" i="2"/>
  <c r="AJ531" i="2"/>
  <c r="AK531" i="2"/>
  <c r="AN531" i="2"/>
  <c r="N530" i="2"/>
  <c r="P530" i="2" s="1"/>
  <c r="AN530" i="2"/>
  <c r="AJ530" i="2"/>
  <c r="P470" i="2"/>
  <c r="I394" i="2"/>
  <c r="I348" i="2"/>
  <c r="O516" i="2"/>
  <c r="O470" i="2"/>
  <c r="I364" i="2"/>
  <c r="I363" i="2"/>
  <c r="O515" i="2"/>
  <c r="R515" i="2"/>
  <c r="P515" i="2"/>
  <c r="Q515" i="2"/>
  <c r="O500" i="2"/>
  <c r="Q500" i="2"/>
  <c r="P500" i="2"/>
  <c r="R500" i="2"/>
  <c r="I336" i="2"/>
  <c r="P439" i="2"/>
  <c r="Q439" i="2"/>
  <c r="O439" i="2"/>
  <c r="I333" i="2"/>
  <c r="X469" i="2"/>
  <c r="W469" i="2"/>
  <c r="E469" i="2" s="1"/>
  <c r="O451" i="2"/>
  <c r="P451" i="2"/>
  <c r="Q451" i="2"/>
  <c r="X451" i="2"/>
  <c r="F451" i="2" s="1"/>
  <c r="W451" i="2"/>
  <c r="E451" i="2" s="1"/>
  <c r="R451" i="2"/>
  <c r="T377" i="2"/>
  <c r="E377" i="2" s="1"/>
  <c r="I377" i="2" s="1"/>
  <c r="W497" i="2"/>
  <c r="E497" i="2" s="1"/>
  <c r="Y497" i="2"/>
  <c r="G497" i="2" s="1"/>
  <c r="O497" i="2"/>
  <c r="P497" i="2"/>
  <c r="R497" i="2"/>
  <c r="Q497" i="2"/>
  <c r="T415" i="2"/>
  <c r="E415" i="2" s="1"/>
  <c r="C520" i="2"/>
  <c r="N520" i="2" s="1"/>
  <c r="R476" i="2"/>
  <c r="W476" i="2"/>
  <c r="Q476" i="2"/>
  <c r="X476" i="2"/>
  <c r="W453" i="2"/>
  <c r="E453" i="2" s="1"/>
  <c r="X453" i="2"/>
  <c r="F453" i="2" s="1"/>
  <c r="Z453" i="2"/>
  <c r="H453" i="2" s="1"/>
  <c r="Z463" i="2"/>
  <c r="H463" i="2" s="1"/>
  <c r="Q463" i="2"/>
  <c r="R463" i="2"/>
  <c r="W463" i="2"/>
  <c r="E463" i="2" s="1"/>
  <c r="O463" i="2" s="1"/>
  <c r="X463" i="2"/>
  <c r="F463" i="2" s="1"/>
  <c r="P463" i="2" s="1"/>
  <c r="AK530" i="2"/>
  <c r="C532" i="2"/>
  <c r="X468" i="2"/>
  <c r="F468" i="2" s="1"/>
  <c r="W468" i="2"/>
  <c r="E468" i="2" s="1"/>
  <c r="Q474" i="2"/>
  <c r="R474" i="2"/>
  <c r="X474" i="2"/>
  <c r="F474" i="2" s="1"/>
  <c r="P474" i="2" s="1"/>
  <c r="W474" i="2"/>
  <c r="E474" i="2" s="1"/>
  <c r="O474" i="2" s="1"/>
  <c r="W523" i="2"/>
  <c r="E523" i="2" s="1"/>
  <c r="W438" i="2"/>
  <c r="E438" i="2" s="1"/>
  <c r="X438" i="2"/>
  <c r="F438" i="2" s="1"/>
  <c r="P527" i="2"/>
  <c r="Q527" i="2"/>
  <c r="R527" i="2"/>
  <c r="O527" i="2"/>
  <c r="W527" i="2"/>
  <c r="E527" i="2" s="1"/>
  <c r="P517" i="2"/>
  <c r="R517" i="2"/>
  <c r="Q517" i="2"/>
  <c r="W517" i="2"/>
  <c r="E517" i="2" s="1"/>
  <c r="O517" i="2" s="1"/>
  <c r="P531" i="2"/>
  <c r="R531" i="2"/>
  <c r="Q531" i="2"/>
  <c r="O531" i="2"/>
  <c r="W471" i="2"/>
  <c r="E471" i="2" s="1"/>
  <c r="X471" i="2"/>
  <c r="F471" i="2" s="1"/>
  <c r="P471" i="2" s="1"/>
  <c r="Q471" i="2"/>
  <c r="R471" i="2"/>
  <c r="O471" i="2"/>
  <c r="X462" i="2"/>
  <c r="F462" i="2" s="1"/>
  <c r="Z462" i="2"/>
  <c r="H462" i="2" s="1"/>
  <c r="R462" i="2" s="1"/>
  <c r="P462" i="2"/>
  <c r="Q462" i="2"/>
  <c r="W462" i="2"/>
  <c r="E462" i="2" s="1"/>
  <c r="O462" i="2" s="1"/>
  <c r="Q464" i="2"/>
  <c r="X464" i="2"/>
  <c r="F464" i="2" s="1"/>
  <c r="P464" i="2" s="1"/>
  <c r="W464" i="2"/>
  <c r="E464" i="2" s="1"/>
  <c r="O464" i="2" s="1"/>
  <c r="Z464" i="2"/>
  <c r="H464" i="2" s="1"/>
  <c r="R464" i="2" s="1"/>
  <c r="P509" i="2"/>
  <c r="Q509" i="2"/>
  <c r="R509" i="2"/>
  <c r="O509" i="2"/>
  <c r="T423" i="2"/>
  <c r="E423" i="2" s="1"/>
  <c r="I423" i="2" s="1"/>
  <c r="P526" i="2"/>
  <c r="W526" i="2"/>
  <c r="E526" i="2" s="1"/>
  <c r="Q526" i="2"/>
  <c r="O526" i="2"/>
  <c r="R526" i="2"/>
  <c r="R513" i="2"/>
  <c r="O513" i="2"/>
  <c r="P513" i="2"/>
  <c r="Q513" i="2"/>
  <c r="X454" i="2"/>
  <c r="F454" i="2" s="1"/>
  <c r="Z454" i="2"/>
  <c r="H454" i="2" s="1"/>
  <c r="W454" i="2"/>
  <c r="E454" i="2" s="1"/>
  <c r="P510" i="2"/>
  <c r="Q510" i="2"/>
  <c r="R510" i="2"/>
  <c r="O510" i="2"/>
  <c r="G493" i="2"/>
  <c r="Q493" i="2" s="1"/>
  <c r="I415" i="2"/>
  <c r="C528" i="2"/>
  <c r="N528" i="2" s="1"/>
  <c r="D494" i="2"/>
  <c r="D480" i="2"/>
  <c r="D508" i="2"/>
  <c r="O508" i="2" s="1"/>
  <c r="D438" i="2"/>
  <c r="D528" i="2"/>
  <c r="D482" i="2"/>
  <c r="D523" i="2"/>
  <c r="R523" i="2" s="1"/>
  <c r="D453" i="2"/>
  <c r="I531" i="2"/>
  <c r="I496" i="2"/>
  <c r="I532" i="2"/>
  <c r="C149" i="3"/>
  <c r="B152" i="14" s="1"/>
  <c r="C154" i="14" s="1"/>
  <c r="E373" i="2"/>
  <c r="I373" i="2" s="1"/>
  <c r="E418" i="2"/>
  <c r="I418" i="2" s="1"/>
  <c r="I525" i="2"/>
  <c r="I482" i="2"/>
  <c r="C482" i="2"/>
  <c r="N482" i="2" s="1"/>
  <c r="E493" i="2"/>
  <c r="O493" i="2" s="1"/>
  <c r="I528" i="2"/>
  <c r="D427" i="2"/>
  <c r="AJ427" i="2" s="1"/>
  <c r="I495" i="2"/>
  <c r="I494" i="2"/>
  <c r="I497" i="2"/>
  <c r="I526" i="2"/>
  <c r="I441" i="2"/>
  <c r="Q441" i="2" s="1"/>
  <c r="I524" i="2"/>
  <c r="D454" i="2"/>
  <c r="F469" i="2"/>
  <c r="E479" i="2"/>
  <c r="O479" i="2" s="1"/>
  <c r="F479" i="2"/>
  <c r="P479" i="2" s="1"/>
  <c r="E450" i="2"/>
  <c r="F450" i="2"/>
  <c r="F449" i="2"/>
  <c r="P449" i="2" s="1"/>
  <c r="E449" i="2"/>
  <c r="O449" i="2" s="1"/>
  <c r="E467" i="2"/>
  <c r="H467" i="2"/>
  <c r="F467" i="2"/>
  <c r="E452" i="2"/>
  <c r="F452" i="2"/>
  <c r="E477" i="2"/>
  <c r="O477" i="2" s="1"/>
  <c r="F477" i="2"/>
  <c r="P477" i="2" s="1"/>
  <c r="E480" i="2"/>
  <c r="F480" i="2"/>
  <c r="G495" i="2"/>
  <c r="Q495" i="2" s="1"/>
  <c r="E495" i="2"/>
  <c r="O495" i="2" s="1"/>
  <c r="H466" i="2"/>
  <c r="F466" i="2"/>
  <c r="E466" i="2"/>
  <c r="E496" i="2"/>
  <c r="G496" i="2"/>
  <c r="E481" i="2"/>
  <c r="F481" i="2"/>
  <c r="E525" i="2"/>
  <c r="O525" i="2" s="1"/>
  <c r="E498" i="2"/>
  <c r="G498" i="2"/>
  <c r="E524" i="2"/>
  <c r="O524" i="2" s="1"/>
  <c r="F465" i="2"/>
  <c r="H465" i="2"/>
  <c r="E465" i="2"/>
  <c r="E494" i="2"/>
  <c r="G494" i="2"/>
  <c r="E478" i="2"/>
  <c r="O478" i="2" s="1"/>
  <c r="F478" i="2"/>
  <c r="P478" i="2" s="1"/>
  <c r="E441" i="2"/>
  <c r="F441" i="2"/>
  <c r="E349" i="2"/>
  <c r="Q530" i="2" l="1"/>
  <c r="AL427" i="2"/>
  <c r="R530" i="2"/>
  <c r="O523" i="2"/>
  <c r="Q523" i="2"/>
  <c r="P523" i="2"/>
  <c r="R508" i="2"/>
  <c r="P508" i="2"/>
  <c r="Q508" i="2"/>
  <c r="R494" i="2"/>
  <c r="O494" i="2"/>
  <c r="Q494" i="2"/>
  <c r="P494" i="2"/>
  <c r="O530" i="2"/>
  <c r="AR531" i="2"/>
  <c r="AP531" i="2"/>
  <c r="AQ531" i="2"/>
  <c r="AO531" i="2"/>
  <c r="N532" i="2"/>
  <c r="AL532" i="2"/>
  <c r="AM532" i="2"/>
  <c r="AN532" i="2"/>
  <c r="AP530" i="2"/>
  <c r="AO530" i="2"/>
  <c r="AM530" i="2"/>
  <c r="AQ530" i="2" s="1"/>
  <c r="AR530" i="2"/>
  <c r="I349" i="2"/>
  <c r="P441" i="2"/>
  <c r="O441" i="2"/>
  <c r="R441" i="2"/>
  <c r="E532" i="2"/>
  <c r="AK532" i="2" s="1"/>
  <c r="Q482" i="2"/>
  <c r="R482" i="2"/>
  <c r="X482" i="2"/>
  <c r="F482" i="2" s="1"/>
  <c r="P482" i="2" s="1"/>
  <c r="W482" i="2"/>
  <c r="E482" i="2" s="1"/>
  <c r="O482" i="2" s="1"/>
  <c r="P520" i="2"/>
  <c r="W520" i="2"/>
  <c r="E520" i="2" s="1"/>
  <c r="O520" i="2" s="1"/>
  <c r="Q520" i="2"/>
  <c r="R520" i="2"/>
  <c r="P528" i="2"/>
  <c r="W528" i="2"/>
  <c r="E528" i="2" s="1"/>
  <c r="O528" i="2" s="1"/>
  <c r="Q528" i="2"/>
  <c r="R528" i="2"/>
  <c r="D532" i="2"/>
  <c r="O532" i="2" s="1"/>
  <c r="I427" i="2"/>
  <c r="D594" i="2" s="1"/>
  <c r="I450" i="2"/>
  <c r="I514" i="2"/>
  <c r="I451" i="2"/>
  <c r="I484" i="2"/>
  <c r="I469" i="2"/>
  <c r="E522" i="2"/>
  <c r="O522" i="2" s="1"/>
  <c r="E476" i="2"/>
  <c r="O476" i="2" s="1"/>
  <c r="F476" i="2"/>
  <c r="P476" i="2" s="1"/>
  <c r="P532" i="2" l="1"/>
  <c r="AJ532" i="2"/>
  <c r="AQ532" i="2" s="1"/>
  <c r="R532" i="2"/>
  <c r="Q532" i="2"/>
  <c r="D616" i="2" s="1"/>
  <c r="D615" i="2"/>
  <c r="R514" i="2"/>
  <c r="Q514" i="2"/>
  <c r="O514" i="2"/>
  <c r="P514" i="2"/>
  <c r="Q484" i="2"/>
  <c r="O484" i="2"/>
  <c r="P484" i="2"/>
  <c r="R484" i="2"/>
  <c r="R469" i="2"/>
  <c r="Q469" i="2"/>
  <c r="P469" i="2"/>
  <c r="O469" i="2"/>
  <c r="O438" i="2"/>
  <c r="R438" i="2"/>
  <c r="P440" i="2"/>
  <c r="R440" i="2"/>
  <c r="O440" i="2"/>
  <c r="Q440" i="2"/>
  <c r="Q438" i="2"/>
  <c r="P438" i="2"/>
  <c r="I454" i="2"/>
  <c r="I468" i="2"/>
  <c r="I453" i="2"/>
  <c r="I510" i="2"/>
  <c r="I512" i="2"/>
  <c r="I509" i="2"/>
  <c r="I508" i="2"/>
  <c r="I499" i="2"/>
  <c r="I511" i="2"/>
  <c r="I464" i="2"/>
  <c r="I462" i="2"/>
  <c r="I507" i="2"/>
  <c r="AO532" i="2" l="1"/>
  <c r="AP532" i="2"/>
  <c r="AR532" i="2"/>
  <c r="Q499" i="2"/>
  <c r="D614" i="2" s="1"/>
  <c r="O499" i="2"/>
  <c r="D613" i="2" s="1"/>
  <c r="R499" i="2"/>
  <c r="P499" i="2"/>
  <c r="R468" i="2"/>
  <c r="O468" i="2"/>
  <c r="Q468" i="2"/>
  <c r="P468" i="2"/>
  <c r="P454" i="2"/>
  <c r="O454" i="2"/>
  <c r="R454" i="2"/>
  <c r="Q454" i="2"/>
  <c r="Q453" i="2"/>
  <c r="O453" i="2"/>
  <c r="R453" i="2"/>
  <c r="P453" i="2"/>
  <c r="I465" i="2"/>
  <c r="I480" i="2"/>
  <c r="I463" i="2"/>
  <c r="D612" i="2" l="1"/>
  <c r="D611" i="2"/>
  <c r="AJ612" i="2"/>
  <c r="F95" i="14" s="1"/>
  <c r="AJ613" i="2"/>
  <c r="F96" i="14" s="1"/>
  <c r="D610" i="2"/>
  <c r="I466" i="2"/>
  <c r="AJ611" i="2" l="1"/>
  <c r="F94" i="14" s="1"/>
  <c r="AJ610" i="2"/>
  <c r="F93" i="14" s="1"/>
  <c r="S46" i="2"/>
  <c r="S43" i="2"/>
  <c r="S64" i="2"/>
  <c r="S58" i="2"/>
  <c r="S48" i="2"/>
  <c r="S35" i="2"/>
  <c r="S34" i="2"/>
  <c r="S52" i="2"/>
  <c r="S32" i="2"/>
  <c r="S66" i="2"/>
  <c r="S38" i="2"/>
  <c r="S55" i="2"/>
  <c r="S28" i="2"/>
  <c r="S37" i="2"/>
  <c r="S30" i="2"/>
  <c r="S57" i="2"/>
  <c r="S47" i="2"/>
  <c r="S45" i="2"/>
  <c r="S68" i="2"/>
  <c r="S67" i="2"/>
  <c r="S44" i="2"/>
  <c r="S59" i="2"/>
  <c r="S29" i="2"/>
  <c r="S54" i="2"/>
  <c r="S69" i="2"/>
  <c r="S36" i="2"/>
  <c r="S70" i="2"/>
  <c r="S49" i="2"/>
  <c r="S61" i="2"/>
  <c r="S60" i="2"/>
  <c r="S39" i="2"/>
  <c r="S63" i="2"/>
  <c r="S53" i="2"/>
  <c r="S65" i="2"/>
  <c r="S71" i="2"/>
  <c r="S56" i="2"/>
  <c r="S31" i="2"/>
  <c r="S50" i="2"/>
  <c r="S41" i="2"/>
  <c r="S51" i="2"/>
  <c r="S42" i="2"/>
  <c r="S40" i="2"/>
  <c r="S33" i="2"/>
  <c r="S62" i="2"/>
  <c r="S27" i="2"/>
  <c r="AF36" i="2" l="1"/>
  <c r="AG36" i="2" s="1"/>
  <c r="C578" i="2" s="1"/>
  <c r="D578" i="2" s="1"/>
  <c r="AF30" i="2"/>
  <c r="AG30" i="2" s="1"/>
  <c r="C572" i="2" s="1"/>
  <c r="D572" i="2" s="1"/>
  <c r="AF69" i="2"/>
  <c r="AG69" i="2" s="1"/>
  <c r="AF64" i="2"/>
  <c r="AG64" i="2" s="1"/>
  <c r="AF50" i="2"/>
  <c r="AG50" i="2" s="1"/>
  <c r="C592" i="2" s="1"/>
  <c r="D592" i="2" s="1"/>
  <c r="AF66" i="2"/>
  <c r="AG66" i="2" s="1"/>
  <c r="AF49" i="2"/>
  <c r="AG49" i="2" s="1"/>
  <c r="C591" i="2" s="1"/>
  <c r="D591" i="2" s="1"/>
  <c r="AF42" i="2"/>
  <c r="AG42" i="2" s="1"/>
  <c r="C584" i="2" s="1"/>
  <c r="D584" i="2" s="1"/>
  <c r="AF40" i="2"/>
  <c r="AG40" i="2" s="1"/>
  <c r="C582" i="2" s="1"/>
  <c r="D582" i="2" s="1"/>
  <c r="AF52" i="2"/>
  <c r="AG52" i="2" s="1"/>
  <c r="AF62" i="2"/>
  <c r="AG62" i="2" s="1"/>
  <c r="AF27" i="2"/>
  <c r="AG27" i="2" s="1"/>
  <c r="C544" i="2" s="1"/>
  <c r="AF48" i="2"/>
  <c r="AG48" i="2" s="1"/>
  <c r="C565" i="2" s="1"/>
  <c r="D565" i="2" s="1"/>
  <c r="AF61" i="2"/>
  <c r="AG61" i="2" s="1"/>
  <c r="AF59" i="2"/>
  <c r="AG59" i="2" s="1"/>
  <c r="AF44" i="2"/>
  <c r="AG44" i="2" s="1"/>
  <c r="AF46" i="2"/>
  <c r="AG46" i="2" s="1"/>
  <c r="C563" i="2" s="1"/>
  <c r="D563" i="2" s="1"/>
  <c r="AF41" i="2"/>
  <c r="AG41" i="2" s="1"/>
  <c r="C558" i="2" s="1"/>
  <c r="AF55" i="2"/>
  <c r="AG55" i="2" s="1"/>
  <c r="AF65" i="2"/>
  <c r="AG65" i="2" s="1"/>
  <c r="AF33" i="2"/>
  <c r="AG33" i="2" s="1"/>
  <c r="AF54" i="2"/>
  <c r="AG54" i="2" s="1"/>
  <c r="AF57" i="2"/>
  <c r="AG57" i="2" s="1"/>
  <c r="AF34" i="2"/>
  <c r="AG34" i="2" s="1"/>
  <c r="AF47" i="2"/>
  <c r="AG47" i="2" s="1"/>
  <c r="AF51" i="2"/>
  <c r="AG51" i="2" s="1"/>
  <c r="AF28" i="2"/>
  <c r="AG28" i="2" s="1"/>
  <c r="AF35" i="2"/>
  <c r="AG35" i="2" s="1"/>
  <c r="AF53" i="2"/>
  <c r="AG53" i="2" s="1"/>
  <c r="AF63" i="2"/>
  <c r="AG63" i="2" s="1"/>
  <c r="AF56" i="2"/>
  <c r="AG56" i="2" s="1"/>
  <c r="AF38" i="2"/>
  <c r="AG38" i="2" s="1"/>
  <c r="AF31" i="2"/>
  <c r="AG31" i="2" s="1"/>
  <c r="AF29" i="2"/>
  <c r="AG29" i="2" s="1"/>
  <c r="AF43" i="2"/>
  <c r="AG43" i="2" s="1"/>
  <c r="AF67" i="2"/>
  <c r="AG67" i="2" s="1"/>
  <c r="AF45" i="2"/>
  <c r="AG45" i="2" s="1"/>
  <c r="AF71" i="2"/>
  <c r="AG71" i="2" s="1"/>
  <c r="AF37" i="2"/>
  <c r="AG37" i="2" s="1"/>
  <c r="AF58" i="2"/>
  <c r="AG58" i="2" s="1"/>
  <c r="AF60" i="2"/>
  <c r="AG60" i="2" s="1"/>
  <c r="AF39" i="2"/>
  <c r="AG39" i="2" s="1"/>
  <c r="AF70" i="2"/>
  <c r="AG70" i="2" s="1"/>
  <c r="AF68" i="2"/>
  <c r="AG68" i="2" s="1"/>
  <c r="AF32" i="2"/>
  <c r="AG32" i="2" s="1"/>
  <c r="C553" i="2" l="1"/>
  <c r="D553" i="2" s="1"/>
  <c r="D558" i="2"/>
  <c r="AI558" i="2"/>
  <c r="D544" i="2"/>
  <c r="AI544" i="2"/>
  <c r="B22" i="14" s="1"/>
  <c r="C547" i="2"/>
  <c r="C590" i="2"/>
  <c r="D590" i="2" s="1"/>
  <c r="C569" i="2"/>
  <c r="D569" i="2" s="1"/>
  <c r="C566" i="2"/>
  <c r="D566" i="2" s="1"/>
  <c r="C588" i="2"/>
  <c r="D588" i="2" s="1"/>
  <c r="C567" i="2"/>
  <c r="D567" i="2" s="1"/>
  <c r="C583" i="2"/>
  <c r="D583" i="2" s="1"/>
  <c r="C559" i="2"/>
  <c r="D559" i="2" s="1"/>
  <c r="C557" i="2"/>
  <c r="C586" i="2"/>
  <c r="D586" i="2" s="1"/>
  <c r="C561" i="2"/>
  <c r="D561" i="2" s="1"/>
  <c r="C554" i="2"/>
  <c r="C579" i="2"/>
  <c r="D579" i="2" s="1"/>
  <c r="C574" i="2"/>
  <c r="D574" i="2" s="1"/>
  <c r="C549" i="2"/>
  <c r="C587" i="2"/>
  <c r="D587" i="2" s="1"/>
  <c r="C562" i="2"/>
  <c r="D562" i="2" s="1"/>
  <c r="C573" i="2"/>
  <c r="D573" i="2" s="1"/>
  <c r="C548" i="2"/>
  <c r="C564" i="2"/>
  <c r="D564" i="2" s="1"/>
  <c r="C589" i="2"/>
  <c r="D589" i="2" s="1"/>
  <c r="C575" i="2"/>
  <c r="D575" i="2" s="1"/>
  <c r="C550" i="2"/>
  <c r="C585" i="2"/>
  <c r="D585" i="2" s="1"/>
  <c r="C560" i="2"/>
  <c r="D560" i="2" s="1"/>
  <c r="C570" i="2"/>
  <c r="D570" i="2" s="1"/>
  <c r="C545" i="2"/>
  <c r="C581" i="2"/>
  <c r="D581" i="2" s="1"/>
  <c r="C556" i="2"/>
  <c r="C571" i="2"/>
  <c r="D571" i="2" s="1"/>
  <c r="C546" i="2"/>
  <c r="C568" i="2"/>
  <c r="D568" i="2" s="1"/>
  <c r="C593" i="2"/>
  <c r="D593" i="2" s="1"/>
  <c r="C580" i="2"/>
  <c r="D580" i="2" s="1"/>
  <c r="C555" i="2"/>
  <c r="C577" i="2"/>
  <c r="D577" i="2" s="1"/>
  <c r="C552" i="2"/>
  <c r="C576" i="2"/>
  <c r="D576" i="2" s="1"/>
  <c r="C551" i="2"/>
  <c r="M390" i="12"/>
  <c r="M375" i="12"/>
  <c r="D462" i="12"/>
  <c r="M360" i="12"/>
  <c r="D432" i="12"/>
  <c r="D447" i="12"/>
  <c r="D417" i="12"/>
  <c r="M374" i="12"/>
  <c r="M344" i="12"/>
  <c r="D430" i="12"/>
  <c r="AI553" i="2" l="1"/>
  <c r="AI447" i="2" s="1"/>
  <c r="D551" i="2"/>
  <c r="AI551" i="2"/>
  <c r="D552" i="2"/>
  <c r="AI552" i="2"/>
  <c r="D555" i="2"/>
  <c r="AI555" i="2"/>
  <c r="D546" i="2"/>
  <c r="AI546" i="2"/>
  <c r="B24" i="14" s="1"/>
  <c r="D556" i="2"/>
  <c r="AI556" i="2"/>
  <c r="D545" i="2"/>
  <c r="AI545" i="2"/>
  <c r="B23" i="14" s="1"/>
  <c r="D550" i="2"/>
  <c r="AI550" i="2"/>
  <c r="D548" i="2"/>
  <c r="AI548" i="2"/>
  <c r="B26" i="14" s="1"/>
  <c r="D549" i="2"/>
  <c r="AI549" i="2"/>
  <c r="B27" i="14" s="1"/>
  <c r="D557" i="2"/>
  <c r="AI557" i="2"/>
  <c r="D547" i="2"/>
  <c r="AI547" i="2"/>
  <c r="B25" i="14" s="1"/>
  <c r="D554" i="2"/>
  <c r="AI554" i="2"/>
  <c r="B93" i="14"/>
  <c r="AI514" i="2"/>
  <c r="AI484" i="2"/>
  <c r="AI453" i="2"/>
  <c r="AI333" i="2"/>
  <c r="AJ333" i="2" s="1"/>
  <c r="AI499" i="2"/>
  <c r="AI468" i="2"/>
  <c r="AI438" i="2"/>
  <c r="AI409" i="2"/>
  <c r="AI379" i="2"/>
  <c r="AI348" i="2"/>
  <c r="AI394" i="2"/>
  <c r="AI363" i="2"/>
  <c r="B31" i="14"/>
  <c r="AI508" i="2"/>
  <c r="AI477" i="2"/>
  <c r="AI388" i="2"/>
  <c r="AI493" i="2"/>
  <c r="AI403" i="2"/>
  <c r="AI342" i="2"/>
  <c r="AI357" i="2"/>
  <c r="AI418" i="2"/>
  <c r="B36" i="14"/>
  <c r="B107" i="14"/>
  <c r="AI528" i="2"/>
  <c r="AI498" i="2"/>
  <c r="AI467" i="2"/>
  <c r="AI408" i="2"/>
  <c r="AL408" i="2" s="1"/>
  <c r="AI377" i="2"/>
  <c r="AL377" i="2" s="1"/>
  <c r="AI513" i="2"/>
  <c r="AI482" i="2"/>
  <c r="AI452" i="2"/>
  <c r="AI423" i="2"/>
  <c r="AL423" i="2" s="1"/>
  <c r="AI393" i="2"/>
  <c r="AL393" i="2" s="1"/>
  <c r="AI347" i="2"/>
  <c r="AL347" i="2" s="1"/>
  <c r="AI362" i="2"/>
  <c r="AL362" i="2" s="1"/>
  <c r="AA360" i="12"/>
  <c r="AD360" i="12"/>
  <c r="Y360" i="12"/>
  <c r="Z360" i="12"/>
  <c r="AB360" i="12"/>
  <c r="AC360" i="12"/>
  <c r="AC344" i="12"/>
  <c r="AA344" i="12"/>
  <c r="Y344" i="12"/>
  <c r="AD344" i="12"/>
  <c r="AB344" i="12"/>
  <c r="Z344" i="12"/>
  <c r="Z390" i="12"/>
  <c r="AB390" i="12"/>
  <c r="AC390" i="12"/>
  <c r="Y390" i="12"/>
  <c r="AA390" i="12"/>
  <c r="AD390" i="12"/>
  <c r="AD374" i="12"/>
  <c r="Z374" i="12"/>
  <c r="Y374" i="12"/>
  <c r="AB374" i="12"/>
  <c r="AA374" i="12"/>
  <c r="AC374" i="12"/>
  <c r="AC375" i="12"/>
  <c r="AA375" i="12"/>
  <c r="Y375" i="12"/>
  <c r="AD375" i="12"/>
  <c r="AB375" i="12"/>
  <c r="Z375" i="12"/>
  <c r="X390" i="12"/>
  <c r="W390" i="12"/>
  <c r="W375" i="12"/>
  <c r="X375" i="12"/>
  <c r="X374" i="12"/>
  <c r="W374" i="12"/>
  <c r="X360" i="12"/>
  <c r="W360" i="12"/>
  <c r="W344" i="12"/>
  <c r="X344" i="12"/>
  <c r="D460" i="12"/>
  <c r="D461" i="12"/>
  <c r="D415" i="12"/>
  <c r="D416" i="12"/>
  <c r="M359" i="12"/>
  <c r="D431" i="12"/>
  <c r="D446" i="12"/>
  <c r="M389" i="12"/>
  <c r="D445" i="12"/>
  <c r="M345" i="12"/>
  <c r="AJ544" i="2" l="1"/>
  <c r="C93" i="14" s="1"/>
  <c r="AI462" i="2"/>
  <c r="B102" i="14"/>
  <c r="AI523" i="2"/>
  <c r="AN523" i="2" s="1"/>
  <c r="AI372" i="2"/>
  <c r="AK372" i="2" s="1"/>
  <c r="AU420" i="12"/>
  <c r="C136" i="14" s="1"/>
  <c r="AU426" i="12"/>
  <c r="C142" i="14" s="1"/>
  <c r="AU427" i="12"/>
  <c r="C143" i="14" s="1"/>
  <c r="AU428" i="12"/>
  <c r="C144" i="14" s="1"/>
  <c r="AU429" i="12"/>
  <c r="C145" i="14" s="1"/>
  <c r="AU421" i="12"/>
  <c r="C137" i="14" s="1"/>
  <c r="AU422" i="12"/>
  <c r="C138" i="14" s="1"/>
  <c r="AU423" i="12"/>
  <c r="C139" i="14" s="1"/>
  <c r="AU424" i="12"/>
  <c r="C140" i="14" s="1"/>
  <c r="AU425" i="12"/>
  <c r="C141" i="14" s="1"/>
  <c r="AU418" i="12"/>
  <c r="C134" i="14" s="1"/>
  <c r="AU419" i="12"/>
  <c r="C135" i="14" s="1"/>
  <c r="AU417" i="12"/>
  <c r="C133" i="14" s="1"/>
  <c r="AJ547" i="2"/>
  <c r="C96" i="14" s="1"/>
  <c r="AJ545" i="2"/>
  <c r="C94" i="14" s="1"/>
  <c r="AJ546" i="2"/>
  <c r="C95" i="14" s="1"/>
  <c r="AJ548" i="2"/>
  <c r="C97" i="14" s="1"/>
  <c r="AJ551" i="2"/>
  <c r="C100" i="14" s="1"/>
  <c r="AJ558" i="2"/>
  <c r="C107" i="14" s="1"/>
  <c r="AJ552" i="2"/>
  <c r="C101" i="14" s="1"/>
  <c r="AJ556" i="2"/>
  <c r="C105" i="14" s="1"/>
  <c r="AJ550" i="2"/>
  <c r="C99" i="14" s="1"/>
  <c r="AJ553" i="2"/>
  <c r="C102" i="14" s="1"/>
  <c r="AJ423" i="2"/>
  <c r="AK423" i="2"/>
  <c r="AJ377" i="2"/>
  <c r="AK377" i="2"/>
  <c r="AQ528" i="2"/>
  <c r="AO528" i="2"/>
  <c r="AJ528" i="2"/>
  <c r="AR528" i="2"/>
  <c r="AP528" i="2"/>
  <c r="AN528" i="2"/>
  <c r="AM528" i="2"/>
  <c r="AL528" i="2"/>
  <c r="AK528" i="2"/>
  <c r="AJ357" i="2"/>
  <c r="AK357" i="2"/>
  <c r="AN499" i="2"/>
  <c r="AL499" i="2"/>
  <c r="AM499" i="2"/>
  <c r="AJ499" i="2"/>
  <c r="AK499" i="2"/>
  <c r="AJ347" i="2"/>
  <c r="AK347" i="2"/>
  <c r="AQ482" i="2"/>
  <c r="AO482" i="2"/>
  <c r="AR482" i="2"/>
  <c r="AP482" i="2"/>
  <c r="AN482" i="2"/>
  <c r="AM482" i="2"/>
  <c r="AJ482" i="2"/>
  <c r="AK482" i="2"/>
  <c r="AL482" i="2"/>
  <c r="AQ467" i="2"/>
  <c r="AO467" i="2"/>
  <c r="AR467" i="2"/>
  <c r="AP467" i="2"/>
  <c r="AM467" i="2"/>
  <c r="AJ467" i="2"/>
  <c r="AL467" i="2"/>
  <c r="AN467" i="2"/>
  <c r="AK467" i="2"/>
  <c r="AJ418" i="2"/>
  <c r="AK418" i="2"/>
  <c r="AJ403" i="2"/>
  <c r="AK403" i="2"/>
  <c r="AN493" i="2"/>
  <c r="AL493" i="2"/>
  <c r="AJ493" i="2"/>
  <c r="AK493" i="2"/>
  <c r="AM493" i="2"/>
  <c r="AJ388" i="2"/>
  <c r="AK388" i="2"/>
  <c r="AN477" i="2"/>
  <c r="AM477" i="2"/>
  <c r="AJ477" i="2"/>
  <c r="AR477" i="2" s="1"/>
  <c r="AK477" i="2"/>
  <c r="AL477" i="2"/>
  <c r="AP477" i="2" s="1"/>
  <c r="AJ394" i="2"/>
  <c r="AK394" i="2"/>
  <c r="AJ379" i="2"/>
  <c r="AK379" i="2"/>
  <c r="AM438" i="2"/>
  <c r="AN438" i="2"/>
  <c r="AJ438" i="2"/>
  <c r="AK438" i="2"/>
  <c r="AL438" i="2"/>
  <c r="AJ453" i="2"/>
  <c r="AM453" i="2"/>
  <c r="AK453" i="2"/>
  <c r="AN453" i="2"/>
  <c r="AL453" i="2"/>
  <c r="AM514" i="2"/>
  <c r="AJ514" i="2"/>
  <c r="AN514" i="2"/>
  <c r="AL514" i="2"/>
  <c r="AK514" i="2"/>
  <c r="AJ362" i="2"/>
  <c r="AK362" i="2"/>
  <c r="AJ393" i="2"/>
  <c r="AK393" i="2"/>
  <c r="AQ452" i="2"/>
  <c r="AO452" i="2"/>
  <c r="AR452" i="2"/>
  <c r="AP452" i="2"/>
  <c r="AN452" i="2"/>
  <c r="AM452" i="2"/>
  <c r="AJ452" i="2"/>
  <c r="AL452" i="2"/>
  <c r="AK452" i="2"/>
  <c r="AQ513" i="2"/>
  <c r="AO513" i="2"/>
  <c r="AJ513" i="2"/>
  <c r="AR513" i="2"/>
  <c r="AP513" i="2"/>
  <c r="AN513" i="2"/>
  <c r="AM513" i="2"/>
  <c r="AL513" i="2"/>
  <c r="AK513" i="2"/>
  <c r="AJ408" i="2"/>
  <c r="AK408" i="2"/>
  <c r="AQ498" i="2"/>
  <c r="AO498" i="2"/>
  <c r="AN498" i="2"/>
  <c r="AL498" i="2"/>
  <c r="AR498" i="2"/>
  <c r="AP498" i="2"/>
  <c r="AJ498" i="2"/>
  <c r="AK498" i="2"/>
  <c r="AM498" i="2"/>
  <c r="AJ372" i="2"/>
  <c r="AJ342" i="2"/>
  <c r="AK342" i="2"/>
  <c r="AM462" i="2"/>
  <c r="AJ462" i="2"/>
  <c r="AL462" i="2"/>
  <c r="AN462" i="2"/>
  <c r="AK462" i="2"/>
  <c r="AL523" i="2"/>
  <c r="AJ523" i="2"/>
  <c r="AN447" i="2"/>
  <c r="AM447" i="2"/>
  <c r="AJ447" i="2"/>
  <c r="AL447" i="2"/>
  <c r="AK447" i="2"/>
  <c r="AN508" i="2"/>
  <c r="AM508" i="2"/>
  <c r="AL508" i="2"/>
  <c r="AJ508" i="2"/>
  <c r="AK508" i="2"/>
  <c r="AJ363" i="2"/>
  <c r="AK363" i="2"/>
  <c r="AJ348" i="2"/>
  <c r="AK348" i="2"/>
  <c r="AJ409" i="2"/>
  <c r="AK409" i="2"/>
  <c r="AM468" i="2"/>
  <c r="AN468" i="2"/>
  <c r="AJ468" i="2"/>
  <c r="AL468" i="2"/>
  <c r="AK468" i="2"/>
  <c r="AK333" i="2"/>
  <c r="AL333" i="2" s="1"/>
  <c r="AN484" i="2"/>
  <c r="AJ484" i="2"/>
  <c r="AL484" i="2"/>
  <c r="AM484" i="2"/>
  <c r="AK484" i="2"/>
  <c r="B32" i="14"/>
  <c r="B103" i="14"/>
  <c r="AI524" i="2"/>
  <c r="AI494" i="2"/>
  <c r="AI463" i="2"/>
  <c r="AI404" i="2"/>
  <c r="AI343" i="2"/>
  <c r="AI509" i="2"/>
  <c r="AI478" i="2"/>
  <c r="AI448" i="2"/>
  <c r="AI419" i="2"/>
  <c r="AI389" i="2"/>
  <c r="AI358" i="2"/>
  <c r="AI373" i="2"/>
  <c r="B96" i="14"/>
  <c r="AI502" i="2"/>
  <c r="AI471" i="2"/>
  <c r="AI441" i="2"/>
  <c r="AI412" i="2"/>
  <c r="AI517" i="2"/>
  <c r="AI487" i="2"/>
  <c r="AI456" i="2"/>
  <c r="AI397" i="2"/>
  <c r="AI336" i="2"/>
  <c r="AI351" i="2"/>
  <c r="AI366" i="2"/>
  <c r="AI382" i="2"/>
  <c r="B106" i="14"/>
  <c r="B35" i="14"/>
  <c r="AI512" i="2"/>
  <c r="AI481" i="2"/>
  <c r="AI451" i="2"/>
  <c r="AI392" i="2"/>
  <c r="AL392" i="2" s="1"/>
  <c r="AI527" i="2"/>
  <c r="AI497" i="2"/>
  <c r="AI466" i="2"/>
  <c r="AI407" i="2"/>
  <c r="AL407" i="2" s="1"/>
  <c r="AI346" i="2"/>
  <c r="AL346" i="2" s="1"/>
  <c r="AI361" i="2"/>
  <c r="AL361" i="2" s="1"/>
  <c r="AI376" i="2"/>
  <c r="AL376" i="2" s="1"/>
  <c r="AI422" i="2"/>
  <c r="AL422" i="2" s="1"/>
  <c r="B98" i="14"/>
  <c r="AI504" i="2"/>
  <c r="AI473" i="2"/>
  <c r="AI443" i="2"/>
  <c r="AI384" i="2"/>
  <c r="AI519" i="2"/>
  <c r="AI489" i="2"/>
  <c r="AI458" i="2"/>
  <c r="AI399" i="2"/>
  <c r="AI338" i="2"/>
  <c r="AI353" i="2"/>
  <c r="AI368" i="2"/>
  <c r="AI414" i="2"/>
  <c r="B97" i="14"/>
  <c r="AI518" i="2"/>
  <c r="AI488" i="2"/>
  <c r="AI457" i="2"/>
  <c r="AI352" i="2"/>
  <c r="AI367" i="2"/>
  <c r="AI503" i="2"/>
  <c r="AI472" i="2"/>
  <c r="AI442" i="2"/>
  <c r="AI413" i="2"/>
  <c r="AI383" i="2"/>
  <c r="AI398" i="2"/>
  <c r="AI337" i="2"/>
  <c r="B28" i="14"/>
  <c r="B99" i="14"/>
  <c r="AI520" i="2"/>
  <c r="AI490" i="2"/>
  <c r="AI459" i="2"/>
  <c r="AI400" i="2"/>
  <c r="AI339" i="2"/>
  <c r="AI505" i="2"/>
  <c r="AI474" i="2"/>
  <c r="AI444" i="2"/>
  <c r="AI415" i="2"/>
  <c r="AI385" i="2"/>
  <c r="AI354" i="2"/>
  <c r="AI369" i="2"/>
  <c r="B94" i="14"/>
  <c r="AI500" i="2"/>
  <c r="AI469" i="2"/>
  <c r="AI439" i="2"/>
  <c r="AI380" i="2"/>
  <c r="AI515" i="2"/>
  <c r="AI485" i="2"/>
  <c r="AI454" i="2"/>
  <c r="AI395" i="2"/>
  <c r="AI334" i="2"/>
  <c r="AI349" i="2"/>
  <c r="AI364" i="2"/>
  <c r="AI410" i="2"/>
  <c r="B34" i="14"/>
  <c r="B105" i="14"/>
  <c r="AI526" i="2"/>
  <c r="AI496" i="2"/>
  <c r="AI465" i="2"/>
  <c r="AI360" i="2"/>
  <c r="AI511" i="2"/>
  <c r="AI480" i="2"/>
  <c r="AI450" i="2"/>
  <c r="AI421" i="2"/>
  <c r="AI391" i="2"/>
  <c r="AI406" i="2"/>
  <c r="AI345" i="2"/>
  <c r="AI375" i="2"/>
  <c r="B95" i="14"/>
  <c r="AI516" i="2"/>
  <c r="AI486" i="2"/>
  <c r="AI455" i="2"/>
  <c r="AI396" i="2"/>
  <c r="AI335" i="2"/>
  <c r="AI501" i="2"/>
  <c r="AI470" i="2"/>
  <c r="AI440" i="2"/>
  <c r="AI411" i="2"/>
  <c r="AI381" i="2"/>
  <c r="AI350" i="2"/>
  <c r="AI365" i="2"/>
  <c r="B104" i="14"/>
  <c r="B33" i="14"/>
  <c r="AI510" i="2"/>
  <c r="AI479" i="2"/>
  <c r="AI449" i="2"/>
  <c r="AI420" i="2"/>
  <c r="AI525" i="2"/>
  <c r="AI495" i="2"/>
  <c r="AI464" i="2"/>
  <c r="AI405" i="2"/>
  <c r="AI344" i="2"/>
  <c r="AI359" i="2"/>
  <c r="AI374" i="2"/>
  <c r="AI390" i="2"/>
  <c r="B30" i="14"/>
  <c r="B101" i="14"/>
  <c r="AI522" i="2"/>
  <c r="AI492" i="2"/>
  <c r="AI461" i="2"/>
  <c r="AI356" i="2"/>
  <c r="AI371" i="2"/>
  <c r="AI507" i="2"/>
  <c r="AI476" i="2"/>
  <c r="AI446" i="2"/>
  <c r="AI417" i="2"/>
  <c r="AI387" i="2"/>
  <c r="AI402" i="2"/>
  <c r="AI341" i="2"/>
  <c r="B100" i="14"/>
  <c r="B29" i="14"/>
  <c r="AI506" i="2"/>
  <c r="AI475" i="2"/>
  <c r="AI445" i="2"/>
  <c r="AI416" i="2"/>
  <c r="AI521" i="2"/>
  <c r="AI491" i="2"/>
  <c r="AI460" i="2"/>
  <c r="AI401" i="2"/>
  <c r="AI340" i="2"/>
  <c r="AI355" i="2"/>
  <c r="AI370" i="2"/>
  <c r="AI386" i="2"/>
  <c r="AJ555" i="2"/>
  <c r="C104" i="14" s="1"/>
  <c r="AJ554" i="2"/>
  <c r="C103" i="14" s="1"/>
  <c r="AJ549" i="2"/>
  <c r="C98" i="14" s="1"/>
  <c r="AJ557" i="2"/>
  <c r="C106" i="14" s="1"/>
  <c r="AU415" i="12"/>
  <c r="C131" i="14" s="1"/>
  <c r="AU416" i="12"/>
  <c r="C132" i="14" s="1"/>
  <c r="AB389" i="12"/>
  <c r="Z389" i="12"/>
  <c r="AC389" i="12"/>
  <c r="AA389" i="12"/>
  <c r="Y389" i="12"/>
  <c r="AD389" i="12"/>
  <c r="AC359" i="12"/>
  <c r="AA359" i="12"/>
  <c r="Y359" i="12"/>
  <c r="AD359" i="12"/>
  <c r="Z359" i="12"/>
  <c r="AB359" i="12"/>
  <c r="AB345" i="12"/>
  <c r="D491" i="12" s="1"/>
  <c r="AU491" i="12" s="1"/>
  <c r="F136" i="14" s="1"/>
  <c r="AC345" i="12"/>
  <c r="D492" i="12" s="1"/>
  <c r="AU492" i="12" s="1"/>
  <c r="F137" i="14" s="1"/>
  <c r="AD345" i="12"/>
  <c r="D493" i="12" s="1"/>
  <c r="AU493" i="12" s="1"/>
  <c r="F138" i="14" s="1"/>
  <c r="Y345" i="12"/>
  <c r="D488" i="12" s="1"/>
  <c r="AU488" i="12" s="1"/>
  <c r="F133" i="14" s="1"/>
  <c r="Z345" i="12"/>
  <c r="D489" i="12" s="1"/>
  <c r="AU489" i="12" s="1"/>
  <c r="F134" i="14" s="1"/>
  <c r="AA345" i="12"/>
  <c r="D490" i="12" s="1"/>
  <c r="AU490" i="12" s="1"/>
  <c r="F135" i="14" s="1"/>
  <c r="X389" i="12"/>
  <c r="W389" i="12"/>
  <c r="D496" i="12" s="1"/>
  <c r="X359" i="12"/>
  <c r="W359" i="12"/>
  <c r="D494" i="12" s="1"/>
  <c r="X345" i="12"/>
  <c r="D487" i="12" s="1"/>
  <c r="AU487" i="12" s="1"/>
  <c r="F132" i="14" s="1"/>
  <c r="W345" i="12"/>
  <c r="D486" i="12" s="1"/>
  <c r="D495" i="12"/>
  <c r="AM523" i="2" l="1"/>
  <c r="AK523" i="2"/>
  <c r="AP453" i="2"/>
  <c r="AQ468" i="2"/>
  <c r="AP499" i="2"/>
  <c r="AR508" i="2"/>
  <c r="AR523" i="2"/>
  <c r="AO477" i="2"/>
  <c r="AP493" i="2"/>
  <c r="AL403" i="2"/>
  <c r="AL418" i="2"/>
  <c r="AP447" i="2"/>
  <c r="AL342" i="2"/>
  <c r="AL372" i="2"/>
  <c r="AP462" i="2"/>
  <c r="AL357" i="2"/>
  <c r="AL388" i="2"/>
  <c r="AQ508" i="2"/>
  <c r="AP508" i="2"/>
  <c r="AQ447" i="2"/>
  <c r="AR447" i="2"/>
  <c r="AQ523" i="2"/>
  <c r="AP523" i="2"/>
  <c r="AO462" i="2"/>
  <c r="AR462" i="2"/>
  <c r="AQ493" i="2"/>
  <c r="AR493" i="2"/>
  <c r="AO508" i="2"/>
  <c r="AO447" i="2"/>
  <c r="AO523" i="2"/>
  <c r="AQ462" i="2"/>
  <c r="AQ477" i="2"/>
  <c r="AO493" i="2"/>
  <c r="AL409" i="2"/>
  <c r="AL348" i="2"/>
  <c r="AL363" i="2"/>
  <c r="AL379" i="2"/>
  <c r="AL394" i="2"/>
  <c r="AQ499" i="2"/>
  <c r="AO468" i="2"/>
  <c r="AR468" i="2"/>
  <c r="AO514" i="2"/>
  <c r="AR514" i="2"/>
  <c r="AP438" i="2"/>
  <c r="AR453" i="2"/>
  <c r="AO484" i="2"/>
  <c r="AP468" i="2"/>
  <c r="AO453" i="2"/>
  <c r="AP484" i="2"/>
  <c r="AR484" i="2"/>
  <c r="AR438" i="2"/>
  <c r="AQ514" i="2"/>
  <c r="AQ453" i="2"/>
  <c r="AQ438" i="2"/>
  <c r="AO499" i="2"/>
  <c r="AR499" i="2"/>
  <c r="AU486" i="12"/>
  <c r="F131" i="14" s="1"/>
  <c r="C148" i="14" s="1"/>
  <c r="AJ370" i="2"/>
  <c r="AK370" i="2"/>
  <c r="AJ340" i="2"/>
  <c r="AK340" i="2"/>
  <c r="AM460" i="2"/>
  <c r="AJ460" i="2"/>
  <c r="AL460" i="2"/>
  <c r="AN460" i="2"/>
  <c r="AK460" i="2"/>
  <c r="AN521" i="2"/>
  <c r="AR521" i="2" s="1"/>
  <c r="AM521" i="2"/>
  <c r="AL521" i="2"/>
  <c r="AJ521" i="2"/>
  <c r="AK521" i="2"/>
  <c r="AO521" i="2" s="1"/>
  <c r="AN445" i="2"/>
  <c r="AM445" i="2"/>
  <c r="AJ445" i="2"/>
  <c r="AL445" i="2"/>
  <c r="AK445" i="2"/>
  <c r="AN506" i="2"/>
  <c r="AR506" i="2" s="1"/>
  <c r="AM506" i="2"/>
  <c r="AL506" i="2"/>
  <c r="AJ506" i="2"/>
  <c r="AK506" i="2"/>
  <c r="AO506" i="2" s="1"/>
  <c r="AJ341" i="2"/>
  <c r="AK341" i="2"/>
  <c r="AJ387" i="2"/>
  <c r="AK387" i="2"/>
  <c r="AN446" i="2"/>
  <c r="AM446" i="2"/>
  <c r="AJ446" i="2"/>
  <c r="AL446" i="2"/>
  <c r="AK446" i="2"/>
  <c r="AN507" i="2"/>
  <c r="AM507" i="2"/>
  <c r="AL507" i="2"/>
  <c r="AJ507" i="2"/>
  <c r="AK507" i="2"/>
  <c r="AJ356" i="2"/>
  <c r="AK356" i="2"/>
  <c r="AN492" i="2"/>
  <c r="AL492" i="2"/>
  <c r="AJ492" i="2"/>
  <c r="AK492" i="2"/>
  <c r="AM492" i="2"/>
  <c r="AJ374" i="2"/>
  <c r="AK374" i="2"/>
  <c r="AJ344" i="2"/>
  <c r="AK344" i="2"/>
  <c r="AM464" i="2"/>
  <c r="AJ464" i="2"/>
  <c r="AK464" i="2"/>
  <c r="AL464" i="2"/>
  <c r="AN464" i="2"/>
  <c r="AN525" i="2"/>
  <c r="AM525" i="2"/>
  <c r="AL525" i="2"/>
  <c r="AJ525" i="2"/>
  <c r="AK525" i="2"/>
  <c r="AN449" i="2"/>
  <c r="AM449" i="2"/>
  <c r="AJ449" i="2"/>
  <c r="AL449" i="2"/>
  <c r="AK449" i="2"/>
  <c r="AN510" i="2"/>
  <c r="AM510" i="2"/>
  <c r="AL510" i="2"/>
  <c r="AJ510" i="2"/>
  <c r="AK510" i="2"/>
  <c r="AJ350" i="2"/>
  <c r="AK350" i="2"/>
  <c r="AJ411" i="2"/>
  <c r="AK411" i="2"/>
  <c r="AL470" i="2"/>
  <c r="AK470" i="2"/>
  <c r="AN470" i="2"/>
  <c r="AM470" i="2"/>
  <c r="AJ470" i="2"/>
  <c r="AJ335" i="2"/>
  <c r="AK335" i="2"/>
  <c r="AN455" i="2"/>
  <c r="AK455" i="2"/>
  <c r="AM455" i="2"/>
  <c r="AL455" i="2"/>
  <c r="AJ455" i="2"/>
  <c r="AK516" i="2"/>
  <c r="AJ516" i="2"/>
  <c r="AN516" i="2"/>
  <c r="AM516" i="2"/>
  <c r="AL516" i="2"/>
  <c r="AJ375" i="2"/>
  <c r="AL375" i="2" s="1"/>
  <c r="AK375" i="2"/>
  <c r="AJ406" i="2"/>
  <c r="AL406" i="2" s="1"/>
  <c r="AK406" i="2"/>
  <c r="AJ421" i="2"/>
  <c r="AL421" i="2" s="1"/>
  <c r="AK421" i="2"/>
  <c r="AN480" i="2"/>
  <c r="AM480" i="2"/>
  <c r="AJ480" i="2"/>
  <c r="AO480" i="2" s="1"/>
  <c r="AL480" i="2"/>
  <c r="AK480" i="2"/>
  <c r="AJ360" i="2"/>
  <c r="AL360" i="2" s="1"/>
  <c r="AK360" i="2"/>
  <c r="AN496" i="2"/>
  <c r="AL496" i="2"/>
  <c r="AP496" i="2"/>
  <c r="AJ496" i="2"/>
  <c r="AQ496" i="2" s="1"/>
  <c r="AK496" i="2"/>
  <c r="AO496" i="2" s="1"/>
  <c r="AM496" i="2"/>
  <c r="AJ410" i="2"/>
  <c r="AK410" i="2"/>
  <c r="AJ349" i="2"/>
  <c r="AK349" i="2"/>
  <c r="AJ395" i="2"/>
  <c r="AK395" i="2"/>
  <c r="AN485" i="2"/>
  <c r="AL485" i="2"/>
  <c r="AJ485" i="2"/>
  <c r="AK485" i="2"/>
  <c r="AM485" i="2"/>
  <c r="AJ380" i="2"/>
  <c r="AK380" i="2"/>
  <c r="AN469" i="2"/>
  <c r="AM469" i="2"/>
  <c r="AJ469" i="2"/>
  <c r="AL469" i="2"/>
  <c r="AK469" i="2"/>
  <c r="AJ354" i="2"/>
  <c r="AK354" i="2"/>
  <c r="AJ415" i="2"/>
  <c r="AK415" i="2"/>
  <c r="AN474" i="2"/>
  <c r="AM474" i="2"/>
  <c r="AJ474" i="2"/>
  <c r="AK474" i="2"/>
  <c r="AL474" i="2"/>
  <c r="AJ339" i="2"/>
  <c r="AK339" i="2"/>
  <c r="AM459" i="2"/>
  <c r="AJ459" i="2"/>
  <c r="AL459" i="2"/>
  <c r="AN459" i="2"/>
  <c r="AK459" i="2"/>
  <c r="AJ520" i="2"/>
  <c r="AN520" i="2"/>
  <c r="AM520" i="2"/>
  <c r="AL520" i="2"/>
  <c r="AK520" i="2"/>
  <c r="AJ398" i="2"/>
  <c r="AK398" i="2"/>
  <c r="AJ413" i="2"/>
  <c r="AK413" i="2"/>
  <c r="AN472" i="2"/>
  <c r="AM472" i="2"/>
  <c r="AJ472" i="2"/>
  <c r="AK472" i="2"/>
  <c r="AL472" i="2"/>
  <c r="AJ367" i="2"/>
  <c r="AK367" i="2"/>
  <c r="AN457" i="2"/>
  <c r="AK457" i="2"/>
  <c r="AM457" i="2"/>
  <c r="AL457" i="2"/>
  <c r="AJ457" i="2"/>
  <c r="AJ518" i="2"/>
  <c r="AN518" i="2"/>
  <c r="AM518" i="2"/>
  <c r="AL518" i="2"/>
  <c r="AK518" i="2"/>
  <c r="AJ414" i="2"/>
  <c r="AK414" i="2"/>
  <c r="AJ353" i="2"/>
  <c r="AK353" i="2"/>
  <c r="AJ399" i="2"/>
  <c r="AK399" i="2"/>
  <c r="AN489" i="2"/>
  <c r="AL489" i="2"/>
  <c r="AJ489" i="2"/>
  <c r="AK489" i="2"/>
  <c r="AM489" i="2"/>
  <c r="AJ384" i="2"/>
  <c r="AK384" i="2"/>
  <c r="AN473" i="2"/>
  <c r="AM473" i="2"/>
  <c r="AJ473" i="2"/>
  <c r="AL473" i="2"/>
  <c r="AK473" i="2"/>
  <c r="AJ376" i="2"/>
  <c r="AK376" i="2"/>
  <c r="AJ346" i="2"/>
  <c r="AK346" i="2"/>
  <c r="AR466" i="2"/>
  <c r="AP466" i="2"/>
  <c r="AM466" i="2"/>
  <c r="AQ466" i="2"/>
  <c r="AO466" i="2"/>
  <c r="AJ466" i="2"/>
  <c r="AK466" i="2"/>
  <c r="AL466" i="2"/>
  <c r="AN466" i="2"/>
  <c r="AR527" i="2"/>
  <c r="AP527" i="2"/>
  <c r="AN527" i="2"/>
  <c r="AM527" i="2"/>
  <c r="AL527" i="2"/>
  <c r="AQ527" i="2"/>
  <c r="AO527" i="2"/>
  <c r="AJ527" i="2"/>
  <c r="AK527" i="2"/>
  <c r="AR451" i="2"/>
  <c r="AP451" i="2"/>
  <c r="AN451" i="2"/>
  <c r="AM451" i="2"/>
  <c r="AQ451" i="2"/>
  <c r="AO451" i="2"/>
  <c r="AJ451" i="2"/>
  <c r="AL451" i="2"/>
  <c r="AK451" i="2"/>
  <c r="AR512" i="2"/>
  <c r="AP512" i="2"/>
  <c r="AN512" i="2"/>
  <c r="AM512" i="2"/>
  <c r="AL512" i="2"/>
  <c r="AQ512" i="2"/>
  <c r="AO512" i="2"/>
  <c r="AJ512" i="2"/>
  <c r="AK512" i="2"/>
  <c r="AK366" i="2"/>
  <c r="AJ366" i="2"/>
  <c r="AJ336" i="2"/>
  <c r="AK336" i="2"/>
  <c r="AM456" i="2"/>
  <c r="AL456" i="2"/>
  <c r="AN456" i="2"/>
  <c r="AK456" i="2"/>
  <c r="AJ456" i="2"/>
  <c r="AN517" i="2"/>
  <c r="AM517" i="2"/>
  <c r="AL517" i="2"/>
  <c r="AK517" i="2"/>
  <c r="AJ517" i="2"/>
  <c r="AN441" i="2"/>
  <c r="AM441" i="2"/>
  <c r="AJ441" i="2"/>
  <c r="AL441" i="2"/>
  <c r="AK441" i="2"/>
  <c r="AN502" i="2"/>
  <c r="AM502" i="2"/>
  <c r="AL502" i="2"/>
  <c r="AK502" i="2"/>
  <c r="AJ502" i="2"/>
  <c r="AJ373" i="2"/>
  <c r="AK373" i="2"/>
  <c r="AJ389" i="2"/>
  <c r="AK389" i="2"/>
  <c r="AN448" i="2"/>
  <c r="AM448" i="2"/>
  <c r="AJ448" i="2"/>
  <c r="AL448" i="2"/>
  <c r="AK448" i="2"/>
  <c r="AN509" i="2"/>
  <c r="AM509" i="2"/>
  <c r="AL509" i="2"/>
  <c r="AJ509" i="2"/>
  <c r="AQ509" i="2" s="1"/>
  <c r="AK509" i="2"/>
  <c r="AJ404" i="2"/>
  <c r="AK404" i="2"/>
  <c r="AN494" i="2"/>
  <c r="AL494" i="2"/>
  <c r="AJ494" i="2"/>
  <c r="AK494" i="2"/>
  <c r="AM494" i="2"/>
  <c r="AJ386" i="2"/>
  <c r="AK386" i="2"/>
  <c r="AJ355" i="2"/>
  <c r="AK355" i="2"/>
  <c r="AJ401" i="2"/>
  <c r="AK401" i="2"/>
  <c r="AN491" i="2"/>
  <c r="AL491" i="2"/>
  <c r="AJ491" i="2"/>
  <c r="AR491" i="2" s="1"/>
  <c r="AK491" i="2"/>
  <c r="AM491" i="2"/>
  <c r="AJ416" i="2"/>
  <c r="AK416" i="2"/>
  <c r="AN475" i="2"/>
  <c r="AM475" i="2"/>
  <c r="AJ475" i="2"/>
  <c r="AK475" i="2"/>
  <c r="AL475" i="2"/>
  <c r="AJ402" i="2"/>
  <c r="AK402" i="2"/>
  <c r="AJ417" i="2"/>
  <c r="AK417" i="2"/>
  <c r="AN476" i="2"/>
  <c r="AM476" i="2"/>
  <c r="AJ476" i="2"/>
  <c r="AK476" i="2"/>
  <c r="AL476" i="2"/>
  <c r="AJ371" i="2"/>
  <c r="AK371" i="2"/>
  <c r="AM461" i="2"/>
  <c r="AJ461" i="2"/>
  <c r="AL461" i="2"/>
  <c r="AN461" i="2"/>
  <c r="AK461" i="2"/>
  <c r="AJ522" i="2"/>
  <c r="AN522" i="2"/>
  <c r="AM522" i="2"/>
  <c r="AL522" i="2"/>
  <c r="AK522" i="2"/>
  <c r="AJ390" i="2"/>
  <c r="AK390" i="2"/>
  <c r="AJ359" i="2"/>
  <c r="AK359" i="2"/>
  <c r="AJ405" i="2"/>
  <c r="AK405" i="2"/>
  <c r="AN495" i="2"/>
  <c r="AL495" i="2"/>
  <c r="AJ495" i="2"/>
  <c r="AK495" i="2"/>
  <c r="AM495" i="2"/>
  <c r="AJ420" i="2"/>
  <c r="AK420" i="2"/>
  <c r="AN479" i="2"/>
  <c r="AM479" i="2"/>
  <c r="AJ479" i="2"/>
  <c r="AR479" i="2" s="1"/>
  <c r="AL479" i="2"/>
  <c r="AK479" i="2"/>
  <c r="AJ365" i="2"/>
  <c r="AK365" i="2"/>
  <c r="AJ381" i="2"/>
  <c r="AK381" i="2"/>
  <c r="AN440" i="2"/>
  <c r="AM440" i="2"/>
  <c r="AJ440" i="2"/>
  <c r="AK440" i="2"/>
  <c r="AL440" i="2"/>
  <c r="AN501" i="2"/>
  <c r="AM501" i="2"/>
  <c r="AL501" i="2"/>
  <c r="AK501" i="2"/>
  <c r="AJ501" i="2"/>
  <c r="AJ396" i="2"/>
  <c r="AK396" i="2"/>
  <c r="AN486" i="2"/>
  <c r="AL486" i="2"/>
  <c r="AJ486" i="2"/>
  <c r="AM486" i="2"/>
  <c r="AK486" i="2"/>
  <c r="AJ345" i="2"/>
  <c r="AL345" i="2" s="1"/>
  <c r="AK345" i="2"/>
  <c r="AJ391" i="2"/>
  <c r="AL391" i="2" s="1"/>
  <c r="AK391" i="2"/>
  <c r="AO450" i="2"/>
  <c r="AN450" i="2"/>
  <c r="AM450" i="2"/>
  <c r="AJ450" i="2"/>
  <c r="AQ450" i="2" s="1"/>
  <c r="AL450" i="2"/>
  <c r="AP450" i="2" s="1"/>
  <c r="AK450" i="2"/>
  <c r="AJ511" i="2"/>
  <c r="AO511" i="2" s="1"/>
  <c r="AP511" i="2"/>
  <c r="AN511" i="2"/>
  <c r="AM511" i="2"/>
  <c r="AL511" i="2"/>
  <c r="AK511" i="2"/>
  <c r="AM465" i="2"/>
  <c r="AJ465" i="2"/>
  <c r="AQ465" i="2" s="1"/>
  <c r="AK465" i="2"/>
  <c r="AL465" i="2"/>
  <c r="AN465" i="2"/>
  <c r="AJ526" i="2"/>
  <c r="AO526" i="2" s="1"/>
  <c r="AP526" i="2"/>
  <c r="AN526" i="2"/>
  <c r="AM526" i="2"/>
  <c r="AL526" i="2"/>
  <c r="AK526" i="2"/>
  <c r="AJ364" i="2"/>
  <c r="AK364" i="2"/>
  <c r="AJ334" i="2"/>
  <c r="AK334" i="2"/>
  <c r="AM454" i="2"/>
  <c r="AJ454" i="2"/>
  <c r="AK454" i="2"/>
  <c r="AN454" i="2"/>
  <c r="AL454" i="2"/>
  <c r="AN515" i="2"/>
  <c r="AM515" i="2"/>
  <c r="AL515" i="2"/>
  <c r="AJ515" i="2"/>
  <c r="AK515" i="2"/>
  <c r="AN439" i="2"/>
  <c r="AM439" i="2"/>
  <c r="AJ439" i="2"/>
  <c r="AK439" i="2"/>
  <c r="AL439" i="2"/>
  <c r="AN500" i="2"/>
  <c r="AM500" i="2"/>
  <c r="AL500" i="2"/>
  <c r="AJ500" i="2"/>
  <c r="AK500" i="2"/>
  <c r="AJ369" i="2"/>
  <c r="AK369" i="2"/>
  <c r="AJ385" i="2"/>
  <c r="AK385" i="2"/>
  <c r="AN444" i="2"/>
  <c r="AM444" i="2"/>
  <c r="AJ444" i="2"/>
  <c r="AL444" i="2"/>
  <c r="AK444" i="2"/>
  <c r="AN505" i="2"/>
  <c r="AM505" i="2"/>
  <c r="AL505" i="2"/>
  <c r="AJ505" i="2"/>
  <c r="AK505" i="2"/>
  <c r="AJ400" i="2"/>
  <c r="AK400" i="2"/>
  <c r="AN490" i="2"/>
  <c r="AL490" i="2"/>
  <c r="AJ490" i="2"/>
  <c r="AK490" i="2"/>
  <c r="AM490" i="2"/>
  <c r="AJ337" i="2"/>
  <c r="AK337" i="2"/>
  <c r="AJ383" i="2"/>
  <c r="AK383" i="2"/>
  <c r="AN442" i="2"/>
  <c r="AM442" i="2"/>
  <c r="AJ442" i="2"/>
  <c r="AR442" i="2" s="1"/>
  <c r="AL442" i="2"/>
  <c r="AK442" i="2"/>
  <c r="AN503" i="2"/>
  <c r="AM503" i="2"/>
  <c r="AL503" i="2"/>
  <c r="AK503" i="2"/>
  <c r="AJ503" i="2"/>
  <c r="AJ352" i="2"/>
  <c r="AK352" i="2"/>
  <c r="AN488" i="2"/>
  <c r="AL488" i="2"/>
  <c r="AJ488" i="2"/>
  <c r="AK488" i="2"/>
  <c r="AM488" i="2"/>
  <c r="AJ368" i="2"/>
  <c r="AK368" i="2"/>
  <c r="AJ338" i="2"/>
  <c r="AK338" i="2"/>
  <c r="AM458" i="2"/>
  <c r="AJ458" i="2"/>
  <c r="AK458" i="2"/>
  <c r="AL458" i="2"/>
  <c r="AN458" i="2"/>
  <c r="AN519" i="2"/>
  <c r="AM519" i="2"/>
  <c r="AL519" i="2"/>
  <c r="AJ519" i="2"/>
  <c r="AK519" i="2"/>
  <c r="AN443" i="2"/>
  <c r="AM443" i="2"/>
  <c r="AJ443" i="2"/>
  <c r="AL443" i="2"/>
  <c r="AK443" i="2"/>
  <c r="AN504" i="2"/>
  <c r="AM504" i="2"/>
  <c r="AL504" i="2"/>
  <c r="AJ504" i="2"/>
  <c r="AK504" i="2"/>
  <c r="AJ422" i="2"/>
  <c r="AK422" i="2"/>
  <c r="AJ361" i="2"/>
  <c r="AK361" i="2"/>
  <c r="AJ407" i="2"/>
  <c r="AK407" i="2"/>
  <c r="AR497" i="2"/>
  <c r="AP497" i="2"/>
  <c r="AQ497" i="2"/>
  <c r="AO497" i="2"/>
  <c r="AN497" i="2"/>
  <c r="AL497" i="2"/>
  <c r="AJ497" i="2"/>
  <c r="AK497" i="2"/>
  <c r="AM497" i="2"/>
  <c r="AJ392" i="2"/>
  <c r="AK392" i="2"/>
  <c r="AR481" i="2"/>
  <c r="AP481" i="2"/>
  <c r="AN481" i="2"/>
  <c r="AM481" i="2"/>
  <c r="AQ481" i="2"/>
  <c r="AO481" i="2"/>
  <c r="AJ481" i="2"/>
  <c r="AL481" i="2"/>
  <c r="AK481" i="2"/>
  <c r="AJ382" i="2"/>
  <c r="AK382" i="2"/>
  <c r="AK351" i="2"/>
  <c r="AJ351" i="2"/>
  <c r="AK397" i="2"/>
  <c r="AJ397" i="2"/>
  <c r="AN487" i="2"/>
  <c r="AL487" i="2"/>
  <c r="AJ487" i="2"/>
  <c r="AM487" i="2"/>
  <c r="AK487" i="2"/>
  <c r="AK412" i="2"/>
  <c r="AJ412" i="2"/>
  <c r="AN471" i="2"/>
  <c r="AM471" i="2"/>
  <c r="AL471" i="2"/>
  <c r="AK471" i="2"/>
  <c r="AJ471" i="2"/>
  <c r="AJ358" i="2"/>
  <c r="AK358" i="2"/>
  <c r="AJ419" i="2"/>
  <c r="AK419" i="2"/>
  <c r="AN478" i="2"/>
  <c r="AM478" i="2"/>
  <c r="AJ478" i="2"/>
  <c r="AL478" i="2"/>
  <c r="AK478" i="2"/>
  <c r="AJ343" i="2"/>
  <c r="AK343" i="2"/>
  <c r="AM463" i="2"/>
  <c r="AJ463" i="2"/>
  <c r="AK463" i="2"/>
  <c r="AL463" i="2"/>
  <c r="AN463" i="2"/>
  <c r="AJ524" i="2"/>
  <c r="AN524" i="2"/>
  <c r="AM524" i="2"/>
  <c r="AL524" i="2"/>
  <c r="AK524" i="2"/>
  <c r="AQ484" i="2"/>
  <c r="AP514" i="2"/>
  <c r="AO438" i="2"/>
  <c r="AR488" i="2" l="1"/>
  <c r="AR441" i="2"/>
  <c r="AO518" i="2"/>
  <c r="AR472" i="2"/>
  <c r="AR473" i="2"/>
  <c r="AR489" i="2"/>
  <c r="AO443" i="2"/>
  <c r="AR457" i="2"/>
  <c r="AR517" i="2"/>
  <c r="AR501" i="2"/>
  <c r="AR487" i="2"/>
  <c r="AQ516" i="2"/>
  <c r="AR469" i="2"/>
  <c r="AP470" i="2"/>
  <c r="AQ455" i="2"/>
  <c r="AQ515" i="2"/>
  <c r="AR439" i="2"/>
  <c r="AQ459" i="2"/>
  <c r="AO474" i="2"/>
  <c r="AL415" i="2"/>
  <c r="AL354" i="2"/>
  <c r="AQ526" i="2"/>
  <c r="AP465" i="2"/>
  <c r="AO465" i="2"/>
  <c r="AQ511" i="2"/>
  <c r="AR480" i="2"/>
  <c r="AQ480" i="2"/>
  <c r="AR526" i="2"/>
  <c r="AR465" i="2"/>
  <c r="AR511" i="2"/>
  <c r="AR450" i="2"/>
  <c r="AO522" i="2"/>
  <c r="AR496" i="2"/>
  <c r="AP480" i="2"/>
  <c r="AO524" i="2"/>
  <c r="AL352" i="2"/>
  <c r="AR505" i="2"/>
  <c r="AL405" i="2"/>
  <c r="AL359" i="2"/>
  <c r="AP522" i="2"/>
  <c r="AR522" i="2"/>
  <c r="AO461" i="2"/>
  <c r="AP476" i="2"/>
  <c r="AO520" i="2"/>
  <c r="AP524" i="2"/>
  <c r="AR524" i="2"/>
  <c r="AO463" i="2"/>
  <c r="AQ478" i="2"/>
  <c r="AL369" i="2"/>
  <c r="AL371" i="2"/>
  <c r="AO476" i="2"/>
  <c r="AL417" i="2"/>
  <c r="AL402" i="2"/>
  <c r="AL401" i="2"/>
  <c r="AL355" i="2"/>
  <c r="AL356" i="2"/>
  <c r="AO507" i="2"/>
  <c r="AR510" i="2"/>
  <c r="AR525" i="2"/>
  <c r="AR464" i="2"/>
  <c r="AO464" i="2"/>
  <c r="AL374" i="2"/>
  <c r="AR507" i="2"/>
  <c r="AP506" i="2"/>
  <c r="AP521" i="2"/>
  <c r="AL370" i="2"/>
  <c r="AR461" i="2"/>
  <c r="AQ524" i="2"/>
  <c r="AR463" i="2"/>
  <c r="AQ463" i="2"/>
  <c r="AP478" i="2"/>
  <c r="AO478" i="2"/>
  <c r="AL419" i="2"/>
  <c r="AL358" i="2"/>
  <c r="AL400" i="2"/>
  <c r="AO505" i="2"/>
  <c r="AQ505" i="2"/>
  <c r="AP479" i="2"/>
  <c r="AO479" i="2"/>
  <c r="AL420" i="2"/>
  <c r="AQ522" i="2"/>
  <c r="AQ461" i="2"/>
  <c r="AQ476" i="2"/>
  <c r="AP475" i="2"/>
  <c r="AL416" i="2"/>
  <c r="AL404" i="2"/>
  <c r="AL373" i="2"/>
  <c r="AP520" i="2"/>
  <c r="AP464" i="2"/>
  <c r="AQ507" i="2"/>
  <c r="AR460" i="2"/>
  <c r="AQ444" i="2"/>
  <c r="AQ446" i="2"/>
  <c r="AO445" i="2"/>
  <c r="AL343" i="2"/>
  <c r="AO491" i="2"/>
  <c r="AP491" i="2"/>
  <c r="AO494" i="2"/>
  <c r="AL389" i="2"/>
  <c r="AL339" i="2"/>
  <c r="AP445" i="2"/>
  <c r="AL340" i="2"/>
  <c r="AQ490" i="2"/>
  <c r="AO448" i="2"/>
  <c r="AQ492" i="2"/>
  <c r="AL383" i="2"/>
  <c r="AL337" i="2"/>
  <c r="AO490" i="2"/>
  <c r="AP490" i="2"/>
  <c r="AP444" i="2"/>
  <c r="AO444" i="2"/>
  <c r="AL385" i="2"/>
  <c r="AP495" i="2"/>
  <c r="AL390" i="2"/>
  <c r="AL386" i="2"/>
  <c r="AP449" i="2"/>
  <c r="AL344" i="2"/>
  <c r="AO492" i="2"/>
  <c r="AP492" i="2"/>
  <c r="AP446" i="2"/>
  <c r="AO446" i="2"/>
  <c r="AL387" i="2"/>
  <c r="AL341" i="2"/>
  <c r="AR445" i="2"/>
  <c r="AQ495" i="2"/>
  <c r="AR495" i="2"/>
  <c r="AQ475" i="2"/>
  <c r="AR475" i="2"/>
  <c r="AR494" i="2"/>
  <c r="AQ494" i="2"/>
  <c r="AP509" i="2"/>
  <c r="AO509" i="2"/>
  <c r="AR448" i="2"/>
  <c r="AQ448" i="2"/>
  <c r="AQ520" i="2"/>
  <c r="AP459" i="2"/>
  <c r="AO459" i="2"/>
  <c r="AR474" i="2"/>
  <c r="AQ474" i="2"/>
  <c r="AQ510" i="2"/>
  <c r="AP510" i="2"/>
  <c r="AQ449" i="2"/>
  <c r="AR449" i="2"/>
  <c r="AQ525" i="2"/>
  <c r="AP525" i="2"/>
  <c r="AQ460" i="2"/>
  <c r="AP460" i="2"/>
  <c r="AP463" i="2"/>
  <c r="AR478" i="2"/>
  <c r="AR490" i="2"/>
  <c r="AP505" i="2"/>
  <c r="AR444" i="2"/>
  <c r="AQ479" i="2"/>
  <c r="AO495" i="2"/>
  <c r="AP461" i="2"/>
  <c r="AR476" i="2"/>
  <c r="AO475" i="2"/>
  <c r="AQ491" i="2"/>
  <c r="AP494" i="2"/>
  <c r="AR509" i="2"/>
  <c r="AP448" i="2"/>
  <c r="AL384" i="2"/>
  <c r="AL413" i="2"/>
  <c r="AL398" i="2"/>
  <c r="AR520" i="2"/>
  <c r="AR459" i="2"/>
  <c r="AP474" i="2"/>
  <c r="AL380" i="2"/>
  <c r="AL335" i="2"/>
  <c r="AO510" i="2"/>
  <c r="AO449" i="2"/>
  <c r="AO525" i="2"/>
  <c r="AQ464" i="2"/>
  <c r="AR492" i="2"/>
  <c r="AP507" i="2"/>
  <c r="AR446" i="2"/>
  <c r="AQ506" i="2"/>
  <c r="AQ445" i="2"/>
  <c r="AQ521" i="2"/>
  <c r="AO460" i="2"/>
  <c r="AL397" i="2"/>
  <c r="AL351" i="2"/>
  <c r="AL396" i="2"/>
  <c r="AL381" i="2"/>
  <c r="AL365" i="2"/>
  <c r="AL336" i="2"/>
  <c r="AL399" i="2"/>
  <c r="AL353" i="2"/>
  <c r="AL414" i="2"/>
  <c r="AL367" i="2"/>
  <c r="AL395" i="2"/>
  <c r="AL349" i="2"/>
  <c r="AL410" i="2"/>
  <c r="AL411" i="2"/>
  <c r="AL350" i="2"/>
  <c r="AL412" i="2"/>
  <c r="AL382" i="2"/>
  <c r="AL338" i="2"/>
  <c r="AL368" i="2"/>
  <c r="AL334" i="2"/>
  <c r="AL364" i="2"/>
  <c r="AL366" i="2"/>
  <c r="AQ454" i="2"/>
  <c r="AR470" i="2"/>
  <c r="AQ471" i="2"/>
  <c r="AO519" i="2"/>
  <c r="AQ470" i="2"/>
  <c r="AO502" i="2"/>
  <c r="AQ457" i="2"/>
  <c r="AO471" i="2"/>
  <c r="AP504" i="2"/>
  <c r="AP519" i="2"/>
  <c r="AO503" i="2"/>
  <c r="AO500" i="2"/>
  <c r="AP515" i="2"/>
  <c r="AO454" i="2"/>
  <c r="AR502" i="2"/>
  <c r="AP456" i="2"/>
  <c r="AO516" i="2"/>
  <c r="AP455" i="2"/>
  <c r="AO455" i="2"/>
  <c r="AP471" i="2"/>
  <c r="AP458" i="2"/>
  <c r="AQ500" i="2"/>
  <c r="AP443" i="2"/>
  <c r="AR519" i="2"/>
  <c r="AQ502" i="2"/>
  <c r="AR518" i="2"/>
  <c r="AO487" i="2"/>
  <c r="AR471" i="2"/>
  <c r="AO504" i="2"/>
  <c r="AO472" i="2"/>
  <c r="AR515" i="2"/>
  <c r="AQ518" i="2"/>
  <c r="AP454" i="2"/>
  <c r="AP502" i="2"/>
  <c r="AR504" i="2"/>
  <c r="AP500" i="2"/>
  <c r="AO515" i="2"/>
  <c r="AR454" i="2"/>
  <c r="AQ456" i="2"/>
  <c r="AR455" i="2"/>
  <c r="AP485" i="2"/>
  <c r="AP442" i="2"/>
  <c r="AQ485" i="2"/>
  <c r="AR485" i="2"/>
  <c r="AR443" i="2"/>
  <c r="AO439" i="2"/>
  <c r="AQ486" i="2"/>
  <c r="AQ440" i="2"/>
  <c r="AO441" i="2"/>
  <c r="AO485" i="2"/>
  <c r="AP487" i="2"/>
  <c r="AQ504" i="2"/>
  <c r="AQ443" i="2"/>
  <c r="AQ519" i="2"/>
  <c r="AO458" i="2"/>
  <c r="AR458" i="2"/>
  <c r="AO488" i="2"/>
  <c r="AQ503" i="2"/>
  <c r="AO442" i="2"/>
  <c r="AQ442" i="2"/>
  <c r="AP486" i="2"/>
  <c r="AQ501" i="2"/>
  <c r="AO440" i="2"/>
  <c r="AQ441" i="2"/>
  <c r="AQ517" i="2"/>
  <c r="AO473" i="2"/>
  <c r="AP473" i="2"/>
  <c r="AO489" i="2"/>
  <c r="AP489" i="2"/>
  <c r="AO457" i="2"/>
  <c r="AP472" i="2"/>
  <c r="AO469" i="2"/>
  <c r="AQ469" i="2"/>
  <c r="AR516" i="2"/>
  <c r="AQ458" i="2"/>
  <c r="AQ473" i="2"/>
  <c r="AQ489" i="2"/>
  <c r="AQ487" i="2"/>
  <c r="AQ488" i="2"/>
  <c r="AP488" i="2"/>
  <c r="AP503" i="2"/>
  <c r="AR503" i="2"/>
  <c r="AR500" i="2"/>
  <c r="AP439" i="2"/>
  <c r="AQ439" i="2"/>
  <c r="AO486" i="2"/>
  <c r="AR486" i="2"/>
  <c r="AP501" i="2"/>
  <c r="AO501" i="2"/>
  <c r="AP440" i="2"/>
  <c r="AR440" i="2"/>
  <c r="AP441" i="2"/>
  <c r="AO517" i="2"/>
  <c r="AP517" i="2"/>
  <c r="AO456" i="2"/>
  <c r="AR456" i="2"/>
  <c r="AP518" i="2"/>
  <c r="AP457" i="2"/>
  <c r="AQ472" i="2"/>
  <c r="AP469" i="2"/>
  <c r="AP516" i="2"/>
  <c r="AO470" i="2"/>
  <c r="AK558" i="2" l="1"/>
  <c r="C36" i="14" s="1"/>
  <c r="AK551" i="2"/>
  <c r="C29" i="14" s="1"/>
  <c r="AK544" i="2"/>
  <c r="C22" i="14" s="1"/>
  <c r="AK557" i="2"/>
  <c r="C35" i="14" s="1"/>
  <c r="AK553" i="2"/>
  <c r="C31" i="14" s="1"/>
  <c r="AK555" i="2"/>
  <c r="C33" i="14" s="1"/>
  <c r="AK550" i="2"/>
  <c r="C28" i="14" s="1"/>
  <c r="AK552" i="2"/>
  <c r="C30" i="14" s="1"/>
  <c r="AK554" i="2"/>
  <c r="C32" i="14" s="1"/>
  <c r="AK549" i="2"/>
  <c r="C27" i="14" s="1"/>
  <c r="AK556" i="2"/>
  <c r="C34" i="14" s="1"/>
  <c r="AK613" i="2"/>
  <c r="AK611" i="2"/>
  <c r="F23" i="14" s="1"/>
  <c r="AK610" i="2"/>
  <c r="F22" i="14" s="1"/>
  <c r="AK612" i="2"/>
  <c r="F24" i="14" s="1"/>
  <c r="AK545" i="2"/>
  <c r="C23" i="14" s="1"/>
  <c r="AK547" i="2"/>
  <c r="C25" i="14" s="1"/>
  <c r="AK548" i="2"/>
  <c r="C26" i="14" s="1"/>
  <c r="AK546" i="2"/>
  <c r="C24" i="14" s="1"/>
  <c r="F25" i="14"/>
  <c r="C77" i="14" l="1"/>
  <c r="C159" i="14" s="1"/>
</calcChain>
</file>

<file path=xl/sharedStrings.xml><?xml version="1.0" encoding="utf-8"?>
<sst xmlns="http://schemas.openxmlformats.org/spreadsheetml/2006/main" count="2225" uniqueCount="639">
  <si>
    <r>
      <rPr>
        <b/>
        <sz val="11"/>
        <color indexed="8"/>
        <rFont val="Arial"/>
        <family val="2"/>
      </rPr>
      <t>[1-U</t>
    </r>
    <r>
      <rPr>
        <b/>
        <vertAlign val="subscript"/>
        <sz val="11"/>
        <color indexed="8"/>
        <rFont val="Arial"/>
        <family val="2"/>
      </rPr>
      <t>ij</t>
    </r>
    <r>
      <rPr>
        <b/>
        <sz val="11"/>
        <color indexed="8"/>
        <rFont val="Arial"/>
        <family val="2"/>
      </rPr>
      <t>]</t>
    </r>
    <r>
      <rPr>
        <sz val="11"/>
        <color indexed="8"/>
        <rFont val="Arial"/>
        <family val="2"/>
      </rPr>
      <t xml:space="preserve"> One minus the process utilization rate for input gas by process type (decimal fraction from table I-5, I-6, and I-7)</t>
    </r>
  </si>
  <si>
    <t>Semiconductors f-GHG (300 mm wafer size)</t>
  </si>
  <si>
    <t>Semiconductors f-GHG (150 or 200 mm wafer size)</t>
  </si>
  <si>
    <r>
      <rPr>
        <b/>
        <sz val="11"/>
        <color indexed="8"/>
        <rFont val="Arial"/>
        <family val="2"/>
      </rPr>
      <t>Chamber Cleaning:</t>
    </r>
    <r>
      <rPr>
        <sz val="11"/>
        <color indexed="8"/>
        <rFont val="Arial"/>
        <family val="2"/>
      </rPr>
      <t xml:space="preserve"> In situ thermal cleaning:</t>
    </r>
  </si>
  <si>
    <r>
      <rPr>
        <b/>
        <sz val="11"/>
        <color indexed="8"/>
        <rFont val="Arial"/>
        <family val="2"/>
      </rPr>
      <t>Chamber Cleaning:</t>
    </r>
    <r>
      <rPr>
        <sz val="11"/>
        <color indexed="8"/>
        <rFont val="Arial"/>
        <family val="2"/>
      </rPr>
      <t xml:space="preserve"> Remote plasma cleaning</t>
    </r>
  </si>
  <si>
    <r>
      <rPr>
        <b/>
        <sz val="11"/>
        <color indexed="8"/>
        <rFont val="Arial"/>
        <family val="2"/>
      </rPr>
      <t>[i]</t>
    </r>
    <r>
      <rPr>
        <sz val="11"/>
        <color indexed="8"/>
        <rFont val="Arial"/>
        <family val="2"/>
      </rPr>
      <t xml:space="preserve"> Heat Transfer Fluid</t>
    </r>
  </si>
  <si>
    <t>If Other, Please Describe</t>
  </si>
  <si>
    <r>
      <t>[i]</t>
    </r>
    <r>
      <rPr>
        <sz val="11"/>
        <color indexed="8"/>
        <rFont val="Arial"/>
        <family val="2"/>
      </rPr>
      <t xml:space="preserve"> Input Gas</t>
    </r>
  </si>
  <si>
    <r>
      <t>(j)</t>
    </r>
    <r>
      <rPr>
        <sz val="11"/>
        <color indexed="8"/>
        <rFont val="Arial"/>
        <family val="2"/>
      </rPr>
      <t xml:space="preserve"> Process Type</t>
    </r>
    <r>
      <rPr>
        <b/>
        <sz val="11"/>
        <color indexed="8"/>
        <rFont val="Arial"/>
        <family val="2"/>
      </rPr>
      <t xml:space="preserve"> </t>
    </r>
  </si>
  <si>
    <r>
      <t>(j)</t>
    </r>
    <r>
      <rPr>
        <sz val="11"/>
        <color indexed="8"/>
        <rFont val="Arial"/>
        <family val="2"/>
      </rPr>
      <t xml:space="preserve"> Process Type / Sub Process Type</t>
    </r>
  </si>
  <si>
    <r>
      <rPr>
        <b/>
        <sz val="11"/>
        <color indexed="8"/>
        <rFont val="Arial"/>
        <family val="2"/>
      </rPr>
      <t>Chamber Cleaning:</t>
    </r>
    <r>
      <rPr>
        <sz val="11"/>
        <color indexed="8"/>
        <rFont val="Arial"/>
        <family val="2"/>
      </rPr>
      <t xml:space="preserve"> In Situ plasma cleaning:</t>
    </r>
  </si>
  <si>
    <r>
      <t>[</t>
    </r>
    <r>
      <rPr>
        <vertAlign val="subscript"/>
        <sz val="11"/>
        <color indexed="8"/>
        <rFont val="Arial"/>
        <family val="2"/>
      </rPr>
      <t>j</t>
    </r>
    <r>
      <rPr>
        <sz val="11"/>
        <color indexed="8"/>
        <rFont val="Arial"/>
        <family val="2"/>
      </rPr>
      <t>] Chemical Vapor deposition process or other electronics manufacturing production process</t>
    </r>
  </si>
  <si>
    <t>STEP 2.) Calculate the total annual consumption of N2O using Equation I-12, and I-11. [§98.93(c)]</t>
  </si>
  <si>
    <r>
      <rPr>
        <b/>
        <sz val="11"/>
        <color indexed="8"/>
        <rFont val="Arial"/>
        <family val="2"/>
      </rPr>
      <t>[C</t>
    </r>
    <r>
      <rPr>
        <b/>
        <vertAlign val="subscript"/>
        <sz val="11"/>
        <color indexed="8"/>
        <rFont val="Arial"/>
        <family val="2"/>
      </rPr>
      <t>i</t>
    </r>
    <r>
      <rPr>
        <b/>
        <sz val="11"/>
        <color indexed="8"/>
        <rFont val="Arial"/>
        <family val="2"/>
      </rPr>
      <t>]</t>
    </r>
    <r>
      <rPr>
        <sz val="11"/>
        <color indexed="8"/>
        <rFont val="Arial"/>
        <family val="2"/>
      </rPr>
      <t xml:space="preserve"> Annual consumption of N2Os as calculated in Eq. I-11 (kg)</t>
    </r>
  </si>
  <si>
    <t>Chemical Vapor Deposition</t>
  </si>
  <si>
    <t>Other Manufacturing Process</t>
  </si>
  <si>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2</t>
    </r>
    <r>
      <rPr>
        <sz val="11"/>
        <color indexed="8"/>
        <rFont val="Arial"/>
        <family val="2"/>
      </rPr>
      <t>F</t>
    </r>
    <r>
      <rPr>
        <vertAlign val="subscript"/>
        <sz val="11"/>
        <color indexed="8"/>
        <rFont val="Arial"/>
        <family val="2"/>
      </rPr>
      <t>6</t>
    </r>
    <r>
      <rPr>
        <sz val="11"/>
        <color indexed="8"/>
        <rFont val="Arial"/>
        <family val="2"/>
      </rPr>
      <t xml:space="preserve">  (decimal fraction from table I-5, I-6, and I-7)</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</si>
  <si>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BCF</t>
    </r>
    <r>
      <rPr>
        <vertAlign val="subscript"/>
        <sz val="11"/>
        <color indexed="8"/>
        <rFont val="Arial"/>
        <family val="2"/>
      </rPr>
      <t>4</t>
    </r>
    <r>
      <rPr>
        <sz val="11"/>
        <color indexed="8"/>
        <rFont val="Arial"/>
        <family val="2"/>
      </rPr>
      <t xml:space="preserve">  (decimal fraction from table I-5, I-6, and I-7)</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</si>
  <si>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3</t>
    </r>
    <r>
      <rPr>
        <sz val="11"/>
        <color indexed="8"/>
        <rFont val="Arial"/>
        <family val="2"/>
      </rPr>
      <t>F</t>
    </r>
    <r>
      <rPr>
        <vertAlign val="subscript"/>
        <sz val="11"/>
        <color indexed="8"/>
        <rFont val="Arial"/>
        <family val="2"/>
      </rPr>
      <t>8</t>
    </r>
    <r>
      <rPr>
        <sz val="11"/>
        <color indexed="8"/>
        <rFont val="Arial"/>
        <family val="2"/>
      </rPr>
      <t xml:space="preserve">  (decimal fraction from table I-5, I-6, and I-7)</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</si>
  <si>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BCHF</t>
    </r>
    <r>
      <rPr>
        <vertAlign val="subscript"/>
        <sz val="11"/>
        <color indexed="8"/>
        <rFont val="Arial"/>
        <family val="2"/>
      </rPr>
      <t>3</t>
    </r>
    <r>
      <rPr>
        <sz val="11"/>
        <color indexed="8"/>
        <rFont val="Arial"/>
        <family val="2"/>
      </rPr>
      <t xml:space="preserve">  (decimal fraction from table I-5, I-6, and I-7)</t>
    </r>
  </si>
  <si>
    <t>BCF4</t>
  </si>
  <si>
    <t>BC2F6</t>
  </si>
  <si>
    <t>BCHF3</t>
  </si>
  <si>
    <t>BC3F8</t>
  </si>
  <si>
    <r>
      <rPr>
        <b/>
        <sz val="11"/>
        <color indexed="8"/>
        <rFont val="Arial"/>
        <family val="2"/>
      </rPr>
      <t>[k]</t>
    </r>
    <r>
      <rPr>
        <sz val="11"/>
        <color indexed="8"/>
        <rFont val="Arial"/>
        <family val="2"/>
      </rPr>
      <t xml:space="preserve"> By-Product Gas</t>
    </r>
  </si>
  <si>
    <t>NF3 Remote Chamber Cleaning</t>
  </si>
  <si>
    <r>
      <rPr>
        <b/>
        <sz val="11"/>
        <color indexed="8"/>
        <rFont val="Arial"/>
        <family val="2"/>
      </rPr>
      <t xml:space="preserve">Notes: </t>
    </r>
    <r>
      <rPr>
        <sz val="11"/>
        <color indexed="8"/>
        <rFont val="Arial"/>
        <family val="2"/>
      </rPr>
      <t>NA Changed to 0 and highlighted in Red in this table for calculation purposes, 0 denotes not applicable based on currently available information.</t>
    </r>
  </si>
  <si>
    <r>
      <rPr>
        <b/>
        <sz val="11"/>
        <color indexed="8"/>
        <rFont val="Arial"/>
        <family val="2"/>
      </rPr>
      <t>[C</t>
    </r>
    <r>
      <rPr>
        <b/>
        <vertAlign val="subscript"/>
        <sz val="11"/>
        <color indexed="8"/>
        <rFont val="Arial"/>
        <family val="2"/>
      </rPr>
      <t>ij</t>
    </r>
    <r>
      <rPr>
        <b/>
        <sz val="11"/>
        <color indexed="8"/>
        <rFont val="Arial"/>
        <family val="2"/>
      </rPr>
      <t>]</t>
    </r>
    <r>
      <rPr>
        <sz val="11"/>
        <color indexed="8"/>
        <rFont val="Arial"/>
        <family val="2"/>
      </rPr>
      <t xml:space="preserve"> The Amount of input gas consumed for process type (kg)</t>
    </r>
  </si>
  <si>
    <r>
      <t xml:space="preserve">STEP 1.) Calculate the disbursements of </t>
    </r>
    <r>
      <rPr>
        <b/>
        <u/>
        <sz val="11"/>
        <color indexed="8"/>
        <rFont val="Arial"/>
        <family val="2"/>
      </rPr>
      <t>all input gases</t>
    </r>
    <r>
      <rPr>
        <b/>
        <sz val="11"/>
        <color indexed="8"/>
        <rFont val="Arial"/>
        <family val="2"/>
      </rPr>
      <t xml:space="preserve"> using facility-wide gas specific heel factors using Equation I-12. [§98.93(d)]</t>
    </r>
  </si>
  <si>
    <r>
      <rPr>
        <b/>
        <sz val="11"/>
        <color indexed="8"/>
        <rFont val="Arial"/>
        <family val="2"/>
      </rPr>
      <t>[N</t>
    </r>
    <r>
      <rPr>
        <b/>
        <vertAlign val="subscript"/>
        <sz val="11"/>
        <color indexed="8"/>
        <rFont val="Arial"/>
        <family val="2"/>
      </rPr>
      <t>il</t>
    </r>
    <r>
      <rPr>
        <b/>
        <sz val="11"/>
        <color indexed="8"/>
        <rFont val="Arial"/>
        <family val="2"/>
      </rPr>
      <t xml:space="preserve">] </t>
    </r>
    <r>
      <rPr>
        <sz val="11"/>
        <color indexed="8"/>
        <rFont val="Arial"/>
        <family val="2"/>
      </rPr>
      <t>Number of containers of this size and type</t>
    </r>
  </si>
  <si>
    <t>STEP 2.) Calculate the total annual input gas consumption using Equation I-11. [§98.93(c)]</t>
  </si>
  <si>
    <r>
      <rPr>
        <b/>
        <sz val="11"/>
        <color indexed="8"/>
        <rFont val="Arial"/>
        <family val="2"/>
      </rPr>
      <t>[Ci]</t>
    </r>
    <r>
      <rPr>
        <sz val="11"/>
        <color indexed="8"/>
        <rFont val="Arial"/>
        <family val="2"/>
      </rPr>
      <t xml:space="preserve"> Annual fluorinated GHG (input gas i) purchases or consumption (kg)</t>
    </r>
  </si>
  <si>
    <t>CH2F2</t>
  </si>
  <si>
    <t>HIDE : Picklist - [i] Input Gas (PV)</t>
  </si>
  <si>
    <t>HIDE : Picklist - [i] Input Gas (Semi|MEMS|LCD)</t>
  </si>
  <si>
    <t xml:space="preserve">Use this value in Equation I-1 and Equation I-2, where applicable, </t>
  </si>
  <si>
    <t>HIDE : Sum Function</t>
  </si>
  <si>
    <r>
      <rPr>
        <b/>
        <sz val="11"/>
        <color indexed="8"/>
        <rFont val="Arial"/>
        <family val="2"/>
      </rPr>
      <t>[E</t>
    </r>
    <r>
      <rPr>
        <b/>
        <vertAlign val="subscript"/>
        <sz val="11"/>
        <color indexed="8"/>
        <rFont val="Arial"/>
        <family val="2"/>
      </rPr>
      <t>T</t>
    </r>
    <r>
      <rPr>
        <b/>
        <sz val="11"/>
        <color indexed="8"/>
        <rFont val="Arial"/>
        <family val="2"/>
      </rPr>
      <t>]</t>
    </r>
    <r>
      <rPr>
        <sz val="11"/>
        <color indexed="8"/>
        <rFont val="Arial"/>
        <family val="2"/>
      </rPr>
      <t xml:space="preserve"> Annual production process emissions of all fluorinated GHGs for threshold applicability purposes (metric tons CO</t>
    </r>
    <r>
      <rPr>
        <vertAlign val="subscript"/>
        <sz val="11"/>
        <color indexed="8"/>
        <rFont val="Arial"/>
        <family val="2"/>
      </rPr>
      <t>2</t>
    </r>
    <r>
      <rPr>
        <sz val="11"/>
        <color indexed="8"/>
        <rFont val="Arial"/>
        <family val="2"/>
      </rPr>
      <t>e).</t>
    </r>
  </si>
  <si>
    <t>Use this value for threshold applicability purposes</t>
  </si>
  <si>
    <t>Use these values in Equation I-4</t>
  </si>
  <si>
    <t>STEP 1.) Calculate annual manufacturing capacity of your facility using Equation I-5. [§98.91(b)]</t>
  </si>
  <si>
    <t>and in the Subpart I reporting form [§98.96(a)]</t>
  </si>
  <si>
    <t>Subpart I: Electronics Manufacturing</t>
  </si>
  <si>
    <t>Version</t>
  </si>
  <si>
    <t>Worksheet Instructions:</t>
  </si>
  <si>
    <t>External Links:</t>
  </si>
  <si>
    <t>LINK TBD</t>
  </si>
  <si>
    <t>Subpart I Resources Page:</t>
  </si>
  <si>
    <t>Reporting Spreadsheet:</t>
  </si>
  <si>
    <t>Subpart I - Electronics Manufacturing</t>
  </si>
  <si>
    <t>OPTIONAL WORKSHEET FOR FACILITY RECORDKEEPING PURPOSES</t>
  </si>
  <si>
    <r>
      <t>N</t>
    </r>
    <r>
      <rPr>
        <b/>
        <vertAlign val="subscript"/>
        <sz val="14"/>
        <color indexed="8"/>
        <rFont val="Arial"/>
        <family val="2"/>
      </rPr>
      <t>2</t>
    </r>
    <r>
      <rPr>
        <b/>
        <sz val="14"/>
        <color indexed="8"/>
        <rFont val="Arial"/>
        <family val="2"/>
      </rPr>
      <t>O</t>
    </r>
  </si>
  <si>
    <t>f-HTFs</t>
  </si>
  <si>
    <t>Month</t>
  </si>
  <si>
    <t>January</t>
  </si>
  <si>
    <t>February</t>
  </si>
  <si>
    <t>March</t>
  </si>
  <si>
    <t>April</t>
  </si>
  <si>
    <t xml:space="preserve">May </t>
  </si>
  <si>
    <t>June</t>
  </si>
  <si>
    <t>July</t>
  </si>
  <si>
    <t>August</t>
  </si>
  <si>
    <t>September</t>
  </si>
  <si>
    <t>October</t>
  </si>
  <si>
    <t>November</t>
  </si>
  <si>
    <t>December</t>
  </si>
  <si>
    <r>
      <t>[W</t>
    </r>
    <r>
      <rPr>
        <b/>
        <vertAlign val="subscript"/>
        <sz val="11"/>
        <color indexed="8"/>
        <rFont val="Arial"/>
        <family val="2"/>
      </rPr>
      <t>x</t>
    </r>
    <r>
      <rPr>
        <b/>
        <sz val="11"/>
        <color indexed="8"/>
        <rFont val="Arial"/>
        <family val="2"/>
      </rPr>
      <t xml:space="preserve">] </t>
    </r>
    <r>
      <rPr>
        <sz val="11"/>
        <color indexed="8"/>
        <rFont val="Arial"/>
        <family val="2"/>
      </rPr>
      <t>Maximum designed substrate starts of the facility in month x 
(m</t>
    </r>
    <r>
      <rPr>
        <vertAlign val="superscript"/>
        <sz val="11"/>
        <color indexed="8"/>
        <rFont val="Arial"/>
        <family val="2"/>
      </rPr>
      <t>2</t>
    </r>
    <r>
      <rPr>
        <sz val="11"/>
        <color indexed="8"/>
        <rFont val="Arial"/>
        <family val="2"/>
      </rPr>
      <t xml:space="preserve"> per month) </t>
    </r>
  </si>
  <si>
    <r>
      <rPr>
        <b/>
        <sz val="11"/>
        <color indexed="8"/>
        <rFont val="Arial"/>
        <family val="2"/>
      </rPr>
      <t>[S]</t>
    </r>
    <r>
      <rPr>
        <sz val="11"/>
        <color indexed="8"/>
        <rFont val="Arial"/>
        <family val="2"/>
      </rPr>
      <t xml:space="preserve"> 100 percent of annual manufacturing capacity of the facility (m</t>
    </r>
    <r>
      <rPr>
        <vertAlign val="superscript"/>
        <sz val="11"/>
        <color indexed="8"/>
        <rFont val="Arial"/>
        <family val="2"/>
      </rPr>
      <t>2</t>
    </r>
    <r>
      <rPr>
        <sz val="11"/>
        <color indexed="8"/>
        <rFont val="Arial"/>
        <family val="2"/>
      </rPr>
      <t>)</t>
    </r>
  </si>
  <si>
    <r>
      <rPr>
        <b/>
        <sz val="11"/>
        <color indexed="8"/>
        <rFont val="Arial"/>
        <family val="2"/>
      </rPr>
      <t>[i]</t>
    </r>
    <r>
      <rPr>
        <sz val="11"/>
        <color indexed="8"/>
        <rFont val="Arial"/>
        <family val="2"/>
      </rPr>
      <t xml:space="preserve"> Input Gas</t>
    </r>
  </si>
  <si>
    <r>
      <rPr>
        <b/>
        <sz val="11"/>
        <color indexed="8"/>
        <rFont val="Arial"/>
        <family val="2"/>
      </rPr>
      <t>[EF</t>
    </r>
    <r>
      <rPr>
        <b/>
        <vertAlign val="subscript"/>
        <sz val="11"/>
        <color indexed="8"/>
        <rFont val="Arial"/>
        <family val="2"/>
      </rPr>
      <t>i</t>
    </r>
    <r>
      <rPr>
        <b/>
        <sz val="11"/>
        <color indexed="8"/>
        <rFont val="Arial"/>
        <family val="2"/>
      </rPr>
      <t>]</t>
    </r>
    <r>
      <rPr>
        <sz val="11"/>
        <color indexed="8"/>
        <rFont val="Arial"/>
        <family val="2"/>
      </rPr>
      <t xml:space="preserve"> Emission factor for input gas i (kg/m</t>
    </r>
    <r>
      <rPr>
        <vertAlign val="superscript"/>
        <sz val="11"/>
        <color indexed="8"/>
        <rFont val="Arial"/>
        <family val="2"/>
      </rPr>
      <t>2</t>
    </r>
    <r>
      <rPr>
        <sz val="11"/>
        <color indexed="8"/>
        <rFont val="Arial"/>
        <family val="2"/>
      </rPr>
      <t xml:space="preserve"> )</t>
    </r>
  </si>
  <si>
    <r>
      <rPr>
        <b/>
        <sz val="11"/>
        <color indexed="8"/>
        <rFont val="Arial"/>
        <family val="2"/>
      </rPr>
      <t>[GWP</t>
    </r>
    <r>
      <rPr>
        <b/>
        <vertAlign val="subscript"/>
        <sz val="11"/>
        <color indexed="8"/>
        <rFont val="Arial"/>
        <family val="2"/>
      </rPr>
      <t>i</t>
    </r>
    <r>
      <rPr>
        <b/>
        <sz val="11"/>
        <color indexed="8"/>
        <rFont val="Arial"/>
        <family val="2"/>
      </rPr>
      <t xml:space="preserve">] </t>
    </r>
    <r>
      <rPr>
        <sz val="11"/>
        <color indexed="8"/>
        <rFont val="Arial"/>
        <family val="2"/>
      </rPr>
      <t>Gas-appropriate GWP as provided in Table A–1 to subpart A of this part</t>
    </r>
  </si>
  <si>
    <r>
      <rPr>
        <b/>
        <sz val="11"/>
        <color indexed="8"/>
        <rFont val="Arial"/>
        <family val="2"/>
      </rPr>
      <t>[E</t>
    </r>
    <r>
      <rPr>
        <b/>
        <vertAlign val="subscript"/>
        <sz val="11"/>
        <color indexed="8"/>
        <rFont val="Arial"/>
        <family val="2"/>
      </rPr>
      <t>i</t>
    </r>
    <r>
      <rPr>
        <b/>
        <sz val="11"/>
        <color indexed="8"/>
        <rFont val="Arial"/>
        <family val="2"/>
      </rPr>
      <t>]</t>
    </r>
    <r>
      <rPr>
        <sz val="11"/>
        <color indexed="8"/>
        <rFont val="Arial"/>
        <family val="2"/>
      </rPr>
      <t xml:space="preserve"> Annual production process emissions of input gas i for threshold applicability purposes (metric tons CO</t>
    </r>
    <r>
      <rPr>
        <vertAlign val="subscript"/>
        <sz val="11"/>
        <color indexed="8"/>
        <rFont val="Arial"/>
        <family val="2"/>
      </rPr>
      <t>2</t>
    </r>
    <r>
      <rPr>
        <sz val="11"/>
        <color indexed="8"/>
        <rFont val="Arial"/>
        <family val="2"/>
      </rPr>
      <t>e)</t>
    </r>
  </si>
  <si>
    <r>
      <rPr>
        <b/>
        <sz val="11"/>
        <color indexed="8"/>
        <rFont val="Arial"/>
        <family val="2"/>
      </rPr>
      <t>[EF</t>
    </r>
    <r>
      <rPr>
        <b/>
        <vertAlign val="subscript"/>
        <sz val="11"/>
        <color indexed="8"/>
        <rFont val="Arial"/>
        <family val="2"/>
      </rPr>
      <t>i</t>
    </r>
    <r>
      <rPr>
        <b/>
        <sz val="11"/>
        <color indexed="8"/>
        <rFont val="Arial"/>
        <family val="2"/>
      </rPr>
      <t>]</t>
    </r>
    <r>
      <rPr>
        <sz val="11"/>
        <color indexed="8"/>
        <rFont val="Arial"/>
        <family val="2"/>
      </rPr>
      <t xml:space="preserve"> Emission factor for input gas i (g/m</t>
    </r>
    <r>
      <rPr>
        <vertAlign val="superscript"/>
        <sz val="11"/>
        <color indexed="8"/>
        <rFont val="Arial"/>
        <family val="2"/>
      </rPr>
      <t>2</t>
    </r>
    <r>
      <rPr>
        <sz val="11"/>
        <color indexed="8"/>
        <rFont val="Arial"/>
        <family val="2"/>
      </rPr>
      <t xml:space="preserve"> )</t>
    </r>
  </si>
  <si>
    <t>Semiconductor manufacture</t>
  </si>
  <si>
    <t>MEMS manufacture</t>
  </si>
  <si>
    <r>
      <t>Table I–4 to Subpart I of Part 98–Default Emission Factors (1–U</t>
    </r>
    <r>
      <rPr>
        <b/>
        <vertAlign val="subscript"/>
        <sz val="13"/>
        <color indexed="8"/>
        <rFont val="Arial"/>
        <family val="2"/>
      </rPr>
      <t>ij</t>
    </r>
    <r>
      <rPr>
        <b/>
        <sz val="13"/>
        <color indexed="8"/>
        <rFont val="Arial"/>
        <family val="2"/>
      </rPr>
      <t>) for Gas Utilization Rates (U</t>
    </r>
    <r>
      <rPr>
        <b/>
        <vertAlign val="subscript"/>
        <sz val="13"/>
        <color indexed="8"/>
        <rFont val="Arial"/>
        <family val="2"/>
      </rPr>
      <t>ij</t>
    </r>
    <r>
      <rPr>
        <b/>
        <sz val="13"/>
        <color indexed="8"/>
        <rFont val="Arial"/>
        <family val="2"/>
      </rPr>
      <t>) and By-Product Formation Rates (B</t>
    </r>
    <r>
      <rPr>
        <b/>
        <vertAlign val="subscript"/>
        <sz val="13"/>
        <color indexed="8"/>
        <rFont val="Arial"/>
        <family val="2"/>
      </rPr>
      <t>ijk</t>
    </r>
    <r>
      <rPr>
        <b/>
        <sz val="13"/>
        <color indexed="8"/>
        <rFont val="Arial"/>
        <family val="2"/>
      </rPr>
      <t>) for Semiconductor Manufacturing for 300 mm Wafer Size</t>
    </r>
  </si>
  <si>
    <r>
      <t>Table I–3 to Subpart I of Part 98—Default Emission Factors (1–U</t>
    </r>
    <r>
      <rPr>
        <b/>
        <vertAlign val="subscript"/>
        <sz val="13"/>
        <color indexed="8"/>
        <rFont val="Arial"/>
        <family val="2"/>
      </rPr>
      <t>ij</t>
    </r>
    <r>
      <rPr>
        <b/>
        <sz val="13"/>
        <color indexed="8"/>
        <rFont val="Arial"/>
        <family val="2"/>
      </rPr>
      <t>) for Gas Utilization Rates (U</t>
    </r>
    <r>
      <rPr>
        <b/>
        <vertAlign val="subscript"/>
        <sz val="13"/>
        <color indexed="8"/>
        <rFont val="Arial"/>
        <family val="2"/>
      </rPr>
      <t>ij</t>
    </r>
    <r>
      <rPr>
        <b/>
        <sz val="13"/>
        <color indexed="8"/>
        <rFont val="Arial"/>
        <family val="2"/>
      </rPr>
      <t>) and By-Product Formation Rates (B</t>
    </r>
    <r>
      <rPr>
        <b/>
        <vertAlign val="subscript"/>
        <sz val="13"/>
        <color indexed="8"/>
        <rFont val="Arial"/>
        <family val="2"/>
      </rPr>
      <t>ijk</t>
    </r>
    <r>
      <rPr>
        <b/>
        <sz val="13"/>
        <color indexed="8"/>
        <rFont val="Arial"/>
        <family val="2"/>
      </rPr>
      <t>) for Semiconductor Manufacturing for 150mm and 200 mm Wafer Sizes</t>
    </r>
  </si>
  <si>
    <r>
      <t>NF</t>
    </r>
    <r>
      <rPr>
        <b/>
        <vertAlign val="subscript"/>
        <sz val="11"/>
        <color indexed="8"/>
        <rFont val="Arial"/>
        <family val="2"/>
      </rPr>
      <t xml:space="preserve">3 </t>
    </r>
    <r>
      <rPr>
        <b/>
        <sz val="11"/>
        <color indexed="8"/>
        <rFont val="Arial"/>
        <family val="2"/>
      </rPr>
      <t>Remote</t>
    </r>
  </si>
  <si>
    <r>
      <t>C</t>
    </r>
    <r>
      <rPr>
        <b/>
        <vertAlign val="subscript"/>
        <sz val="11"/>
        <color indexed="8"/>
        <rFont val="Arial"/>
        <family val="2"/>
      </rPr>
      <t>4</t>
    </r>
    <r>
      <rPr>
        <b/>
        <sz val="11"/>
        <color indexed="8"/>
        <rFont val="Arial"/>
        <family val="2"/>
      </rPr>
      <t>F</t>
    </r>
    <r>
      <rPr>
        <b/>
        <vertAlign val="subscript"/>
        <sz val="11"/>
        <color indexed="8"/>
        <rFont val="Arial"/>
        <family val="2"/>
      </rPr>
      <t>6a</t>
    </r>
  </si>
  <si>
    <r>
      <t>C</t>
    </r>
    <r>
      <rPr>
        <b/>
        <vertAlign val="subscript"/>
        <sz val="11"/>
        <color indexed="8"/>
        <rFont val="Arial"/>
        <family val="2"/>
      </rPr>
      <t>5</t>
    </r>
    <r>
      <rPr>
        <b/>
        <sz val="11"/>
        <color indexed="8"/>
        <rFont val="Arial"/>
        <family val="2"/>
      </rPr>
      <t>F</t>
    </r>
    <r>
      <rPr>
        <b/>
        <vertAlign val="subscript"/>
        <sz val="11"/>
        <color indexed="8"/>
        <rFont val="Arial"/>
        <family val="2"/>
      </rPr>
      <t>8a</t>
    </r>
  </si>
  <si>
    <r>
      <t>C</t>
    </r>
    <r>
      <rPr>
        <b/>
        <vertAlign val="subscript"/>
        <sz val="11"/>
        <color indexed="8"/>
        <rFont val="Arial"/>
        <family val="2"/>
      </rPr>
      <t>4</t>
    </r>
    <r>
      <rPr>
        <b/>
        <sz val="11"/>
        <color indexed="8"/>
        <rFont val="Arial"/>
        <family val="2"/>
      </rPr>
      <t>F</t>
    </r>
    <r>
      <rPr>
        <b/>
        <vertAlign val="subscript"/>
        <sz val="11"/>
        <color indexed="8"/>
        <rFont val="Arial"/>
        <family val="2"/>
      </rPr>
      <t>8</t>
    </r>
    <r>
      <rPr>
        <b/>
        <sz val="11"/>
        <color indexed="8"/>
        <rFont val="Arial"/>
        <family val="2"/>
      </rPr>
      <t>O</t>
    </r>
    <r>
      <rPr>
        <b/>
        <vertAlign val="subscript"/>
        <sz val="11"/>
        <color indexed="8"/>
        <rFont val="Arial"/>
        <family val="2"/>
      </rPr>
      <t>a</t>
    </r>
  </si>
  <si>
    <t>Process gas i</t>
  </si>
  <si>
    <t>Process type factors</t>
  </si>
  <si>
    <r>
      <t>CVD 1–U</t>
    </r>
    <r>
      <rPr>
        <vertAlign val="subscript"/>
        <sz val="11"/>
        <color indexed="8"/>
        <rFont val="Arial"/>
        <family val="2"/>
      </rPr>
      <t>i</t>
    </r>
  </si>
  <si>
    <t>Estimate includes multi-gas etch processes.</t>
  </si>
  <si>
    <t>Estimate reflects presence of low-k, carbide and multi-gas etch processes that may contain a C-containing fluorinated GHG additive.</t>
  </si>
  <si>
    <r>
      <t>Other Manufacturing Process 1–U</t>
    </r>
    <r>
      <rPr>
        <vertAlign val="subscript"/>
        <sz val="11"/>
        <color indexed="8"/>
        <rFont val="Arial"/>
        <family val="2"/>
      </rPr>
      <t>i</t>
    </r>
  </si>
  <si>
    <r>
      <t>N</t>
    </r>
    <r>
      <rPr>
        <b/>
        <vertAlign val="subscript"/>
        <sz val="11"/>
        <color indexed="8"/>
        <rFont val="Arial"/>
        <family val="2"/>
      </rPr>
      <t>2</t>
    </r>
    <r>
      <rPr>
        <b/>
        <sz val="11"/>
        <color indexed="8"/>
        <rFont val="Arial"/>
        <family val="2"/>
      </rPr>
      <t>O</t>
    </r>
  </si>
  <si>
    <t>OPTIONAL CALCULATION WORKBOOK FOR FACILITY RECORDKEEPING PURPOSES</t>
  </si>
  <si>
    <t xml:space="preserve">Version   </t>
  </si>
  <si>
    <t>NA</t>
  </si>
  <si>
    <t>Table I–1 to Subpart I—Default Emission Factors for Threshold Applicability Determination</t>
  </si>
  <si>
    <t>Product type</t>
  </si>
  <si>
    <t>CF4</t>
  </si>
  <si>
    <t>C2F6</t>
  </si>
  <si>
    <t>CHF3</t>
  </si>
  <si>
    <t>C3F8</t>
  </si>
  <si>
    <t>NF3</t>
  </si>
  <si>
    <t>SF6</t>
  </si>
  <si>
    <r>
      <t>Semiconductors (kg/m</t>
    </r>
    <r>
      <rPr>
        <vertAlign val="superscript"/>
        <sz val="11"/>
        <color indexed="8"/>
        <rFont val="Arial"/>
        <family val="2"/>
      </rPr>
      <t>2</t>
    </r>
    <r>
      <rPr>
        <sz val="11"/>
        <color indexed="8"/>
        <rFont val="Arial"/>
        <family val="2"/>
      </rPr>
      <t>)</t>
    </r>
  </si>
  <si>
    <r>
      <t>LCD (g/m</t>
    </r>
    <r>
      <rPr>
        <vertAlign val="superscript"/>
        <sz val="11"/>
        <color indexed="8"/>
        <rFont val="Arial"/>
        <family val="2"/>
      </rPr>
      <t>2</t>
    </r>
    <r>
      <rPr>
        <sz val="11"/>
        <color indexed="8"/>
        <rFont val="Arial"/>
        <family val="2"/>
      </rPr>
      <t>)</t>
    </r>
  </si>
  <si>
    <r>
      <t>MEMS (kg/m</t>
    </r>
    <r>
      <rPr>
        <vertAlign val="superscript"/>
        <sz val="11"/>
        <color indexed="8"/>
        <rFont val="Arial"/>
        <family val="2"/>
      </rPr>
      <t>2</t>
    </r>
    <r>
      <rPr>
        <sz val="11"/>
        <color indexed="8"/>
        <rFont val="Arial"/>
        <family val="2"/>
      </rPr>
      <t>)</t>
    </r>
  </si>
  <si>
    <r>
      <t>CF</t>
    </r>
    <r>
      <rPr>
        <b/>
        <vertAlign val="subscript"/>
        <sz val="11"/>
        <color indexed="8"/>
        <rFont val="Arial"/>
        <family val="2"/>
      </rPr>
      <t>4</t>
    </r>
  </si>
  <si>
    <r>
      <t>C</t>
    </r>
    <r>
      <rPr>
        <b/>
        <vertAlign val="subscript"/>
        <sz val="11"/>
        <color indexed="8"/>
        <rFont val="Arial"/>
        <family val="2"/>
      </rPr>
      <t>2</t>
    </r>
    <r>
      <rPr>
        <b/>
        <sz val="11"/>
        <color indexed="8"/>
        <rFont val="Arial"/>
        <family val="2"/>
      </rPr>
      <t>F</t>
    </r>
    <r>
      <rPr>
        <b/>
        <vertAlign val="subscript"/>
        <sz val="11"/>
        <color indexed="8"/>
        <rFont val="Arial"/>
        <family val="2"/>
      </rPr>
      <t>6</t>
    </r>
  </si>
  <si>
    <r>
      <t>CHF</t>
    </r>
    <r>
      <rPr>
        <b/>
        <vertAlign val="subscript"/>
        <sz val="11"/>
        <color indexed="8"/>
        <rFont val="Arial"/>
        <family val="2"/>
      </rPr>
      <t>3</t>
    </r>
  </si>
  <si>
    <r>
      <t>C</t>
    </r>
    <r>
      <rPr>
        <b/>
        <vertAlign val="subscript"/>
        <sz val="11"/>
        <color indexed="8"/>
        <rFont val="Arial"/>
        <family val="2"/>
      </rPr>
      <t>3</t>
    </r>
    <r>
      <rPr>
        <b/>
        <sz val="11"/>
        <color indexed="8"/>
        <rFont val="Arial"/>
        <family val="2"/>
      </rPr>
      <t>F</t>
    </r>
    <r>
      <rPr>
        <b/>
        <vertAlign val="subscript"/>
        <sz val="11"/>
        <color indexed="8"/>
        <rFont val="Arial"/>
        <family val="2"/>
      </rPr>
      <t>8</t>
    </r>
  </si>
  <si>
    <r>
      <t>NF</t>
    </r>
    <r>
      <rPr>
        <b/>
        <vertAlign val="subscript"/>
        <sz val="11"/>
        <color indexed="8"/>
        <rFont val="Arial"/>
        <family val="2"/>
      </rPr>
      <t>3</t>
    </r>
  </si>
  <si>
    <r>
      <t>SF</t>
    </r>
    <r>
      <rPr>
        <b/>
        <vertAlign val="subscript"/>
        <sz val="11"/>
        <color indexed="8"/>
        <rFont val="Arial"/>
        <family val="2"/>
      </rPr>
      <t>6</t>
    </r>
  </si>
  <si>
    <t>Table I–2 to Subpart I—Examples of Fluorinated GHGs and Fluorinated Heat Transfer Fluids Used by the Electronics Industry</t>
  </si>
  <si>
    <t>Electronics</t>
  </si>
  <si>
    <t>Fluorinated GHGs and fluorinated heat transfer fluids used during manufacture</t>
  </si>
  <si>
    <r>
      <t>Emission factors EF</t>
    </r>
    <r>
      <rPr>
        <b/>
        <vertAlign val="subscript"/>
        <sz val="11"/>
        <color indexed="8"/>
        <rFont val="Arial"/>
        <family val="2"/>
      </rPr>
      <t>i</t>
    </r>
  </si>
  <si>
    <t>Process type/Sub-type</t>
  </si>
  <si>
    <t>Process Gas i</t>
  </si>
  <si>
    <t>c-C4F8</t>
  </si>
  <si>
    <t>Plasma Etching</t>
  </si>
  <si>
    <r>
      <t>c-C</t>
    </r>
    <r>
      <rPr>
        <b/>
        <vertAlign val="subscript"/>
        <sz val="11"/>
        <color indexed="8"/>
        <rFont val="Arial"/>
        <family val="2"/>
      </rPr>
      <t>4</t>
    </r>
    <r>
      <rPr>
        <b/>
        <sz val="11"/>
        <color indexed="8"/>
        <rFont val="Arial"/>
        <family val="2"/>
      </rPr>
      <t>F</t>
    </r>
    <r>
      <rPr>
        <b/>
        <vertAlign val="subscript"/>
        <sz val="11"/>
        <color indexed="8"/>
        <rFont val="Arial"/>
        <family val="2"/>
      </rPr>
      <t>8</t>
    </r>
  </si>
  <si>
    <r>
      <t>C</t>
    </r>
    <r>
      <rPr>
        <b/>
        <vertAlign val="subscript"/>
        <sz val="11"/>
        <color indexed="8"/>
        <rFont val="Arial"/>
        <family val="2"/>
      </rPr>
      <t>4</t>
    </r>
    <r>
      <rPr>
        <b/>
        <sz val="11"/>
        <color indexed="8"/>
        <rFont val="Arial"/>
        <family val="2"/>
      </rPr>
      <t>F</t>
    </r>
    <r>
      <rPr>
        <b/>
        <vertAlign val="subscript"/>
        <sz val="11"/>
        <color indexed="8"/>
        <rFont val="Arial"/>
        <family val="2"/>
      </rPr>
      <t>6</t>
    </r>
  </si>
  <si>
    <r>
      <t>C</t>
    </r>
    <r>
      <rPr>
        <b/>
        <vertAlign val="subscript"/>
        <sz val="11"/>
        <color indexed="8"/>
        <rFont val="Arial"/>
        <family val="2"/>
      </rPr>
      <t>5</t>
    </r>
    <r>
      <rPr>
        <b/>
        <sz val="11"/>
        <color indexed="8"/>
        <rFont val="Arial"/>
        <family val="2"/>
      </rPr>
      <t>F</t>
    </r>
    <r>
      <rPr>
        <b/>
        <vertAlign val="subscript"/>
        <sz val="11"/>
        <color indexed="8"/>
        <rFont val="Arial"/>
        <family val="2"/>
      </rPr>
      <t>8</t>
    </r>
  </si>
  <si>
    <r>
      <t>C</t>
    </r>
    <r>
      <rPr>
        <b/>
        <vertAlign val="subscript"/>
        <sz val="11"/>
        <color indexed="8"/>
        <rFont val="Arial"/>
        <family val="2"/>
      </rPr>
      <t>4</t>
    </r>
    <r>
      <rPr>
        <b/>
        <sz val="11"/>
        <color indexed="8"/>
        <rFont val="Arial"/>
        <family val="2"/>
      </rPr>
      <t>F</t>
    </r>
    <r>
      <rPr>
        <b/>
        <vertAlign val="subscript"/>
        <sz val="11"/>
        <color indexed="8"/>
        <rFont val="Arial"/>
        <family val="2"/>
      </rPr>
      <t>8</t>
    </r>
    <r>
      <rPr>
        <b/>
        <sz val="11"/>
        <color indexed="8"/>
        <rFont val="Arial"/>
        <family val="2"/>
      </rPr>
      <t>O</t>
    </r>
  </si>
  <si>
    <t>Chamber Cleaning</t>
  </si>
  <si>
    <t>In Situ plasma cleaning:</t>
  </si>
  <si>
    <t>Remote plasma cleaning</t>
  </si>
  <si>
    <t>In situ thermal cleaning:</t>
  </si>
  <si>
    <r>
      <t>1–U</t>
    </r>
    <r>
      <rPr>
        <vertAlign val="subscript"/>
        <sz val="11"/>
        <color indexed="8"/>
        <rFont val="Arial"/>
        <family val="2"/>
      </rPr>
      <t>i</t>
    </r>
  </si>
  <si>
    <r>
      <t>BCF</t>
    </r>
    <r>
      <rPr>
        <vertAlign val="subscript"/>
        <sz val="11"/>
        <color indexed="8"/>
        <rFont val="Arial"/>
        <family val="2"/>
      </rPr>
      <t>4</t>
    </r>
  </si>
  <si>
    <r>
      <t>BC</t>
    </r>
    <r>
      <rPr>
        <vertAlign val="subscript"/>
        <sz val="11"/>
        <color indexed="8"/>
        <rFont val="Arial"/>
        <family val="2"/>
      </rPr>
      <t>2</t>
    </r>
    <r>
      <rPr>
        <sz val="11"/>
        <color indexed="8"/>
        <rFont val="Arial"/>
        <family val="2"/>
      </rPr>
      <t>F</t>
    </r>
    <r>
      <rPr>
        <vertAlign val="subscript"/>
        <sz val="11"/>
        <color indexed="8"/>
        <rFont val="Arial"/>
        <family val="2"/>
      </rPr>
      <t>6</t>
    </r>
  </si>
  <si>
    <r>
      <t>BC</t>
    </r>
    <r>
      <rPr>
        <vertAlign val="subscript"/>
        <sz val="11"/>
        <color indexed="8"/>
        <rFont val="Arial"/>
        <family val="2"/>
      </rPr>
      <t>3</t>
    </r>
    <r>
      <rPr>
        <sz val="11"/>
        <color indexed="8"/>
        <rFont val="Arial"/>
        <family val="2"/>
      </rPr>
      <t>F</t>
    </r>
    <r>
      <rPr>
        <vertAlign val="subscript"/>
        <sz val="11"/>
        <color indexed="8"/>
        <rFont val="Arial"/>
        <family val="2"/>
      </rPr>
      <t>8</t>
    </r>
  </si>
  <si>
    <r>
      <t>CH</t>
    </r>
    <r>
      <rPr>
        <b/>
        <vertAlign val="subscript"/>
        <sz val="11"/>
        <color indexed="8"/>
        <rFont val="Arial"/>
        <family val="2"/>
      </rPr>
      <t>2</t>
    </r>
    <r>
      <rPr>
        <b/>
        <sz val="11"/>
        <color indexed="8"/>
        <rFont val="Arial"/>
        <family val="2"/>
      </rPr>
      <t>F</t>
    </r>
    <r>
      <rPr>
        <b/>
        <vertAlign val="subscript"/>
        <sz val="11"/>
        <color indexed="8"/>
        <rFont val="Arial"/>
        <family val="2"/>
      </rPr>
      <t>2</t>
    </r>
  </si>
  <si>
    <r>
      <rPr>
        <b/>
        <sz val="11"/>
        <color indexed="8"/>
        <rFont val="Arial"/>
        <family val="2"/>
      </rPr>
      <t>Notes:</t>
    </r>
    <r>
      <rPr>
        <sz val="11"/>
        <color indexed="8"/>
        <rFont val="Arial"/>
        <family val="2"/>
      </rPr>
      <t xml:space="preserve"> NA denotes not applicable based on currently available information.</t>
    </r>
  </si>
  <si>
    <r>
      <rPr>
        <b/>
        <sz val="11"/>
        <color indexed="8"/>
        <rFont val="Arial"/>
        <family val="2"/>
      </rPr>
      <t xml:space="preserve">Notes: </t>
    </r>
    <r>
      <rPr>
        <sz val="11"/>
        <color indexed="8"/>
        <rFont val="Arial"/>
        <family val="2"/>
      </rPr>
      <t>NA denotes not applicable based on currently available information.</t>
    </r>
  </si>
  <si>
    <t>Name</t>
  </si>
  <si>
    <t>CAS No.</t>
  </si>
  <si>
    <t>Chemical formula</t>
  </si>
  <si>
    <t>Global warming potential</t>
  </si>
  <si>
    <t>(100 yr.)</t>
  </si>
  <si>
    <t>Nitrous oxide</t>
  </si>
  <si>
    <t>10024-97-2</t>
  </si>
  <si>
    <r>
      <t>N</t>
    </r>
    <r>
      <rPr>
        <vertAlign val="subscript"/>
        <sz val="11"/>
        <color indexed="8"/>
        <rFont val="Arial"/>
        <family val="2"/>
      </rPr>
      <t>2</t>
    </r>
    <r>
      <rPr>
        <sz val="11"/>
        <color indexed="8"/>
        <rFont val="Arial"/>
        <family val="2"/>
      </rPr>
      <t>O</t>
    </r>
  </si>
  <si>
    <t>HFC-23</t>
  </si>
  <si>
    <t>75-46-7</t>
  </si>
  <si>
    <r>
      <t>CHF</t>
    </r>
    <r>
      <rPr>
        <vertAlign val="subscript"/>
        <sz val="11"/>
        <color indexed="8"/>
        <rFont val="Arial"/>
        <family val="2"/>
      </rPr>
      <t>3</t>
    </r>
  </si>
  <si>
    <t>HFC-32</t>
  </si>
  <si>
    <t>75-10-5</t>
  </si>
  <si>
    <r>
      <t>CH</t>
    </r>
    <r>
      <rPr>
        <vertAlign val="subscript"/>
        <sz val="11"/>
        <color indexed="8"/>
        <rFont val="Arial"/>
        <family val="2"/>
      </rPr>
      <t>2</t>
    </r>
    <r>
      <rPr>
        <sz val="11"/>
        <color indexed="8"/>
        <rFont val="Arial"/>
        <family val="2"/>
      </rPr>
      <t>F</t>
    </r>
    <r>
      <rPr>
        <vertAlign val="subscript"/>
        <sz val="11"/>
        <color indexed="8"/>
        <rFont val="Arial"/>
        <family val="2"/>
      </rPr>
      <t>2</t>
    </r>
  </si>
  <si>
    <t>HFC-41</t>
  </si>
  <si>
    <t>593-53-3</t>
  </si>
  <si>
    <r>
      <t>CH</t>
    </r>
    <r>
      <rPr>
        <vertAlign val="subscript"/>
        <sz val="11"/>
        <color indexed="8"/>
        <rFont val="Arial"/>
        <family val="2"/>
      </rPr>
      <t>3</t>
    </r>
    <r>
      <rPr>
        <sz val="11"/>
        <color indexed="8"/>
        <rFont val="Arial"/>
        <family val="2"/>
      </rPr>
      <t>F</t>
    </r>
  </si>
  <si>
    <t>HFC-125</t>
  </si>
  <si>
    <t>354-33-6</t>
  </si>
  <si>
    <r>
      <t>C</t>
    </r>
    <r>
      <rPr>
        <vertAlign val="subscript"/>
        <sz val="11"/>
        <color indexed="8"/>
        <rFont val="Arial"/>
        <family val="2"/>
      </rPr>
      <t>2</t>
    </r>
    <r>
      <rPr>
        <sz val="11"/>
        <color indexed="8"/>
        <rFont val="Arial"/>
        <family val="2"/>
      </rPr>
      <t>HF</t>
    </r>
    <r>
      <rPr>
        <vertAlign val="subscript"/>
        <sz val="11"/>
        <color indexed="8"/>
        <rFont val="Arial"/>
        <family val="2"/>
      </rPr>
      <t>5</t>
    </r>
  </si>
  <si>
    <t>HFC-134</t>
  </si>
  <si>
    <t>HFC-134a</t>
  </si>
  <si>
    <t>811-97-2</t>
  </si>
  <si>
    <t>HFC-143</t>
  </si>
  <si>
    <t>420-46-2</t>
  </si>
  <si>
    <t>HFC-152a</t>
  </si>
  <si>
    <t>75-37-6</t>
  </si>
  <si>
    <t>HFC-245fa</t>
  </si>
  <si>
    <t>HFC-365mfc</t>
  </si>
  <si>
    <t>406-58-6</t>
  </si>
  <si>
    <t>HFC-43-10mee</t>
  </si>
  <si>
    <t>Sulfur hexafluoride</t>
  </si>
  <si>
    <t>2551-62-4</t>
  </si>
  <si>
    <r>
      <t>SF</t>
    </r>
    <r>
      <rPr>
        <vertAlign val="subscript"/>
        <sz val="11"/>
        <color indexed="8"/>
        <rFont val="Arial"/>
        <family val="2"/>
      </rPr>
      <t>6</t>
    </r>
  </si>
  <si>
    <t>Nitrogen trifluoride</t>
  </si>
  <si>
    <t>7783-54-2</t>
  </si>
  <si>
    <r>
      <t>NF</t>
    </r>
    <r>
      <rPr>
        <vertAlign val="subscript"/>
        <sz val="11"/>
        <color indexed="8"/>
        <rFont val="Arial"/>
        <family val="2"/>
      </rPr>
      <t>3</t>
    </r>
  </si>
  <si>
    <t>PFC-14 (Perfluoromethane)</t>
  </si>
  <si>
    <t>75-73-0</t>
  </si>
  <si>
    <r>
      <t>CF</t>
    </r>
    <r>
      <rPr>
        <vertAlign val="subscript"/>
        <sz val="11"/>
        <color indexed="8"/>
        <rFont val="Arial"/>
        <family val="2"/>
      </rPr>
      <t>4</t>
    </r>
  </si>
  <si>
    <t>PFC-116 (Perfluoroethane)</t>
  </si>
  <si>
    <t>76-16-4</t>
  </si>
  <si>
    <r>
      <t>C</t>
    </r>
    <r>
      <rPr>
        <vertAlign val="subscript"/>
        <sz val="11"/>
        <color indexed="8"/>
        <rFont val="Arial"/>
        <family val="2"/>
      </rPr>
      <t>2</t>
    </r>
    <r>
      <rPr>
        <sz val="11"/>
        <color indexed="8"/>
        <rFont val="Arial"/>
        <family val="2"/>
      </rPr>
      <t>F</t>
    </r>
    <r>
      <rPr>
        <vertAlign val="subscript"/>
        <sz val="11"/>
        <color indexed="8"/>
        <rFont val="Arial"/>
        <family val="2"/>
      </rPr>
      <t>6</t>
    </r>
  </si>
  <si>
    <t>PFC-218 (Perfluoropropane)</t>
  </si>
  <si>
    <t>76-19-7</t>
  </si>
  <si>
    <r>
      <t>C</t>
    </r>
    <r>
      <rPr>
        <vertAlign val="subscript"/>
        <sz val="11"/>
        <color indexed="8"/>
        <rFont val="Arial"/>
        <family val="2"/>
      </rPr>
      <t>3</t>
    </r>
    <r>
      <rPr>
        <sz val="11"/>
        <color indexed="8"/>
        <rFont val="Arial"/>
        <family val="2"/>
      </rPr>
      <t>F</t>
    </r>
    <r>
      <rPr>
        <vertAlign val="subscript"/>
        <sz val="11"/>
        <color indexed="8"/>
        <rFont val="Arial"/>
        <family val="2"/>
      </rPr>
      <t>8</t>
    </r>
  </si>
  <si>
    <t>Perfluorocyclobutane</t>
  </si>
  <si>
    <t>115-25-3</t>
  </si>
  <si>
    <t>LCD manufacture</t>
  </si>
  <si>
    <t>PV manufacture</t>
  </si>
  <si>
    <r>
      <t>NF</t>
    </r>
    <r>
      <rPr>
        <b/>
        <vertAlign val="subscript"/>
        <sz val="12"/>
        <color indexed="8"/>
        <rFont val="Arial"/>
        <family val="2"/>
      </rPr>
      <t>3</t>
    </r>
    <r>
      <rPr>
        <b/>
        <sz val="12"/>
        <color indexed="8"/>
        <rFont val="Arial"/>
        <family val="2"/>
      </rPr>
      <t xml:space="preserve"> Remote Chamber Cleaning</t>
    </r>
  </si>
  <si>
    <r>
      <t>NF</t>
    </r>
    <r>
      <rPr>
        <vertAlign val="subscript"/>
        <sz val="11"/>
        <color indexed="8"/>
        <rFont val="Arial"/>
        <family val="2"/>
      </rPr>
      <t>3</t>
    </r>
    <r>
      <rPr>
        <sz val="11"/>
        <color indexed="8"/>
        <rFont val="Arial"/>
        <family val="2"/>
      </rPr>
      <t xml:space="preserve"> Remote Chamber Cleaning</t>
    </r>
  </si>
  <si>
    <r>
      <t>Use these values for the term [D</t>
    </r>
    <r>
      <rPr>
        <b/>
        <vertAlign val="subscript"/>
        <sz val="11"/>
        <color indexed="30"/>
        <rFont val="Arial"/>
        <family val="2"/>
      </rPr>
      <t>i</t>
    </r>
    <r>
      <rPr>
        <b/>
        <sz val="11"/>
        <color indexed="30"/>
        <rFont val="Arial"/>
        <family val="2"/>
      </rPr>
      <t>] Equation I-11</t>
    </r>
  </si>
  <si>
    <r>
      <t>Use these values for the term [C</t>
    </r>
    <r>
      <rPr>
        <b/>
        <vertAlign val="subscript"/>
        <sz val="11"/>
        <color indexed="30"/>
        <rFont val="Arial"/>
        <family val="2"/>
      </rPr>
      <t>i</t>
    </r>
    <r>
      <rPr>
        <b/>
        <sz val="11"/>
        <color indexed="30"/>
        <rFont val="Arial"/>
        <family val="2"/>
      </rPr>
      <t>] in Equation I-13</t>
    </r>
  </si>
  <si>
    <r>
      <t>Use these values for the term [C</t>
    </r>
    <r>
      <rPr>
        <b/>
        <vertAlign val="subscript"/>
        <sz val="11"/>
        <color indexed="30"/>
        <rFont val="Arial"/>
        <family val="2"/>
      </rPr>
      <t>ij</t>
    </r>
    <r>
      <rPr>
        <b/>
        <sz val="11"/>
        <color indexed="30"/>
        <rFont val="Arial"/>
        <family val="2"/>
      </rPr>
      <t>] in Equations I-8, I-9</t>
    </r>
  </si>
  <si>
    <r>
      <t>Use these values for the term [E</t>
    </r>
    <r>
      <rPr>
        <b/>
        <vertAlign val="subscript"/>
        <sz val="11"/>
        <color indexed="30"/>
        <rFont val="Arial"/>
        <family val="2"/>
      </rPr>
      <t>ij</t>
    </r>
    <r>
      <rPr>
        <b/>
        <sz val="11"/>
        <color indexed="30"/>
        <rFont val="Arial"/>
        <family val="2"/>
      </rPr>
      <t>] in Equation I-6</t>
    </r>
  </si>
  <si>
    <r>
      <rPr>
        <b/>
        <sz val="11"/>
        <color indexed="8"/>
        <rFont val="Arial"/>
        <family val="2"/>
      </rPr>
      <t>[BE</t>
    </r>
    <r>
      <rPr>
        <b/>
        <vertAlign val="subscript"/>
        <sz val="11"/>
        <color indexed="8"/>
        <rFont val="Arial"/>
        <family val="2"/>
      </rPr>
      <t>ijk</t>
    </r>
    <r>
      <rPr>
        <b/>
        <sz val="11"/>
        <color indexed="8"/>
        <rFont val="Arial"/>
        <family val="2"/>
      </rPr>
      <t>]</t>
    </r>
    <r>
      <rPr>
        <sz val="11"/>
        <color indexed="8"/>
        <rFont val="Arial"/>
        <family val="2"/>
      </rPr>
      <t xml:space="preserve"> Annual Emission of by-product gas</t>
    </r>
  </si>
  <si>
    <r>
      <t>BCHF</t>
    </r>
    <r>
      <rPr>
        <vertAlign val="subscript"/>
        <sz val="11"/>
        <color indexed="8"/>
        <rFont val="Arial"/>
        <family val="2"/>
      </rPr>
      <t>3</t>
    </r>
  </si>
  <si>
    <r>
      <t>Use these values for the term [BE</t>
    </r>
    <r>
      <rPr>
        <b/>
        <vertAlign val="subscript"/>
        <sz val="11"/>
        <color indexed="30"/>
        <rFont val="Arial"/>
        <family val="2"/>
      </rPr>
      <t>ijk</t>
    </r>
    <r>
      <rPr>
        <b/>
        <sz val="11"/>
        <color indexed="30"/>
        <rFont val="Arial"/>
        <family val="2"/>
      </rPr>
      <t>] in Equation I-7</t>
    </r>
  </si>
  <si>
    <t>Enter these values into the Reporting Form</t>
  </si>
  <si>
    <r>
      <rPr>
        <b/>
        <sz val="11"/>
        <color indexed="8"/>
        <rFont val="Arial"/>
        <family val="2"/>
      </rPr>
      <t>[F</t>
    </r>
    <r>
      <rPr>
        <b/>
        <vertAlign val="subscript"/>
        <sz val="11"/>
        <color indexed="8"/>
        <rFont val="Arial"/>
        <family val="2"/>
      </rPr>
      <t>il</t>
    </r>
    <r>
      <rPr>
        <b/>
        <sz val="11"/>
        <color indexed="8"/>
        <rFont val="Arial"/>
        <family val="2"/>
      </rPr>
      <t xml:space="preserve">] </t>
    </r>
    <r>
      <rPr>
        <sz val="11"/>
        <color indexed="8"/>
        <rFont val="Arial"/>
        <family val="2"/>
      </rPr>
      <t>Full Capacity of container for this size and type 
(kg)</t>
    </r>
  </si>
  <si>
    <r>
      <t>[X</t>
    </r>
    <r>
      <rPr>
        <b/>
        <vertAlign val="subscript"/>
        <sz val="11"/>
        <color indexed="8"/>
        <rFont val="Arial"/>
        <family val="2"/>
      </rPr>
      <t>i</t>
    </r>
    <r>
      <rPr>
        <b/>
        <sz val="11"/>
        <color indexed="8"/>
        <rFont val="Arial"/>
        <family val="2"/>
      </rPr>
      <t xml:space="preserve">] </t>
    </r>
    <r>
      <rPr>
        <sz val="11"/>
        <color indexed="8"/>
        <rFont val="Arial"/>
        <family val="2"/>
      </rPr>
      <t>Disbursements under exceptional circumstances of this gas through sales or other transactions during the year 
(kg)</t>
    </r>
  </si>
  <si>
    <r>
      <rPr>
        <b/>
        <sz val="11"/>
        <color indexed="8"/>
        <rFont val="Arial"/>
        <family val="2"/>
      </rPr>
      <t>[I</t>
    </r>
    <r>
      <rPr>
        <b/>
        <vertAlign val="subscript"/>
        <sz val="11"/>
        <color indexed="8"/>
        <rFont val="Arial"/>
        <family val="2"/>
      </rPr>
      <t>Bi</t>
    </r>
    <r>
      <rPr>
        <b/>
        <sz val="11"/>
        <color indexed="8"/>
        <rFont val="Arial"/>
        <family val="2"/>
      </rPr>
      <t>]</t>
    </r>
    <r>
      <rPr>
        <sz val="11"/>
        <color indexed="8"/>
        <rFont val="Arial"/>
        <family val="2"/>
      </rPr>
      <t xml:space="preserve"> Amount of gas stored in containers at the beginning of the reporting year 
(kg)</t>
    </r>
  </si>
  <si>
    <r>
      <rPr>
        <b/>
        <sz val="11"/>
        <color indexed="8"/>
        <rFont val="Arial"/>
        <family val="2"/>
      </rPr>
      <t>[I</t>
    </r>
    <r>
      <rPr>
        <b/>
        <vertAlign val="subscript"/>
        <sz val="11"/>
        <color indexed="8"/>
        <rFont val="Arial"/>
        <family val="2"/>
      </rPr>
      <t>Ei</t>
    </r>
    <r>
      <rPr>
        <b/>
        <sz val="11"/>
        <color indexed="8"/>
        <rFont val="Arial"/>
        <family val="2"/>
      </rPr>
      <t>]</t>
    </r>
    <r>
      <rPr>
        <sz val="11"/>
        <color indexed="8"/>
        <rFont val="Arial"/>
        <family val="2"/>
      </rPr>
      <t xml:space="preserve"> Amount of gas stored in containers at the end of the reporting year 
(kg)</t>
    </r>
  </si>
  <si>
    <r>
      <rPr>
        <b/>
        <sz val="11"/>
        <color indexed="8"/>
        <rFont val="Arial"/>
        <family val="2"/>
      </rPr>
      <t>[C</t>
    </r>
    <r>
      <rPr>
        <b/>
        <vertAlign val="subscript"/>
        <sz val="11"/>
        <color indexed="8"/>
        <rFont val="Arial"/>
        <family val="2"/>
      </rPr>
      <t>i</t>
    </r>
    <r>
      <rPr>
        <b/>
        <sz val="11"/>
        <color indexed="8"/>
        <rFont val="Arial"/>
        <family val="2"/>
      </rPr>
      <t>]</t>
    </r>
    <r>
      <rPr>
        <sz val="11"/>
        <color indexed="8"/>
        <rFont val="Arial"/>
        <family val="2"/>
      </rPr>
      <t xml:space="preserve"> Annual consumption of input gas as calculated in Eq. I-11 
(kg)</t>
    </r>
  </si>
  <si>
    <r>
      <rPr>
        <b/>
        <sz val="11"/>
        <color indexed="8"/>
        <rFont val="Arial"/>
        <family val="2"/>
      </rPr>
      <t>[C</t>
    </r>
    <r>
      <rPr>
        <b/>
        <vertAlign val="subscript"/>
        <sz val="11"/>
        <color indexed="8"/>
        <rFont val="Arial"/>
        <family val="2"/>
      </rPr>
      <t>ij</t>
    </r>
    <r>
      <rPr>
        <b/>
        <sz val="11"/>
        <color indexed="8"/>
        <rFont val="Arial"/>
        <family val="2"/>
      </rPr>
      <t>]</t>
    </r>
    <r>
      <rPr>
        <sz val="11"/>
        <color indexed="8"/>
        <rFont val="Arial"/>
        <family val="2"/>
      </rPr>
      <t xml:space="preserve"> The Amount of input gas consumed for process type 
(kg)</t>
    </r>
  </si>
  <si>
    <r>
      <rPr>
        <b/>
        <sz val="11"/>
        <color indexed="8"/>
        <rFont val="Arial"/>
        <family val="2"/>
      </rPr>
      <t>[E</t>
    </r>
    <r>
      <rPr>
        <b/>
        <vertAlign val="subscript"/>
        <sz val="11"/>
        <color indexed="8"/>
        <rFont val="Arial"/>
        <family val="2"/>
      </rPr>
      <t>ij</t>
    </r>
    <r>
      <rPr>
        <b/>
        <sz val="11"/>
        <color indexed="8"/>
        <rFont val="Arial"/>
        <family val="2"/>
      </rPr>
      <t>]</t>
    </r>
    <r>
      <rPr>
        <sz val="11"/>
        <color indexed="8"/>
        <rFont val="Arial"/>
        <family val="2"/>
      </rPr>
      <t xml:space="preserve"> Annual Emissions of input gas 
(metric tons)</t>
    </r>
  </si>
  <si>
    <r>
      <t xml:space="preserve">[ProcessestypeEi] </t>
    </r>
    <r>
      <rPr>
        <sz val="11"/>
        <color indexed="8"/>
        <rFont val="Arial"/>
        <family val="2"/>
      </rPr>
      <t>Annual Input Gas Emission 
(metric tons)</t>
    </r>
  </si>
  <si>
    <r>
      <t xml:space="preserve">[l] </t>
    </r>
    <r>
      <rPr>
        <sz val="11"/>
        <color indexed="8"/>
        <rFont val="Arial"/>
        <family val="2"/>
      </rPr>
      <t xml:space="preserve">Container Size and Type. </t>
    </r>
    <r>
      <rPr>
        <b/>
        <sz val="11"/>
        <color indexed="8"/>
        <rFont val="Arial"/>
        <family val="2"/>
      </rPr>
      <t xml:space="preserve"> </t>
    </r>
    <r>
      <rPr>
        <sz val="11"/>
        <color indexed="8"/>
        <rFont val="Arial"/>
        <family val="2"/>
      </rPr>
      <t xml:space="preserve">Reporter may have multiple container sizes and types for each gas.  </t>
    </r>
  </si>
  <si>
    <r>
      <rPr>
        <b/>
        <sz val="11"/>
        <color indexed="8"/>
        <rFont val="Arial"/>
        <family val="2"/>
      </rPr>
      <t>[D</t>
    </r>
    <r>
      <rPr>
        <b/>
        <vertAlign val="subscript"/>
        <sz val="11"/>
        <color indexed="8"/>
        <rFont val="Arial"/>
        <family val="2"/>
      </rPr>
      <t>i</t>
    </r>
    <r>
      <rPr>
        <b/>
        <sz val="11"/>
        <color indexed="8"/>
        <rFont val="Arial"/>
        <family val="2"/>
      </rPr>
      <t>]</t>
    </r>
    <r>
      <rPr>
        <sz val="11"/>
        <color indexed="8"/>
        <rFont val="Arial"/>
        <family val="2"/>
      </rPr>
      <t xml:space="preserve"> Disbursement of N</t>
    </r>
    <r>
      <rPr>
        <vertAlign val="subscript"/>
        <sz val="11"/>
        <color indexed="8"/>
        <rFont val="Arial"/>
        <family val="2"/>
      </rPr>
      <t>2</t>
    </r>
    <r>
      <rPr>
        <sz val="11"/>
        <color indexed="8"/>
        <rFont val="Arial"/>
        <family val="2"/>
      </rPr>
      <t>O including heels in containers returned to the chemical supplier 
(from Eq. I-12)</t>
    </r>
  </si>
  <si>
    <r>
      <rPr>
        <b/>
        <sz val="11"/>
        <color indexed="8"/>
        <rFont val="Arial"/>
        <family val="2"/>
      </rPr>
      <t>[C</t>
    </r>
    <r>
      <rPr>
        <b/>
        <vertAlign val="subscript"/>
        <sz val="11"/>
        <color indexed="8"/>
        <rFont val="Arial"/>
        <family val="2"/>
      </rPr>
      <t>i</t>
    </r>
    <r>
      <rPr>
        <b/>
        <sz val="11"/>
        <color indexed="8"/>
        <rFont val="Arial"/>
        <family val="2"/>
      </rPr>
      <t>]</t>
    </r>
    <r>
      <rPr>
        <sz val="11"/>
        <color indexed="8"/>
        <rFont val="Arial"/>
        <family val="2"/>
      </rPr>
      <t xml:space="preserve"> Annual N</t>
    </r>
    <r>
      <rPr>
        <vertAlign val="subscript"/>
        <sz val="11"/>
        <color indexed="8"/>
        <rFont val="Arial"/>
        <family val="2"/>
      </rPr>
      <t>2</t>
    </r>
    <r>
      <rPr>
        <sz val="11"/>
        <color indexed="8"/>
        <rFont val="Arial"/>
        <family val="2"/>
      </rPr>
      <t>O Consumption 
(kg)</t>
    </r>
  </si>
  <si>
    <r>
      <t>Use these values for the term [C</t>
    </r>
    <r>
      <rPr>
        <b/>
        <vertAlign val="subscript"/>
        <sz val="11"/>
        <color indexed="30"/>
        <rFont val="Arial"/>
        <family val="2"/>
      </rPr>
      <t>ij</t>
    </r>
    <r>
      <rPr>
        <b/>
        <sz val="11"/>
        <color indexed="30"/>
        <rFont val="Arial"/>
        <family val="2"/>
      </rPr>
      <t>] in Equation I-10</t>
    </r>
  </si>
  <si>
    <r>
      <rPr>
        <b/>
        <sz val="11"/>
        <color indexed="8"/>
        <rFont val="Arial"/>
        <family val="2"/>
      </rPr>
      <t xml:space="preserve">[j] </t>
    </r>
    <r>
      <rPr>
        <sz val="11"/>
        <color indexed="8"/>
        <rFont val="Arial"/>
        <family val="2"/>
      </rPr>
      <t>Chemical Vapor deposition process or other electronics manufacturing production process</t>
    </r>
  </si>
  <si>
    <r>
      <rPr>
        <b/>
        <sz val="11"/>
        <color indexed="8"/>
        <rFont val="Arial"/>
        <family val="2"/>
      </rPr>
      <t>[d</t>
    </r>
    <r>
      <rPr>
        <b/>
        <vertAlign val="subscript"/>
        <sz val="11"/>
        <color indexed="8"/>
        <rFont val="Arial"/>
        <family val="2"/>
      </rPr>
      <t>N2Oj</t>
    </r>
    <r>
      <rPr>
        <b/>
        <sz val="11"/>
        <color indexed="8"/>
        <rFont val="Arial"/>
        <family val="2"/>
      </rPr>
      <t>]</t>
    </r>
    <r>
      <rPr>
        <sz val="11"/>
        <color indexed="8"/>
        <rFont val="Arial"/>
        <family val="2"/>
      </rPr>
      <t xml:space="preserve"> Process type -specific destruction or removal efficiency for N</t>
    </r>
    <r>
      <rPr>
        <vertAlign val="subscript"/>
        <sz val="11"/>
        <color indexed="8"/>
        <rFont val="Arial"/>
        <family val="2"/>
      </rPr>
      <t>2</t>
    </r>
    <r>
      <rPr>
        <sz val="11"/>
        <color indexed="8"/>
        <rFont val="Arial"/>
        <family val="2"/>
      </rPr>
      <t>O</t>
    </r>
  </si>
  <si>
    <r>
      <rPr>
        <b/>
        <sz val="11"/>
        <color indexed="8"/>
        <rFont val="Arial"/>
        <family val="2"/>
      </rPr>
      <t>[E(N</t>
    </r>
    <r>
      <rPr>
        <b/>
        <vertAlign val="subscript"/>
        <sz val="11"/>
        <color indexed="8"/>
        <rFont val="Arial"/>
        <family val="2"/>
      </rPr>
      <t>2</t>
    </r>
    <r>
      <rPr>
        <b/>
        <sz val="11"/>
        <color indexed="8"/>
        <rFont val="Arial"/>
        <family val="2"/>
      </rPr>
      <t>O)</t>
    </r>
    <r>
      <rPr>
        <b/>
        <vertAlign val="subscript"/>
        <sz val="11"/>
        <color indexed="8"/>
        <rFont val="Arial"/>
        <family val="2"/>
      </rPr>
      <t>j</t>
    </r>
    <r>
      <rPr>
        <b/>
        <sz val="11"/>
        <color indexed="8"/>
        <rFont val="Arial"/>
        <family val="2"/>
      </rPr>
      <t>]</t>
    </r>
    <r>
      <rPr>
        <sz val="11"/>
        <color indexed="8"/>
        <rFont val="Arial"/>
        <family val="2"/>
      </rPr>
      <t xml:space="preserve"> Process type -specific  N</t>
    </r>
    <r>
      <rPr>
        <vertAlign val="subscript"/>
        <sz val="11"/>
        <color indexed="8"/>
        <rFont val="Arial"/>
        <family val="2"/>
      </rPr>
      <t>2</t>
    </r>
    <r>
      <rPr>
        <sz val="11"/>
        <color indexed="8"/>
        <rFont val="Arial"/>
        <family val="2"/>
      </rPr>
      <t>O Emissions (metric tons)</t>
    </r>
  </si>
  <si>
    <r>
      <t>[Density</t>
    </r>
    <r>
      <rPr>
        <b/>
        <vertAlign val="subscript"/>
        <sz val="11"/>
        <color indexed="8"/>
        <rFont val="Arial"/>
        <family val="2"/>
      </rPr>
      <t>i</t>
    </r>
    <r>
      <rPr>
        <b/>
        <sz val="11"/>
        <color indexed="8"/>
        <rFont val="Arial"/>
        <family val="2"/>
      </rPr>
      <t>]</t>
    </r>
    <r>
      <rPr>
        <sz val="11"/>
        <color indexed="8"/>
        <rFont val="Arial"/>
        <family val="2"/>
      </rPr>
      <t xml:space="preserve"> Density of heat transfer fluid 
(kg/liter)</t>
    </r>
  </si>
  <si>
    <r>
      <t>[X</t>
    </r>
    <r>
      <rPr>
        <b/>
        <vertAlign val="subscript"/>
        <sz val="11"/>
        <color indexed="8"/>
        <rFont val="Arial"/>
        <family val="2"/>
      </rPr>
      <t>i</t>
    </r>
    <r>
      <rPr>
        <b/>
        <sz val="11"/>
        <color indexed="8"/>
        <rFont val="Arial"/>
        <family val="2"/>
      </rPr>
      <t xml:space="preserve">] </t>
    </r>
    <r>
      <rPr>
        <sz val="11"/>
        <color indexed="8"/>
        <rFont val="Arial"/>
        <family val="2"/>
      </rPr>
      <t>Disbursements under exceptional circumstances of N2O through sales or other transactions during the year 
(kg)</t>
    </r>
  </si>
  <si>
    <r>
      <t>STEP 1.) Calculate the disbursements of N2O for a single facility</t>
    </r>
    <r>
      <rPr>
        <b/>
        <sz val="11"/>
        <color indexed="8"/>
        <rFont val="Arial"/>
        <family val="2"/>
      </rPr>
      <t xml:space="preserve"> using Equation I-12. [§98.93(d)]</t>
    </r>
  </si>
  <si>
    <r>
      <rPr>
        <b/>
        <sz val="11"/>
        <color indexed="8"/>
        <rFont val="Arial"/>
        <family val="2"/>
      </rPr>
      <t>[l]</t>
    </r>
    <r>
      <rPr>
        <sz val="11"/>
        <color indexed="8"/>
        <rFont val="Arial"/>
        <family val="2"/>
      </rPr>
      <t xml:space="preserve"> Container Size and Type.  Reporter may have multiple container sizes and types N2O.  </t>
    </r>
  </si>
  <si>
    <r>
      <t>Use this value for the term [D</t>
    </r>
    <r>
      <rPr>
        <b/>
        <vertAlign val="subscript"/>
        <sz val="11"/>
        <color indexed="30"/>
        <rFont val="Arial"/>
        <family val="2"/>
      </rPr>
      <t>i</t>
    </r>
    <r>
      <rPr>
        <b/>
        <sz val="11"/>
        <color indexed="30"/>
        <rFont val="Arial"/>
        <family val="2"/>
      </rPr>
      <t>] Equation I-11</t>
    </r>
  </si>
  <si>
    <t>CAS No:</t>
  </si>
  <si>
    <t>FC-70 (Perfluorotripentylamine)</t>
  </si>
  <si>
    <t xml:space="preserve"> 338-84-1</t>
  </si>
  <si>
    <t>FC-87 (Perfluoro-n-pentane)</t>
  </si>
  <si>
    <t xml:space="preserve"> 678-26-2</t>
  </si>
  <si>
    <t>FC-3284 (Perfluoro-n-methylmorpholine)</t>
  </si>
  <si>
    <t xml:space="preserve"> 382-28-5</t>
  </si>
  <si>
    <t>FC-72 (Perfluorohexane)</t>
  </si>
  <si>
    <t xml:space="preserve"> 355-42-0</t>
  </si>
  <si>
    <t>FC-84 (Perfluoro-n-hexane)</t>
  </si>
  <si>
    <t xml:space="preserve"> 86508-42-1</t>
  </si>
  <si>
    <t>FC-3255</t>
  </si>
  <si>
    <t>FC-770 (Perfluoro N-alkyl morpholines)</t>
  </si>
  <si>
    <t xml:space="preserve"> 1093615-61-2</t>
  </si>
  <si>
    <t>FC-3283 (Perfluorotripropylamine)</t>
  </si>
  <si>
    <t xml:space="preserve"> 338-83-0</t>
  </si>
  <si>
    <t>FC-8270</t>
  </si>
  <si>
    <t>FC-40</t>
  </si>
  <si>
    <t xml:space="preserve"> 51142-49-5</t>
  </si>
  <si>
    <t>FC-5311 (perfluorophenanthrene)</t>
  </si>
  <si>
    <t xml:space="preserve"> 125061-94-1 </t>
  </si>
  <si>
    <t>FC-43</t>
  </si>
  <si>
    <t xml:space="preserve"> 93792-84-8</t>
  </si>
  <si>
    <t>FC-5312</t>
  </si>
  <si>
    <t>HFE-7100</t>
  </si>
  <si>
    <t xml:space="preserve"> 163702-08-07 + 163702-07-6</t>
  </si>
  <si>
    <t>HFE-7200</t>
  </si>
  <si>
    <t xml:space="preserve"> 163702-06-5 + 163702-05-4</t>
  </si>
  <si>
    <t>HFE-7300</t>
  </si>
  <si>
    <t xml:space="preserve"> 132182-92-4 </t>
  </si>
  <si>
    <t>HFE-7500</t>
  </si>
  <si>
    <t xml:space="preserve"> 297730-93-9</t>
  </si>
  <si>
    <t>Novec 649</t>
  </si>
  <si>
    <t xml:space="preserve"> 756-13-8</t>
  </si>
  <si>
    <t>HT-55</t>
  </si>
  <si>
    <t xml:space="preserve"> 69991-67-9</t>
  </si>
  <si>
    <t>HT-70</t>
  </si>
  <si>
    <t xml:space="preserve"> 69991-67-9 </t>
  </si>
  <si>
    <t>HT-90</t>
  </si>
  <si>
    <t>HT-110</t>
  </si>
  <si>
    <t>HT-135</t>
  </si>
  <si>
    <t>HT-170</t>
  </si>
  <si>
    <t>DO2-TS</t>
  </si>
  <si>
    <t>HT-200</t>
  </si>
  <si>
    <t>HT-230</t>
  </si>
  <si>
    <t>LS-200</t>
  </si>
  <si>
    <t xml:space="preserve"> 538-75-0</t>
  </si>
  <si>
    <t>LS-215</t>
  </si>
  <si>
    <t xml:space="preserve"> 70425-46-6</t>
  </si>
  <si>
    <t>LS-230</t>
  </si>
  <si>
    <t>HS-240</t>
  </si>
  <si>
    <t>HS-260</t>
  </si>
  <si>
    <t>Other f-HTF (specify)</t>
  </si>
  <si>
    <t>HTF's listed in the reporting template</t>
  </si>
  <si>
    <t>Octafluorotetrahydrofuran</t>
  </si>
  <si>
    <t>1,3-Hexafluorobutadiene</t>
  </si>
  <si>
    <t>Octafluorocyclopentene</t>
  </si>
  <si>
    <t>Other f-GHG (specify)</t>
  </si>
  <si>
    <r>
      <rPr>
        <b/>
        <sz val="11"/>
        <color indexed="8"/>
        <rFont val="Arial"/>
        <family val="2"/>
      </rPr>
      <t>[D</t>
    </r>
    <r>
      <rPr>
        <b/>
        <vertAlign val="subscript"/>
        <sz val="11"/>
        <color indexed="8"/>
        <rFont val="Arial"/>
        <family val="2"/>
      </rPr>
      <t>i</t>
    </r>
    <r>
      <rPr>
        <b/>
        <sz val="11"/>
        <color indexed="8"/>
        <rFont val="Arial"/>
        <family val="2"/>
      </rPr>
      <t>]</t>
    </r>
    <r>
      <rPr>
        <sz val="11"/>
        <color indexed="8"/>
        <rFont val="Arial"/>
        <family val="2"/>
      </rPr>
      <t xml:space="preserve"> Disbursements of input gases 
(kg)</t>
    </r>
  </si>
  <si>
    <t>If "Other F-GHG" is Selected, Please Identify the Gas</t>
  </si>
  <si>
    <t>CF4 (Perfluoromethane), CAS No. 75-73-0</t>
  </si>
  <si>
    <t>C2F6 (Perfluoroethane), CAS No. 76-16-4</t>
  </si>
  <si>
    <t>C3F8 (Perfluoropropane), CAS No. 76-19-7</t>
  </si>
  <si>
    <t>c-C4F8 (Perfluorocyclobutane, CAS No. 115-25-3</t>
  </si>
  <si>
    <t>c-C4F8O (Octafluorotetrahydrofuran), CAS No. 773-14-8</t>
  </si>
  <si>
    <t>C4F6 (1,3-Hexafluorobutadiene), CAS No. 685-63-2</t>
  </si>
  <si>
    <t>C5F8 (Octafluorocyclopentene), CAS No. 559-40-0</t>
  </si>
  <si>
    <t>CHF3 (Trifluoromethane (R23)), CAS No. 75-46-7</t>
  </si>
  <si>
    <t>CH2F2 (Difluoromethane (R32)), CAS No. 75-10-5</t>
  </si>
  <si>
    <t>NF3 (Nitrogen trifluoride), CAS No. 7783-54-2</t>
  </si>
  <si>
    <t>SF6 (Sulfur hexafluoride), CAS No. 2551-62-4</t>
  </si>
  <si>
    <r>
      <rPr>
        <b/>
        <sz val="11"/>
        <color indexed="8"/>
        <rFont val="Arial"/>
        <family val="2"/>
      </rPr>
      <t>[D</t>
    </r>
    <r>
      <rPr>
        <b/>
        <vertAlign val="subscript"/>
        <sz val="11"/>
        <color indexed="8"/>
        <rFont val="Arial"/>
        <family val="2"/>
      </rPr>
      <t>i</t>
    </r>
    <r>
      <rPr>
        <b/>
        <sz val="11"/>
        <color indexed="8"/>
        <rFont val="Arial"/>
        <family val="2"/>
      </rPr>
      <t>]</t>
    </r>
    <r>
      <rPr>
        <sz val="11"/>
        <color indexed="8"/>
        <rFont val="Arial"/>
        <family val="2"/>
      </rPr>
      <t xml:space="preserve"> Disbursement of input gas including heels in containers returned to the chemical supplier 
(kg, from Eq. I-12)</t>
    </r>
  </si>
  <si>
    <t>STEP 4.) Calculate the total amount of input gas consumed for each individual process type using Equation I-13. [§98.93(e)]</t>
  </si>
  <si>
    <r>
      <rPr>
        <b/>
        <sz val="11"/>
        <color indexed="8"/>
        <rFont val="Arial"/>
        <family val="2"/>
      </rPr>
      <t>[C</t>
    </r>
    <r>
      <rPr>
        <b/>
        <vertAlign val="subscript"/>
        <sz val="11"/>
        <color indexed="8"/>
        <rFont val="Arial"/>
        <family val="2"/>
      </rPr>
      <t>i</t>
    </r>
    <r>
      <rPr>
        <b/>
        <sz val="11"/>
        <color indexed="8"/>
        <rFont val="Arial"/>
        <family val="2"/>
      </rPr>
      <t>]</t>
    </r>
    <r>
      <rPr>
        <sz val="11"/>
        <color indexed="8"/>
        <rFont val="Arial"/>
        <family val="2"/>
      </rPr>
      <t xml:space="preserve"> Annual Input Gas Consumption 
(kg / Year)</t>
    </r>
  </si>
  <si>
    <t>EVERYTHING FROM HERE OVER ---------&gt; Will BE HIDDEN</t>
  </si>
  <si>
    <t xml:space="preserve">MEMS/LCDs/PVs f-GHG </t>
  </si>
  <si>
    <t>This tab will assist you in your threshold determination calculation.</t>
  </si>
  <si>
    <t>Begin with Step 1, calculating the annual manufacturing capacity of your facility using Equation I-5. Proceed through the tab, top to bottom and left to right, filling out applicable information in the</t>
  </si>
  <si>
    <t>HIDE : Picklist - [i] Input Gas (LCD)</t>
  </si>
  <si>
    <r>
      <rPr>
        <b/>
        <sz val="11"/>
        <color indexed="8"/>
        <rFont val="Arial"/>
        <family val="2"/>
      </rPr>
      <t>[C</t>
    </r>
    <r>
      <rPr>
        <b/>
        <vertAlign val="subscript"/>
        <sz val="11"/>
        <color indexed="8"/>
        <rFont val="Arial"/>
        <family val="2"/>
      </rPr>
      <t>ij</t>
    </r>
    <r>
      <rPr>
        <b/>
        <sz val="11"/>
        <color indexed="8"/>
        <rFont val="Arial"/>
        <family val="2"/>
      </rPr>
      <t>]</t>
    </r>
    <r>
      <rPr>
        <sz val="11"/>
        <color indexed="8"/>
        <rFont val="Arial"/>
        <family val="2"/>
      </rPr>
      <t xml:space="preserve"> Process sub-type specific, or process type -specific annual gas consumption 
(kg)</t>
    </r>
  </si>
  <si>
    <t>If "Other Manufacturing Process" is Selected, Please Describe or Identify the Process</t>
  </si>
  <si>
    <r>
      <rPr>
        <b/>
        <sz val="11"/>
        <color indexed="8"/>
        <rFont val="Arial"/>
        <family val="2"/>
      </rPr>
      <t>[D</t>
    </r>
    <r>
      <rPr>
        <b/>
        <vertAlign val="subscript"/>
        <sz val="11"/>
        <color indexed="8"/>
        <rFont val="Arial"/>
        <family val="2"/>
      </rPr>
      <t>i</t>
    </r>
    <r>
      <rPr>
        <b/>
        <sz val="11"/>
        <color indexed="8"/>
        <rFont val="Arial"/>
        <family val="2"/>
      </rPr>
      <t>]</t>
    </r>
    <r>
      <rPr>
        <sz val="11"/>
        <color indexed="8"/>
        <rFont val="Arial"/>
        <family val="2"/>
      </rPr>
      <t xml:space="preserve"> Disbursements of N2O
(kg)</t>
    </r>
  </si>
  <si>
    <r>
      <rPr>
        <b/>
        <sz val="11"/>
        <color indexed="8"/>
        <rFont val="Arial"/>
        <family val="2"/>
      </rPr>
      <t>[1-U</t>
    </r>
    <r>
      <rPr>
        <b/>
        <vertAlign val="subscript"/>
        <sz val="11"/>
        <color indexed="8"/>
        <rFont val="Arial"/>
        <family val="2"/>
      </rPr>
      <t>ij</t>
    </r>
    <r>
      <rPr>
        <b/>
        <sz val="11"/>
        <color indexed="8"/>
        <rFont val="Arial"/>
        <family val="2"/>
      </rPr>
      <t>]</t>
    </r>
    <r>
      <rPr>
        <sz val="11"/>
        <color indexed="8"/>
        <rFont val="Arial"/>
        <family val="2"/>
      </rPr>
      <t xml:space="preserve"> One minus the process utilization rate for input gas by process type (decimal fraction from table I-3)</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</si>
  <si>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BCF</t>
    </r>
    <r>
      <rPr>
        <vertAlign val="subscript"/>
        <sz val="11"/>
        <color indexed="8"/>
        <rFont val="Arial"/>
        <family val="2"/>
      </rPr>
      <t>4</t>
    </r>
    <r>
      <rPr>
        <sz val="11"/>
        <color indexed="8"/>
        <rFont val="Arial"/>
        <family val="2"/>
      </rPr>
      <t xml:space="preserve">  (decimal fraction from table I-3)</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</si>
  <si>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2</t>
    </r>
    <r>
      <rPr>
        <sz val="11"/>
        <color indexed="8"/>
        <rFont val="Arial"/>
        <family val="2"/>
      </rPr>
      <t>F</t>
    </r>
    <r>
      <rPr>
        <vertAlign val="subscript"/>
        <sz val="11"/>
        <color indexed="8"/>
        <rFont val="Arial"/>
        <family val="2"/>
      </rPr>
      <t>6</t>
    </r>
    <r>
      <rPr>
        <sz val="11"/>
        <color indexed="8"/>
        <rFont val="Arial"/>
        <family val="2"/>
      </rPr>
      <t xml:space="preserve">  (decimal fraction from table I-3)</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</si>
  <si>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BCF</t>
    </r>
    <r>
      <rPr>
        <vertAlign val="subscript"/>
        <sz val="11"/>
        <color indexed="8"/>
        <rFont val="Arial"/>
        <family val="2"/>
      </rPr>
      <t>4</t>
    </r>
    <r>
      <rPr>
        <sz val="11"/>
        <color indexed="8"/>
        <rFont val="Arial"/>
        <family val="2"/>
      </rPr>
      <t xml:space="preserve">  (decimal fraction from table I-4)</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</si>
  <si>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2</t>
    </r>
    <r>
      <rPr>
        <sz val="11"/>
        <color indexed="8"/>
        <rFont val="Arial"/>
        <family val="2"/>
      </rPr>
      <t>F</t>
    </r>
    <r>
      <rPr>
        <vertAlign val="subscript"/>
        <sz val="11"/>
        <color indexed="8"/>
        <rFont val="Arial"/>
        <family val="2"/>
      </rPr>
      <t>6</t>
    </r>
    <r>
      <rPr>
        <sz val="11"/>
        <color indexed="8"/>
        <rFont val="Arial"/>
        <family val="2"/>
      </rPr>
      <t xml:space="preserve">  (decimal fraction from table I-4)</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</si>
  <si>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3</t>
    </r>
    <r>
      <rPr>
        <sz val="11"/>
        <color indexed="8"/>
        <rFont val="Arial"/>
        <family val="2"/>
      </rPr>
      <t>F</t>
    </r>
    <r>
      <rPr>
        <vertAlign val="subscript"/>
        <sz val="11"/>
        <color indexed="8"/>
        <rFont val="Arial"/>
        <family val="2"/>
      </rPr>
      <t>8</t>
    </r>
    <r>
      <rPr>
        <sz val="11"/>
        <color indexed="8"/>
        <rFont val="Arial"/>
        <family val="2"/>
      </rPr>
      <t xml:space="preserve">  (decimal fraction from table I-4)</t>
    </r>
  </si>
  <si>
    <t>This workbook is protected and contains locked cells to ensure that you do not inadvertently alter any of the included formulas and/or calculations.  To remove this protection and alter this spreadsheet, right-click the "worksheet" tab near the bottom of the screen and select “Unprotect Sheet.” When prompted for the password, type “GHG” and click "OK."  Please note that making changes to an unprotected sheet could result in incorrect calculations and that you are responsible for the accuracy of the data you report to EPA. For additional help, visit the Microsoft Excel Support website (http://office.microsoft.com/en-us/excel-help).</t>
  </si>
  <si>
    <t>Follow instructions as they are presented throughout the tab.</t>
  </si>
  <si>
    <t>Review the descriptions of each worksheet and determine which is most appropriate for your facility.  Click the associated link to go directly to that tab.</t>
  </si>
  <si>
    <t>This tab will assist you in determining which worksheet you should use to best estimate emissions under Subpart I.</t>
  </si>
  <si>
    <t>Worksheet Name</t>
  </si>
  <si>
    <t xml:space="preserve">Link </t>
  </si>
  <si>
    <t>Description</t>
  </si>
  <si>
    <t>Threshold Determination</t>
  </si>
  <si>
    <t>Click Here</t>
  </si>
  <si>
    <t>PV|MEMS|LCD Process</t>
  </si>
  <si>
    <t>Begin with Step 1, calculating the disbursements of all input gases using Equation I-12. Proceed through the tab, top to bottom and left to right, filling out applicable information in the green data entry cells.</t>
  </si>
  <si>
    <t>Proceed through the tab, top to bottom and left to right, filling out applicable information in the green data entry cells.</t>
  </si>
  <si>
    <t>Semiconductors f-GHG 150-200 mm</t>
  </si>
  <si>
    <t>pv/mems/lcd</t>
  </si>
  <si>
    <t>n20</t>
  </si>
  <si>
    <t>semiconductor 150</t>
  </si>
  <si>
    <t>semiconductor 300</t>
  </si>
  <si>
    <t>f-htf</t>
  </si>
  <si>
    <t>Question 1:</t>
  </si>
  <si>
    <t>Question 2:</t>
  </si>
  <si>
    <t>Question 3:</t>
  </si>
  <si>
    <t>Question 4:</t>
  </si>
  <si>
    <r>
      <t>N</t>
    </r>
    <r>
      <rPr>
        <vertAlign val="subscript"/>
        <sz val="11"/>
        <color theme="1"/>
        <rFont val="Arial"/>
        <family val="2"/>
      </rPr>
      <t>2</t>
    </r>
    <r>
      <rPr>
        <sz val="11"/>
        <color theme="1"/>
        <rFont val="Arial"/>
        <family val="2"/>
      </rPr>
      <t>O - facility</t>
    </r>
  </si>
  <si>
    <t>Have you determined whether your facility meets the threshold requirement for reporting under Subpart I?</t>
  </si>
  <si>
    <t>Calculate emissions of fluorinated GHGs for semiconductor manufacture of 150 to 200 mm wafer size using default utilization and by-product formation rates as defined in Table I-3</t>
  </si>
  <si>
    <t>Table A-1</t>
  </si>
  <si>
    <t>Subpart I Tables</t>
  </si>
  <si>
    <t>What type of electronics manufacturing does your facility perform?  Please select only one.  If your facility performs multiple functions, please repeat this process separately for each.</t>
  </si>
  <si>
    <t>If it is unclear based on the descriptions provided, answer the  basic questions below and this sheet will indicate which worksheets might work best for you by changing the color of the cell to green.</t>
  </si>
  <si>
    <r>
      <t>Use this worksheet to calculate emissions of N</t>
    </r>
    <r>
      <rPr>
        <vertAlign val="subscript"/>
        <sz val="11"/>
        <color theme="1"/>
        <rFont val="Arial"/>
        <family val="2"/>
      </rPr>
      <t>2</t>
    </r>
    <r>
      <rPr>
        <sz val="11"/>
        <color theme="1"/>
        <rFont val="Arial"/>
        <family val="2"/>
      </rPr>
      <t>O based on default utilization factors for manufacturing processes from Table I-8.</t>
    </r>
  </si>
  <si>
    <r>
      <rPr>
        <b/>
        <sz val="11"/>
        <color indexed="8"/>
        <rFont val="Arial"/>
        <family val="2"/>
      </rPr>
      <t>[h</t>
    </r>
    <r>
      <rPr>
        <b/>
        <vertAlign val="subscript"/>
        <sz val="11"/>
        <color indexed="8"/>
        <rFont val="Arial"/>
        <family val="2"/>
      </rPr>
      <t>il</t>
    </r>
    <r>
      <rPr>
        <b/>
        <sz val="11"/>
        <color indexed="8"/>
        <rFont val="Arial"/>
        <family val="2"/>
      </rPr>
      <t>]</t>
    </r>
    <r>
      <rPr>
        <sz val="11"/>
        <color indexed="8"/>
        <rFont val="Arial"/>
        <family val="2"/>
      </rPr>
      <t xml:space="preserve"> Facility-wide gas-specific heel factor (trigger point for change out / initial mass of container) as a decimal fraction</t>
    </r>
  </si>
  <si>
    <r>
      <rPr>
        <b/>
        <sz val="11"/>
        <color indexed="8"/>
        <rFont val="Arial"/>
        <family val="2"/>
      </rPr>
      <t>[C</t>
    </r>
    <r>
      <rPr>
        <b/>
        <vertAlign val="subscript"/>
        <sz val="11"/>
        <color indexed="8"/>
        <rFont val="Arial"/>
        <family val="2"/>
      </rPr>
      <t>ij</t>
    </r>
    <r>
      <rPr>
        <b/>
        <sz val="11"/>
        <color indexed="8"/>
        <rFont val="Arial"/>
        <family val="2"/>
      </rPr>
      <t>]</t>
    </r>
    <r>
      <rPr>
        <sz val="11"/>
        <color indexed="8"/>
        <rFont val="Arial"/>
        <family val="2"/>
      </rPr>
      <t xml:space="preserve"> Process sub-type specific, or process type -specific annual gas consumption (kg)</t>
    </r>
  </si>
  <si>
    <r>
      <t>BCF</t>
    </r>
    <r>
      <rPr>
        <vertAlign val="subscript"/>
        <sz val="11"/>
        <color indexed="8"/>
        <rFont val="Arial"/>
        <family val="2"/>
      </rPr>
      <t xml:space="preserve">4 </t>
    </r>
    <r>
      <rPr>
        <sz val="11"/>
        <color indexed="8"/>
        <rFont val="Arial"/>
        <family val="2"/>
      </rPr>
      <t>(Metric Tons)</t>
    </r>
  </si>
  <si>
    <r>
      <t>BC</t>
    </r>
    <r>
      <rPr>
        <vertAlign val="subscript"/>
        <sz val="11"/>
        <color indexed="8"/>
        <rFont val="Arial"/>
        <family val="2"/>
      </rPr>
      <t>2</t>
    </r>
    <r>
      <rPr>
        <sz val="11"/>
        <color indexed="8"/>
        <rFont val="Arial"/>
        <family val="2"/>
      </rPr>
      <t>F</t>
    </r>
    <r>
      <rPr>
        <vertAlign val="subscript"/>
        <sz val="11"/>
        <color indexed="8"/>
        <rFont val="Arial"/>
        <family val="2"/>
      </rPr>
      <t xml:space="preserve">6 </t>
    </r>
    <r>
      <rPr>
        <sz val="11"/>
        <color indexed="8"/>
        <rFont val="Arial"/>
        <family val="2"/>
      </rPr>
      <t>(Metric Tons)</t>
    </r>
  </si>
  <si>
    <r>
      <t>BC</t>
    </r>
    <r>
      <rPr>
        <vertAlign val="subscript"/>
        <sz val="11"/>
        <color indexed="8"/>
        <rFont val="Arial"/>
        <family val="2"/>
      </rPr>
      <t>3</t>
    </r>
    <r>
      <rPr>
        <sz val="11"/>
        <color indexed="8"/>
        <rFont val="Arial"/>
        <family val="2"/>
      </rPr>
      <t>F</t>
    </r>
    <r>
      <rPr>
        <vertAlign val="subscript"/>
        <sz val="11"/>
        <color indexed="8"/>
        <rFont val="Arial"/>
        <family val="2"/>
      </rPr>
      <t xml:space="preserve">8 </t>
    </r>
    <r>
      <rPr>
        <sz val="11"/>
        <color indexed="8"/>
        <rFont val="Arial"/>
        <family val="2"/>
      </rPr>
      <t>(Metric Tons)</t>
    </r>
  </si>
  <si>
    <r>
      <t>BCHF</t>
    </r>
    <r>
      <rPr>
        <vertAlign val="subscript"/>
        <sz val="11"/>
        <color indexed="8"/>
        <rFont val="Arial"/>
        <family val="2"/>
      </rPr>
      <t xml:space="preserve">3 </t>
    </r>
    <r>
      <rPr>
        <sz val="11"/>
        <color indexed="8"/>
        <rFont val="Arial"/>
        <family val="2"/>
      </rPr>
      <t>(Metric Tons)</t>
    </r>
  </si>
  <si>
    <r>
      <rPr>
        <b/>
        <sz val="11"/>
        <color indexed="8"/>
        <rFont val="Arial"/>
        <family val="2"/>
      </rPr>
      <t>[1-U</t>
    </r>
    <r>
      <rPr>
        <b/>
        <vertAlign val="subscript"/>
        <sz val="11"/>
        <color indexed="8"/>
        <rFont val="Arial"/>
        <family val="2"/>
      </rPr>
      <t>N2O,j</t>
    </r>
    <r>
      <rPr>
        <b/>
        <sz val="11"/>
        <color indexed="8"/>
        <rFont val="Arial"/>
        <family val="2"/>
      </rPr>
      <t>]</t>
    </r>
    <r>
      <rPr>
        <sz val="11"/>
        <color indexed="8"/>
        <rFont val="Arial"/>
        <family val="2"/>
      </rPr>
      <t xml:space="preserve"> One minus the Default N</t>
    </r>
    <r>
      <rPr>
        <vertAlign val="subscript"/>
        <sz val="11"/>
        <color indexed="8"/>
        <rFont val="Arial"/>
        <family val="2"/>
      </rPr>
      <t>2</t>
    </r>
    <r>
      <rPr>
        <sz val="11"/>
        <color indexed="8"/>
        <rFont val="Arial"/>
        <family val="2"/>
      </rPr>
      <t xml:space="preserve">O process utilization factor as given in Table I-8 </t>
    </r>
  </si>
  <si>
    <t>All Other Manufacturing Processes</t>
  </si>
  <si>
    <t>STEP 2.) If you manufacture semiconductors or MEMS, calculate annual production process emissions of each input gas i for threshold applicability purposes using the default emission factors shown in Table I–1 to  and Equation I–1 of subpart I. [§98.91(a)(1)]</t>
  </si>
  <si>
    <t>STEP 3.) If you manufacture LCDs, calculate annual production process emissions of each input gas i for threshold applicability purposes using the default emission factors shown in Table I–1 and Equation I–2 of subpart I. [§98.91(a)(2)]</t>
  </si>
  <si>
    <t>STEP 4.) If you manufacture PVs, calculate annual production process emissions of each input gas i for threshold applicability purposes using gas-appropriate GWP values shown in Table A–1 to subpart A and Equation I–3 of subpart I. Only gases used in PV manufacturing that have listed GWP values in Table A–1 to subpart A of this part must be considered for threshold applicability purposes. [§98.91(a)(3)]</t>
  </si>
  <si>
    <t>STEP 5.) Calculate total annual production process emissions for threshold applicability purposes using Equation I–4 of subpart I. [§98.91(a)(4)]</t>
  </si>
  <si>
    <r>
      <t>You must report GHG emissions under subpart I if electronics manufacturing production processes, as defined in §98.90, are performed at your facility and your facility meets the threshold as defined in either  §98.2(a)(1) or (a)(2). Use this worksheet to calculate total annual GHG emissions for comparison to the 25,000 metric ton CO</t>
    </r>
    <r>
      <rPr>
        <vertAlign val="subscript"/>
        <sz val="11"/>
        <color theme="1"/>
        <rFont val="Arial"/>
        <family val="2"/>
      </rPr>
      <t>2</t>
    </r>
    <r>
      <rPr>
        <sz val="11"/>
        <color theme="1"/>
        <rFont val="Arial"/>
        <family val="2"/>
      </rPr>
      <t>e per year emission threshold.</t>
    </r>
  </si>
  <si>
    <t>If you manufacture MEMS, LCDs, or PVs and you meet the threshold requirement, you must calculate annual facility-level emissions of each fluorinated GHG used for the plasma etching and chamber cleaning process types. Use this worksheet to calculate emission using default utilization and by-product formation rates as shown in Table I–5, I–6, or I–7 of subpart I.</t>
  </si>
  <si>
    <r>
      <t xml:space="preserve">Tables </t>
    </r>
    <r>
      <rPr>
        <sz val="11"/>
        <color theme="1"/>
        <rFont val="Times New Roman"/>
        <family val="1"/>
      </rPr>
      <t>I</t>
    </r>
    <r>
      <rPr>
        <sz val="11"/>
        <color theme="1"/>
        <rFont val="Arial"/>
        <family val="2"/>
      </rPr>
      <t xml:space="preserve">-1 through </t>
    </r>
    <r>
      <rPr>
        <sz val="11"/>
        <color theme="1"/>
        <rFont val="Times New Roman"/>
        <family val="1"/>
      </rPr>
      <t>I</t>
    </r>
    <r>
      <rPr>
        <sz val="11"/>
        <color theme="1"/>
        <rFont val="Arial"/>
        <family val="2"/>
      </rPr>
      <t xml:space="preserve">-8 to subpart </t>
    </r>
    <r>
      <rPr>
        <sz val="11"/>
        <color theme="1"/>
        <rFont val="Times New Roman"/>
        <family val="1"/>
      </rPr>
      <t>I</t>
    </r>
    <r>
      <rPr>
        <sz val="11"/>
        <color theme="1"/>
        <rFont val="Arial"/>
        <family val="2"/>
      </rPr>
      <t xml:space="preserve"> of Part 98 - Default Emission Factors</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</si>
  <si>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t>
    </r>
    <r>
      <rPr>
        <vertAlign val="subscript"/>
        <sz val="11"/>
        <color indexed="8"/>
        <rFont val="Arial"/>
        <family val="2"/>
      </rPr>
      <t>2</t>
    </r>
    <r>
      <rPr>
        <sz val="11"/>
        <color indexed="8"/>
        <rFont val="Arial"/>
        <family val="2"/>
      </rPr>
      <t>F</t>
    </r>
    <r>
      <rPr>
        <vertAlign val="subscript"/>
        <sz val="11"/>
        <color indexed="8"/>
        <rFont val="Arial"/>
        <family val="2"/>
      </rPr>
      <t>6</t>
    </r>
    <r>
      <rPr>
        <sz val="11"/>
        <color indexed="8"/>
        <rFont val="Arial"/>
        <family val="2"/>
      </rPr>
      <t xml:space="preserve"> 
(decimal fraction)</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</si>
  <si>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t>
    </r>
    <r>
      <rPr>
        <vertAlign val="subscript"/>
        <sz val="11"/>
        <color indexed="8"/>
        <rFont val="Arial"/>
        <family val="2"/>
      </rPr>
      <t>3</t>
    </r>
    <r>
      <rPr>
        <sz val="11"/>
        <color indexed="8"/>
        <rFont val="Arial"/>
        <family val="2"/>
      </rPr>
      <t>F</t>
    </r>
    <r>
      <rPr>
        <vertAlign val="subscript"/>
        <sz val="11"/>
        <color indexed="8"/>
        <rFont val="Arial"/>
        <family val="2"/>
      </rPr>
      <t xml:space="preserve">8 </t>
    </r>
    <r>
      <rPr>
        <sz val="11"/>
        <color indexed="8"/>
        <rFont val="Arial"/>
        <family val="2"/>
      </rPr>
      <t xml:space="preserve">
(decimal fraction)</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</si>
  <si>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BCHF</t>
    </r>
    <r>
      <rPr>
        <vertAlign val="subscript"/>
        <sz val="11"/>
        <color indexed="8"/>
        <rFont val="Arial"/>
        <family val="2"/>
      </rPr>
      <t>3</t>
    </r>
    <r>
      <rPr>
        <sz val="11"/>
        <color indexed="8"/>
        <rFont val="Arial"/>
        <family val="2"/>
      </rPr>
      <t xml:space="preserve"> 
(decimal fraction)</t>
    </r>
  </si>
  <si>
    <r>
      <rPr>
        <b/>
        <sz val="11"/>
        <color indexed="8"/>
        <rFont val="Arial"/>
        <family val="2"/>
      </rPr>
      <t>[S]</t>
    </r>
    <r>
      <rPr>
        <sz val="11"/>
        <color indexed="8"/>
        <rFont val="Arial"/>
        <family val="2"/>
      </rPr>
      <t xml:space="preserve"> Annual manufacturing capacity of the facility applied to semiconductor manufacture or MEMS manufacture, as applicable (m</t>
    </r>
    <r>
      <rPr>
        <vertAlign val="superscript"/>
        <sz val="11"/>
        <color indexed="8"/>
        <rFont val="Arial"/>
        <family val="2"/>
      </rPr>
      <t>2</t>
    </r>
    <r>
      <rPr>
        <sz val="11"/>
        <color indexed="8"/>
        <rFont val="Arial"/>
        <family val="2"/>
      </rPr>
      <t xml:space="preserve">) </t>
    </r>
  </si>
  <si>
    <r>
      <rPr>
        <b/>
        <sz val="11"/>
        <color indexed="8"/>
        <rFont val="Arial"/>
        <family val="2"/>
      </rPr>
      <t>[S]</t>
    </r>
    <r>
      <rPr>
        <sz val="11"/>
        <color indexed="8"/>
        <rFont val="Arial"/>
        <family val="2"/>
      </rPr>
      <t xml:space="preserve"> Annual manufacturing capacity of the facility applied to LCD manufacture (m</t>
    </r>
    <r>
      <rPr>
        <vertAlign val="superscript"/>
        <sz val="11"/>
        <color indexed="8"/>
        <rFont val="Arial"/>
        <family val="2"/>
      </rPr>
      <t>2</t>
    </r>
    <r>
      <rPr>
        <sz val="11"/>
        <color indexed="8"/>
        <rFont val="Arial"/>
        <family val="2"/>
      </rPr>
      <t>)</t>
    </r>
  </si>
  <si>
    <t>Use this worksheet to estimate the annual emissions of fluorinated heat transfer fluids using the mass balance approach described in §98.93(h).</t>
  </si>
  <si>
    <r>
      <rPr>
        <b/>
        <sz val="11"/>
        <color indexed="8"/>
        <rFont val="Arial"/>
        <family val="2"/>
      </rPr>
      <t>[1-U</t>
    </r>
    <r>
      <rPr>
        <b/>
        <vertAlign val="subscript"/>
        <sz val="11"/>
        <color indexed="8"/>
        <rFont val="Arial"/>
        <family val="2"/>
      </rPr>
      <t>ij</t>
    </r>
    <r>
      <rPr>
        <b/>
        <sz val="11"/>
        <color indexed="8"/>
        <rFont val="Arial"/>
        <family val="2"/>
      </rPr>
      <t>]</t>
    </r>
    <r>
      <rPr>
        <sz val="11"/>
        <color indexed="8"/>
        <rFont val="Arial"/>
        <family val="2"/>
      </rPr>
      <t xml:space="preserve"> One minus the process utilization rate for input gas by process type (decimal fraction from table I-5, I-6, and I-7)  </t>
    </r>
    <r>
      <rPr>
        <sz val="11"/>
        <color rgb="FFFF0000"/>
        <rFont val="Arial"/>
        <family val="2"/>
      </rPr>
      <t>*Note if Uij=0, a zero will appear in this cell, however the calculation will account for that and use a value of 1 for the term (1-Uij).</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</si>
  <si>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BCF</t>
    </r>
    <r>
      <rPr>
        <vertAlign val="subscript"/>
        <sz val="11"/>
        <color indexed="8"/>
        <rFont val="Arial"/>
        <family val="2"/>
      </rPr>
      <t>4</t>
    </r>
    <r>
      <rPr>
        <sz val="11"/>
        <color indexed="8"/>
        <rFont val="Arial"/>
        <family val="2"/>
      </rPr>
      <t xml:space="preserve"> 
(decimal fraction)</t>
    </r>
  </si>
  <si>
    <r>
      <rPr>
        <b/>
        <sz val="11"/>
        <color indexed="8"/>
        <rFont val="Arial"/>
        <family val="2"/>
      </rPr>
      <t>[f</t>
    </r>
    <r>
      <rPr>
        <b/>
        <vertAlign val="subscript"/>
        <sz val="11"/>
        <color indexed="8"/>
        <rFont val="Arial"/>
        <family val="2"/>
      </rPr>
      <t>ij</t>
    </r>
    <r>
      <rPr>
        <b/>
        <sz val="11"/>
        <color indexed="8"/>
        <rFont val="Arial"/>
        <family val="2"/>
      </rPr>
      <t>]</t>
    </r>
    <r>
      <rPr>
        <sz val="11"/>
        <color indexed="8"/>
        <rFont val="Arial"/>
        <family val="2"/>
      </rPr>
      <t xml:space="preserve"> Process type -specific input gas apportioning factor (decimal fraction). </t>
    </r>
    <r>
      <rPr>
        <sz val="11"/>
        <color rgb="FFFF0000"/>
        <rFont val="Arial"/>
        <family val="2"/>
      </rPr>
      <t>*Note:  Sum of apportioning factors across all process types should equal 1.0.</t>
    </r>
  </si>
  <si>
    <r>
      <rPr>
        <b/>
        <sz val="11"/>
        <color indexed="8"/>
        <rFont val="Arial"/>
        <family val="2"/>
      </rPr>
      <t>[F</t>
    </r>
    <r>
      <rPr>
        <b/>
        <vertAlign val="subscript"/>
        <sz val="11"/>
        <color indexed="8"/>
        <rFont val="Arial"/>
        <family val="2"/>
      </rPr>
      <t>ij</t>
    </r>
    <r>
      <rPr>
        <b/>
        <sz val="11"/>
        <color indexed="8"/>
        <rFont val="Arial"/>
        <family val="2"/>
      </rPr>
      <t>]</t>
    </r>
    <r>
      <rPr>
        <sz val="11"/>
        <color indexed="8"/>
        <rFont val="Arial"/>
        <family val="2"/>
      </rPr>
      <t xml:space="preserve"> Process sub-type specific, or process type -specific input gas apportioning factor (decimal fraction).  </t>
    </r>
    <r>
      <rPr>
        <sz val="11"/>
        <color rgb="FFFF0000"/>
        <rFont val="Arial"/>
        <family val="2"/>
      </rPr>
      <t>*Note:  Sum of apportioning factors across all process types and sub types for each gas should equal 1.0.</t>
    </r>
  </si>
  <si>
    <r>
      <t>BCF</t>
    </r>
    <r>
      <rPr>
        <vertAlign val="subscript"/>
        <sz val="11"/>
        <color indexed="8"/>
        <rFont val="Arial"/>
        <family val="2"/>
      </rPr>
      <t xml:space="preserve">4  </t>
    </r>
    <r>
      <rPr>
        <sz val="11"/>
        <color indexed="8"/>
        <rFont val="Arial"/>
        <family val="2"/>
      </rPr>
      <t>(Metric Tons)</t>
    </r>
  </si>
  <si>
    <r>
      <t>BC</t>
    </r>
    <r>
      <rPr>
        <vertAlign val="subscript"/>
        <sz val="11"/>
        <color indexed="8"/>
        <rFont val="Arial"/>
        <family val="2"/>
      </rPr>
      <t>2</t>
    </r>
    <r>
      <rPr>
        <sz val="11"/>
        <color indexed="8"/>
        <rFont val="Arial"/>
        <family val="2"/>
      </rPr>
      <t>F</t>
    </r>
    <r>
      <rPr>
        <vertAlign val="subscript"/>
        <sz val="11"/>
        <color indexed="8"/>
        <rFont val="Arial"/>
        <family val="2"/>
      </rPr>
      <t xml:space="preserve">6  </t>
    </r>
    <r>
      <rPr>
        <sz val="11"/>
        <color indexed="8"/>
        <rFont val="Arial"/>
        <family val="2"/>
      </rPr>
      <t>(Metric Tons)</t>
    </r>
  </si>
  <si>
    <r>
      <t>BC</t>
    </r>
    <r>
      <rPr>
        <vertAlign val="subscript"/>
        <sz val="11"/>
        <color indexed="8"/>
        <rFont val="Arial"/>
        <family val="2"/>
      </rPr>
      <t>3</t>
    </r>
    <r>
      <rPr>
        <sz val="11"/>
        <color indexed="8"/>
        <rFont val="Arial"/>
        <family val="2"/>
      </rPr>
      <t>F</t>
    </r>
    <r>
      <rPr>
        <vertAlign val="subscript"/>
        <sz val="11"/>
        <color indexed="8"/>
        <rFont val="Arial"/>
        <family val="2"/>
      </rPr>
      <t xml:space="preserve">8  </t>
    </r>
    <r>
      <rPr>
        <sz val="11"/>
        <color indexed="8"/>
        <rFont val="Arial"/>
        <family val="2"/>
      </rPr>
      <t>(Metric Tons)</t>
    </r>
  </si>
  <si>
    <r>
      <t>Are you calculating emissions of fluorinated greenhouse gases, Nitrous Oxide (N</t>
    </r>
    <r>
      <rPr>
        <vertAlign val="subscript"/>
        <sz val="11"/>
        <color theme="1"/>
        <rFont val="Arial"/>
        <family val="2"/>
      </rPr>
      <t>2</t>
    </r>
    <r>
      <rPr>
        <sz val="11"/>
        <color theme="1"/>
        <rFont val="Arial"/>
        <family val="2"/>
      </rPr>
      <t>O), or emissions from Fluorinated Heat Transfer Fluids (f-HTFs)?  Please select only one. If your facility performs multiple functions, please repeat this process separately for each.</t>
    </r>
  </si>
  <si>
    <r>
      <rPr>
        <b/>
        <sz val="11"/>
        <color indexed="8"/>
        <rFont val="Arial"/>
        <family val="2"/>
      </rPr>
      <t>[C</t>
    </r>
    <r>
      <rPr>
        <b/>
        <vertAlign val="subscript"/>
        <sz val="11"/>
        <color indexed="8"/>
        <rFont val="Arial"/>
        <family val="2"/>
      </rPr>
      <t>i</t>
    </r>
    <r>
      <rPr>
        <b/>
        <sz val="11"/>
        <color indexed="8"/>
        <rFont val="Arial"/>
        <family val="2"/>
      </rPr>
      <t>]</t>
    </r>
    <r>
      <rPr>
        <sz val="11"/>
        <color indexed="8"/>
        <rFont val="Arial"/>
        <family val="2"/>
      </rPr>
      <t xml:space="preserve"> Annual consumption of input gas as calculated in Eq. I-11 (kg)</t>
    </r>
  </si>
  <si>
    <t>Percent of annual manufacturing capacity of the facility applied to semiconductor manufacture</t>
  </si>
  <si>
    <t>Percent of annual manufacturing capacity of the facility applied to MEMS manufacture</t>
  </si>
  <si>
    <t>Percent of annual manufacturing capacity of the facility applied to LCD manufacture</t>
  </si>
  <si>
    <t>If you manufacture MEMS, LCDs, or PVs, and you meet the threshold you must calculate annual facility-level emissions of each fluorinated GHG used for the plasma etching and chamber cleaning process types. Use this worksheet to calculate emissions using default utilization and by-product formation rates as shown in Table I–5, I–6, or I–7 of subpart I.</t>
  </si>
  <si>
    <r>
      <rPr>
        <b/>
        <sz val="11"/>
        <color indexed="8"/>
        <rFont val="Arial"/>
        <family val="2"/>
      </rPr>
      <t>[ProcesstypeBEk]</t>
    </r>
    <r>
      <rPr>
        <sz val="11"/>
        <color indexed="8"/>
        <rFont val="Arial"/>
        <family val="2"/>
      </rPr>
      <t xml:space="preserve"> Annual Emission of by-product gas 
(metric tons)</t>
    </r>
  </si>
  <si>
    <r>
      <rPr>
        <b/>
        <sz val="11"/>
        <color indexed="8"/>
        <rFont val="Arial"/>
        <family val="2"/>
      </rPr>
      <t>[C</t>
    </r>
    <r>
      <rPr>
        <b/>
        <vertAlign val="subscript"/>
        <sz val="11"/>
        <color indexed="8"/>
        <rFont val="Arial"/>
        <family val="2"/>
      </rPr>
      <t>N2O,j</t>
    </r>
    <r>
      <rPr>
        <b/>
        <sz val="11"/>
        <color indexed="8"/>
        <rFont val="Arial"/>
        <family val="2"/>
      </rPr>
      <t>]</t>
    </r>
    <r>
      <rPr>
        <sz val="11"/>
        <color indexed="8"/>
        <rFont val="Arial"/>
        <family val="2"/>
      </rPr>
      <t xml:space="preserve"> Amount N</t>
    </r>
    <r>
      <rPr>
        <vertAlign val="subscript"/>
        <sz val="11"/>
        <color indexed="8"/>
        <rFont val="Arial"/>
        <family val="2"/>
      </rPr>
      <t>2</t>
    </r>
    <r>
      <rPr>
        <sz val="11"/>
        <color indexed="8"/>
        <rFont val="Arial"/>
        <family val="2"/>
      </rPr>
      <t>O consumed for process type as calculated in Equation I-13 (kg)</t>
    </r>
  </si>
  <si>
    <r>
      <t>[EH</t>
    </r>
    <r>
      <rPr>
        <b/>
        <vertAlign val="subscript"/>
        <sz val="11"/>
        <color indexed="8"/>
        <rFont val="Arial"/>
        <family val="2"/>
      </rPr>
      <t>i</t>
    </r>
    <r>
      <rPr>
        <b/>
        <sz val="11"/>
        <color indexed="8"/>
        <rFont val="Arial"/>
        <family val="2"/>
      </rPr>
      <t>]</t>
    </r>
    <r>
      <rPr>
        <sz val="11"/>
        <color indexed="8"/>
        <rFont val="Arial"/>
        <family val="2"/>
      </rPr>
      <t xml:space="preserve"> Emissions of fluorinated heat transfer fluid, i 
(metric tons/year)</t>
    </r>
  </si>
  <si>
    <r>
      <rPr>
        <b/>
        <sz val="11"/>
        <color indexed="8"/>
        <rFont val="Arial"/>
        <family val="2"/>
      </rPr>
      <t>[ProcesstypeBE</t>
    </r>
    <r>
      <rPr>
        <b/>
        <vertAlign val="subscript"/>
        <sz val="11"/>
        <color indexed="8"/>
        <rFont val="Arial"/>
        <family val="2"/>
      </rPr>
      <t>k</t>
    </r>
    <r>
      <rPr>
        <b/>
        <sz val="11"/>
        <color indexed="8"/>
        <rFont val="Arial"/>
        <family val="2"/>
      </rPr>
      <t>]</t>
    </r>
    <r>
      <rPr>
        <sz val="11"/>
        <color indexed="8"/>
        <rFont val="Arial"/>
        <family val="2"/>
      </rPr>
      <t xml:space="preserve"> Annual Emission of by-product gas 
(metric tons)</t>
    </r>
  </si>
  <si>
    <r>
      <rPr>
        <b/>
        <sz val="11"/>
        <color indexed="8"/>
        <rFont val="Arial"/>
        <family val="2"/>
      </rPr>
      <t>[ProcesstypeBE</t>
    </r>
    <r>
      <rPr>
        <b/>
        <vertAlign val="subscript"/>
        <sz val="11"/>
        <color indexed="8"/>
        <rFont val="Arial"/>
        <family val="2"/>
      </rPr>
      <t>k</t>
    </r>
    <r>
      <rPr>
        <b/>
        <sz val="11"/>
        <color indexed="8"/>
        <rFont val="Arial"/>
        <family val="2"/>
      </rPr>
      <t>]</t>
    </r>
    <r>
      <rPr>
        <sz val="11"/>
        <color indexed="8"/>
        <rFont val="Arial"/>
        <family val="2"/>
      </rPr>
      <t xml:space="preserve"> Annual Emission of by-product gas (metric tons)</t>
    </r>
  </si>
  <si>
    <r>
      <rPr>
        <b/>
        <sz val="11"/>
        <color indexed="8"/>
        <rFont val="Arial"/>
        <family val="2"/>
      </rPr>
      <t>[1-U</t>
    </r>
    <r>
      <rPr>
        <b/>
        <vertAlign val="subscript"/>
        <sz val="11"/>
        <color indexed="8"/>
        <rFont val="Arial"/>
        <family val="2"/>
      </rPr>
      <t>ij</t>
    </r>
    <r>
      <rPr>
        <b/>
        <sz val="11"/>
        <color indexed="8"/>
        <rFont val="Arial"/>
        <family val="2"/>
      </rPr>
      <t>]</t>
    </r>
    <r>
      <rPr>
        <sz val="11"/>
        <color indexed="8"/>
        <rFont val="Arial"/>
        <family val="2"/>
      </rPr>
      <t xml:space="preserve"> One minus the process utilization rate for input gas by process type (decimal fraction from table I-3) </t>
    </r>
    <r>
      <rPr>
        <sz val="11"/>
        <color rgb="FFFF0000"/>
        <rFont val="Arial"/>
        <family val="2"/>
      </rPr>
      <t xml:space="preserve"> *Note if Uij=0, a zero will appear in this cell, however the calculation will account for that and use a value of 1 for the term (1-Uij).</t>
    </r>
  </si>
  <si>
    <r>
      <rPr>
        <b/>
        <sz val="11"/>
        <color indexed="8"/>
        <rFont val="Arial"/>
        <family val="2"/>
      </rPr>
      <t>[1-U</t>
    </r>
    <r>
      <rPr>
        <b/>
        <vertAlign val="subscript"/>
        <sz val="11"/>
        <color indexed="8"/>
        <rFont val="Arial"/>
        <family val="2"/>
      </rPr>
      <t>ij</t>
    </r>
    <r>
      <rPr>
        <b/>
        <sz val="11"/>
        <color indexed="8"/>
        <rFont val="Arial"/>
        <family val="2"/>
      </rPr>
      <t>]</t>
    </r>
    <r>
      <rPr>
        <sz val="11"/>
        <color indexed="8"/>
        <rFont val="Arial"/>
        <family val="2"/>
      </rPr>
      <t xml:space="preserve"> One minus the process utilization rate for input gas by process type (decimal fraction from table I-4)  </t>
    </r>
    <r>
      <rPr>
        <sz val="11"/>
        <color rgb="FFFF0000"/>
        <rFont val="Arial"/>
        <family val="2"/>
      </rPr>
      <t>*Note if Uij=0, a zero will appear in this cell, however the calculation will account for that and use a value of 1 for the term (1-Uij).</t>
    </r>
  </si>
  <si>
    <r>
      <rPr>
        <b/>
        <sz val="11"/>
        <color indexed="8"/>
        <rFont val="Arial"/>
        <family val="2"/>
      </rPr>
      <t>[A</t>
    </r>
    <r>
      <rPr>
        <b/>
        <vertAlign val="subscript"/>
        <sz val="11"/>
        <color indexed="8"/>
        <rFont val="Arial"/>
        <family val="2"/>
      </rPr>
      <t>i</t>
    </r>
    <r>
      <rPr>
        <b/>
        <sz val="11"/>
        <color indexed="8"/>
        <rFont val="Arial"/>
        <family val="2"/>
      </rPr>
      <t>]</t>
    </r>
    <r>
      <rPr>
        <sz val="11"/>
        <color indexed="8"/>
        <rFont val="Arial"/>
        <family val="2"/>
      </rPr>
      <t xml:space="preserve"> Acquisitions of gas during the year through purchases or other transactions 
(kg)</t>
    </r>
  </si>
  <si>
    <r>
      <rPr>
        <b/>
        <sz val="11"/>
        <color indexed="8"/>
        <rFont val="Arial"/>
        <family val="2"/>
      </rPr>
      <t>[I</t>
    </r>
    <r>
      <rPr>
        <b/>
        <vertAlign val="subscript"/>
        <sz val="11"/>
        <color indexed="8"/>
        <rFont val="Arial"/>
        <family val="2"/>
      </rPr>
      <t>Ei</t>
    </r>
    <r>
      <rPr>
        <b/>
        <sz val="11"/>
        <color indexed="8"/>
        <rFont val="Arial"/>
        <family val="2"/>
      </rPr>
      <t>]</t>
    </r>
    <r>
      <rPr>
        <sz val="11"/>
        <color indexed="8"/>
        <rFont val="Arial"/>
        <family val="2"/>
      </rPr>
      <t xml:space="preserve"> Amount of N</t>
    </r>
    <r>
      <rPr>
        <vertAlign val="subscript"/>
        <sz val="11"/>
        <color indexed="8"/>
        <rFont val="Arial"/>
        <family val="2"/>
      </rPr>
      <t>2</t>
    </r>
    <r>
      <rPr>
        <sz val="11"/>
        <color indexed="8"/>
        <rFont val="Arial"/>
        <family val="2"/>
      </rPr>
      <t>O stored in containers at the end of the reporting year (kg)</t>
    </r>
  </si>
  <si>
    <r>
      <t>[I</t>
    </r>
    <r>
      <rPr>
        <vertAlign val="subscript"/>
        <sz val="11"/>
        <color indexed="8"/>
        <rFont val="Arial"/>
        <family val="2"/>
      </rPr>
      <t>Bi</t>
    </r>
    <r>
      <rPr>
        <sz val="11"/>
        <color indexed="8"/>
        <rFont val="Arial"/>
        <family val="2"/>
      </rPr>
      <t>] Amount of N</t>
    </r>
    <r>
      <rPr>
        <vertAlign val="subscript"/>
        <sz val="11"/>
        <color indexed="8"/>
        <rFont val="Arial"/>
        <family val="2"/>
      </rPr>
      <t>2</t>
    </r>
    <r>
      <rPr>
        <sz val="11"/>
        <color indexed="8"/>
        <rFont val="Arial"/>
        <family val="2"/>
      </rPr>
      <t>O stored in containers at the beginning of the reporting year (kg)</t>
    </r>
  </si>
  <si>
    <r>
      <t>[Ai] Acquisitions of N</t>
    </r>
    <r>
      <rPr>
        <vertAlign val="subscript"/>
        <sz val="11"/>
        <color indexed="8"/>
        <rFont val="Arial"/>
        <family val="2"/>
      </rPr>
      <t>2</t>
    </r>
    <r>
      <rPr>
        <sz val="11"/>
        <color indexed="8"/>
        <rFont val="Arial"/>
        <family val="2"/>
      </rPr>
      <t>O during the year through purchases or other transactions (kg)</t>
    </r>
  </si>
  <si>
    <t>[Ai] Acquisitions of gas during the year through purchases or other transactions 
(kg)</t>
  </si>
  <si>
    <t>[aij] Fraction of input gas used with abatement systems 
(decimal fraction)</t>
  </si>
  <si>
    <t>http://www.epa.gov/ghgreporting/reporters/subpart/i.html</t>
  </si>
  <si>
    <r>
      <rPr>
        <b/>
        <sz val="11"/>
        <color indexed="8"/>
        <rFont val="Arial"/>
        <family val="2"/>
      </rPr>
      <t>[E(N</t>
    </r>
    <r>
      <rPr>
        <b/>
        <vertAlign val="subscript"/>
        <sz val="11"/>
        <color indexed="8"/>
        <rFont val="Arial"/>
        <family val="2"/>
      </rPr>
      <t>2</t>
    </r>
    <r>
      <rPr>
        <b/>
        <sz val="11"/>
        <color indexed="8"/>
        <rFont val="Arial"/>
        <family val="2"/>
      </rPr>
      <t>O)</t>
    </r>
    <r>
      <rPr>
        <b/>
        <vertAlign val="subscript"/>
        <sz val="11"/>
        <color indexed="8"/>
        <rFont val="Arial"/>
        <family val="2"/>
      </rPr>
      <t>j</t>
    </r>
    <r>
      <rPr>
        <b/>
        <sz val="11"/>
        <color indexed="8"/>
        <rFont val="Arial"/>
        <family val="2"/>
      </rPr>
      <t>]</t>
    </r>
    <r>
      <rPr>
        <sz val="11"/>
        <color indexed="8"/>
        <rFont val="Arial"/>
        <family val="2"/>
      </rPr>
      <t xml:space="preserve"> Annual emissions of N2O for N2O-using process j (metric tons).</t>
    </r>
  </si>
  <si>
    <r>
      <t>C</t>
    </r>
    <r>
      <rPr>
        <b/>
        <vertAlign val="subscript"/>
        <sz val="11"/>
        <color indexed="8"/>
        <rFont val="Arial"/>
        <family val="2"/>
      </rPr>
      <t>2</t>
    </r>
    <r>
      <rPr>
        <b/>
        <sz val="11"/>
        <color indexed="8"/>
        <rFont val="Arial"/>
        <family val="2"/>
      </rPr>
      <t>HF</t>
    </r>
    <r>
      <rPr>
        <b/>
        <vertAlign val="subscript"/>
        <sz val="11"/>
        <color indexed="8"/>
        <rFont val="Arial"/>
        <family val="2"/>
      </rPr>
      <t>5</t>
    </r>
  </si>
  <si>
    <r>
      <t>CH</t>
    </r>
    <r>
      <rPr>
        <b/>
        <vertAlign val="subscript"/>
        <sz val="11"/>
        <color indexed="8"/>
        <rFont val="Arial"/>
        <family val="2"/>
      </rPr>
      <t>3</t>
    </r>
    <r>
      <rPr>
        <b/>
        <sz val="11"/>
        <color indexed="8"/>
        <rFont val="Arial"/>
        <family val="2"/>
      </rPr>
      <t>F</t>
    </r>
  </si>
  <si>
    <r>
      <t>BC</t>
    </r>
    <r>
      <rPr>
        <vertAlign val="subscript"/>
        <sz val="11"/>
        <color indexed="8"/>
        <rFont val="Arial"/>
        <family val="2"/>
      </rPr>
      <t>4</t>
    </r>
    <r>
      <rPr>
        <sz val="11"/>
        <color indexed="8"/>
        <rFont val="Arial"/>
        <family val="2"/>
      </rPr>
      <t>F</t>
    </r>
    <r>
      <rPr>
        <vertAlign val="subscript"/>
        <sz val="11"/>
        <color indexed="8"/>
        <rFont val="Arial"/>
        <family val="2"/>
      </rPr>
      <t>6</t>
    </r>
  </si>
  <si>
    <r>
      <t>BC</t>
    </r>
    <r>
      <rPr>
        <vertAlign val="subscript"/>
        <sz val="11"/>
        <color indexed="8"/>
        <rFont val="Arial"/>
        <family val="2"/>
      </rPr>
      <t>4</t>
    </r>
    <r>
      <rPr>
        <sz val="11"/>
        <color indexed="8"/>
        <rFont val="Arial"/>
        <family val="2"/>
      </rPr>
      <t>F</t>
    </r>
    <r>
      <rPr>
        <vertAlign val="subscript"/>
        <sz val="11"/>
        <color indexed="8"/>
        <rFont val="Arial"/>
        <family val="2"/>
      </rPr>
      <t>8</t>
    </r>
  </si>
  <si>
    <r>
      <t>BC</t>
    </r>
    <r>
      <rPr>
        <vertAlign val="subscript"/>
        <sz val="11"/>
        <color indexed="8"/>
        <rFont val="Arial"/>
        <family val="2"/>
      </rPr>
      <t>5</t>
    </r>
    <r>
      <rPr>
        <sz val="11"/>
        <color indexed="8"/>
        <rFont val="Arial"/>
        <family val="2"/>
      </rPr>
      <t>F</t>
    </r>
    <r>
      <rPr>
        <vertAlign val="subscript"/>
        <sz val="11"/>
        <color indexed="8"/>
        <rFont val="Arial"/>
        <family val="2"/>
      </rPr>
      <t>8</t>
    </r>
  </si>
  <si>
    <t>Etching/Wafer Cleaning</t>
  </si>
  <si>
    <r>
      <t>Table I–4 to Subpart I of Part 98–Default Emission Factors (1–U</t>
    </r>
    <r>
      <rPr>
        <b/>
        <vertAlign val="subscript"/>
        <sz val="13"/>
        <color indexed="8"/>
        <rFont val="Arial"/>
        <family val="2"/>
      </rPr>
      <t>ij</t>
    </r>
    <r>
      <rPr>
        <b/>
        <sz val="13"/>
        <color indexed="8"/>
        <rFont val="Arial"/>
        <family val="2"/>
      </rPr>
      <t>) for Gas Utilization Rates (U</t>
    </r>
    <r>
      <rPr>
        <b/>
        <vertAlign val="subscript"/>
        <sz val="13"/>
        <color indexed="8"/>
        <rFont val="Arial"/>
        <family val="2"/>
      </rPr>
      <t>ij</t>
    </r>
    <r>
      <rPr>
        <b/>
        <sz val="13"/>
        <color indexed="8"/>
        <rFont val="Arial"/>
        <family val="2"/>
      </rPr>
      <t>) and By-Product Formation Rates (B</t>
    </r>
    <r>
      <rPr>
        <b/>
        <vertAlign val="subscript"/>
        <sz val="13"/>
        <color indexed="8"/>
        <rFont val="Arial"/>
        <family val="2"/>
      </rPr>
      <t>ijk</t>
    </r>
    <r>
      <rPr>
        <b/>
        <sz val="13"/>
        <color indexed="8"/>
        <rFont val="Arial"/>
        <family val="2"/>
      </rPr>
      <t>) for Semiconductor Manufacturing for 300 mm and 450 mm Wafer Size</t>
    </r>
  </si>
  <si>
    <r>
      <t>BCH</t>
    </r>
    <r>
      <rPr>
        <vertAlign val="subscript"/>
        <sz val="11"/>
        <color indexed="8"/>
        <rFont val="Arial"/>
        <family val="2"/>
      </rPr>
      <t>2</t>
    </r>
    <r>
      <rPr>
        <sz val="11"/>
        <color indexed="8"/>
        <rFont val="Arial"/>
        <family val="2"/>
      </rPr>
      <t>F</t>
    </r>
    <r>
      <rPr>
        <vertAlign val="subscript"/>
        <sz val="11"/>
        <color indexed="8"/>
        <rFont val="Arial"/>
        <family val="2"/>
      </rPr>
      <t>2</t>
    </r>
  </si>
  <si>
    <r>
      <t>BCH</t>
    </r>
    <r>
      <rPr>
        <vertAlign val="subscript"/>
        <sz val="11"/>
        <color indexed="8"/>
        <rFont val="Arial"/>
        <family val="2"/>
      </rPr>
      <t>3</t>
    </r>
    <r>
      <rPr>
        <sz val="11"/>
        <color indexed="8"/>
        <rFont val="Arial"/>
        <family val="2"/>
      </rPr>
      <t>F</t>
    </r>
  </si>
  <si>
    <r>
      <t>Table I–5 to Subpart I of Part 98—Default Emission Factors (1–U</t>
    </r>
    <r>
      <rPr>
        <b/>
        <vertAlign val="subscript"/>
        <sz val="13"/>
        <color indexed="8"/>
        <rFont val="Arial"/>
        <family val="2"/>
      </rPr>
      <t>ij</t>
    </r>
    <r>
      <rPr>
        <b/>
        <sz val="13"/>
        <color indexed="8"/>
        <rFont val="Arial"/>
        <family val="2"/>
      </rPr>
      <t>) for Gas Utilization Rates (U</t>
    </r>
    <r>
      <rPr>
        <b/>
        <vertAlign val="subscript"/>
        <sz val="13"/>
        <color indexed="8"/>
        <rFont val="Arial"/>
        <family val="2"/>
      </rPr>
      <t>ij</t>
    </r>
    <r>
      <rPr>
        <b/>
        <sz val="13"/>
        <color indexed="8"/>
        <rFont val="Arial"/>
        <family val="2"/>
      </rPr>
      <t>) and By-Product Formation Rates (B</t>
    </r>
    <r>
      <rPr>
        <b/>
        <vertAlign val="subscript"/>
        <sz val="13"/>
        <color indexed="8"/>
        <rFont val="Arial"/>
        <family val="2"/>
      </rPr>
      <t>ijk</t>
    </r>
    <r>
      <rPr>
        <b/>
        <sz val="13"/>
        <color indexed="8"/>
        <rFont val="Arial"/>
        <family val="2"/>
      </rPr>
      <t>) for MEMS Manufacturing</t>
    </r>
  </si>
  <si>
    <r>
      <t>C</t>
    </r>
    <r>
      <rPr>
        <b/>
        <vertAlign val="subscript"/>
        <sz val="11"/>
        <color theme="1"/>
        <rFont val="Arial"/>
        <family val="2"/>
      </rPr>
      <t>4</t>
    </r>
    <r>
      <rPr>
        <b/>
        <sz val="11"/>
        <color theme="1"/>
        <rFont val="Arial"/>
        <family val="2"/>
      </rPr>
      <t>F</t>
    </r>
    <r>
      <rPr>
        <b/>
        <vertAlign val="subscript"/>
        <sz val="11"/>
        <color theme="1"/>
        <rFont val="Arial"/>
        <family val="2"/>
      </rPr>
      <t>6a</t>
    </r>
  </si>
  <si>
    <r>
      <t>CVD Chamber Cleaning 1-U</t>
    </r>
    <r>
      <rPr>
        <vertAlign val="subscript"/>
        <sz val="11"/>
        <color indexed="8"/>
        <rFont val="Arial"/>
        <family val="2"/>
      </rPr>
      <t>i</t>
    </r>
  </si>
  <si>
    <r>
      <t>CVD Chamber Cleaning BCF</t>
    </r>
    <r>
      <rPr>
        <vertAlign val="subscript"/>
        <sz val="11"/>
        <color indexed="8"/>
        <rFont val="Arial"/>
        <family val="2"/>
      </rPr>
      <t>4</t>
    </r>
  </si>
  <si>
    <r>
      <t>CVD Chamber Cleaning BC</t>
    </r>
    <r>
      <rPr>
        <vertAlign val="subscript"/>
        <sz val="11"/>
        <color indexed="8"/>
        <rFont val="Arial"/>
        <family val="2"/>
      </rPr>
      <t>3</t>
    </r>
    <r>
      <rPr>
        <sz val="11"/>
        <color indexed="8"/>
        <rFont val="Arial"/>
        <family val="2"/>
      </rPr>
      <t>F</t>
    </r>
    <r>
      <rPr>
        <vertAlign val="subscript"/>
        <sz val="11"/>
        <color indexed="8"/>
        <rFont val="Arial"/>
        <family val="2"/>
      </rPr>
      <t>8</t>
    </r>
  </si>
  <si>
    <r>
      <t>Table I–6 to Subpart I of Part 98—Default Emission Factors (1–U</t>
    </r>
    <r>
      <rPr>
        <b/>
        <vertAlign val="subscript"/>
        <sz val="13"/>
        <color indexed="8"/>
        <rFont val="Arial"/>
        <family val="2"/>
      </rPr>
      <t>ij</t>
    </r>
    <r>
      <rPr>
        <b/>
        <sz val="13"/>
        <color indexed="8"/>
        <rFont val="Arial"/>
        <family val="2"/>
      </rPr>
      <t>) for Gas Utilization Rates (U</t>
    </r>
    <r>
      <rPr>
        <b/>
        <vertAlign val="subscript"/>
        <sz val="13"/>
        <color indexed="8"/>
        <rFont val="Arial"/>
        <family val="2"/>
      </rPr>
      <t>ij</t>
    </r>
    <r>
      <rPr>
        <b/>
        <sz val="13"/>
        <color indexed="8"/>
        <rFont val="Arial"/>
        <family val="2"/>
      </rPr>
      <t>) and By-Product Formation Rates (B</t>
    </r>
    <r>
      <rPr>
        <b/>
        <vertAlign val="subscript"/>
        <sz val="13"/>
        <color indexed="8"/>
        <rFont val="Arial"/>
        <family val="2"/>
      </rPr>
      <t>ijk</t>
    </r>
    <r>
      <rPr>
        <b/>
        <sz val="13"/>
        <color indexed="8"/>
        <rFont val="Arial"/>
        <family val="2"/>
      </rPr>
      <t>) for LCD Manufacturing</t>
    </r>
  </si>
  <si>
    <t>Table I–7 to Subpart I of Part 98—Default Emission Factors (1–Uij) for Gas Utilization Rates (Uij) and By-Product Formation Rates (Bijk) for PV Manufacturing</t>
  </si>
  <si>
    <r>
      <t>NF</t>
    </r>
    <r>
      <rPr>
        <vertAlign val="subscript"/>
        <sz val="11"/>
        <color indexed="8"/>
        <rFont val="Arial"/>
        <family val="2"/>
      </rPr>
      <t xml:space="preserve">3 </t>
    </r>
    <r>
      <rPr>
        <sz val="11"/>
        <color indexed="8"/>
        <rFont val="Arial"/>
        <family val="2"/>
      </rPr>
      <t>Remote</t>
    </r>
  </si>
  <si>
    <r>
      <t>Table I–8 to Subpart I of Part 98—Default Emission Factors (1–U</t>
    </r>
    <r>
      <rPr>
        <b/>
        <vertAlign val="subscript"/>
        <sz val="13"/>
        <color indexed="8"/>
        <rFont val="Arial"/>
        <family val="2"/>
      </rPr>
      <t>N2O j</t>
    </r>
    <r>
      <rPr>
        <b/>
        <sz val="13"/>
        <color indexed="8"/>
        <rFont val="Arial"/>
        <family val="2"/>
      </rPr>
      <t>) for N2O Utilization (U</t>
    </r>
    <r>
      <rPr>
        <b/>
        <vertAlign val="subscript"/>
        <sz val="13"/>
        <color indexed="8"/>
        <rFont val="Arial"/>
        <family val="2"/>
      </rPr>
      <t>N2O j</t>
    </r>
    <r>
      <rPr>
        <b/>
        <sz val="13"/>
        <color indexed="8"/>
        <rFont val="Arial"/>
        <family val="2"/>
      </rPr>
      <t>)</t>
    </r>
  </si>
  <si>
    <r>
      <t>[I</t>
    </r>
    <r>
      <rPr>
        <b/>
        <vertAlign val="subscript"/>
        <sz val="11"/>
        <color indexed="8"/>
        <rFont val="Arial"/>
        <family val="2"/>
      </rPr>
      <t>iB</t>
    </r>
    <r>
      <rPr>
        <b/>
        <sz val="11"/>
        <color indexed="8"/>
        <rFont val="Arial"/>
        <family val="2"/>
      </rPr>
      <t xml:space="preserve">] </t>
    </r>
    <r>
      <rPr>
        <sz val="11"/>
        <color indexed="8"/>
        <rFont val="Arial"/>
        <family val="2"/>
      </rPr>
      <t>Inventory of fluorinated heat transfer fluid, on a fab basis, in containers other than equipment at the beginning of the reporting year (in stock or storage)
(liters)</t>
    </r>
  </si>
  <si>
    <r>
      <t>[P</t>
    </r>
    <r>
      <rPr>
        <b/>
        <vertAlign val="subscript"/>
        <sz val="11"/>
        <color indexed="8"/>
        <rFont val="Arial"/>
        <family val="2"/>
      </rPr>
      <t>i</t>
    </r>
    <r>
      <rPr>
        <b/>
        <sz val="11"/>
        <color indexed="8"/>
        <rFont val="Arial"/>
        <family val="2"/>
      </rPr>
      <t xml:space="preserve">] </t>
    </r>
    <r>
      <rPr>
        <sz val="11"/>
        <color indexed="8"/>
        <rFont val="Arial"/>
        <family val="2"/>
      </rPr>
      <t>Acquisitions of fluorinated heat transfer fluid, on a fab basis, during the reporting year
(liters)</t>
    </r>
  </si>
  <si>
    <r>
      <rPr>
        <b/>
        <sz val="11"/>
        <color indexed="8"/>
        <rFont val="Arial"/>
        <family val="2"/>
      </rPr>
      <t>[N</t>
    </r>
    <r>
      <rPr>
        <b/>
        <vertAlign val="subscript"/>
        <sz val="11"/>
        <color indexed="8"/>
        <rFont val="Arial"/>
        <family val="2"/>
      </rPr>
      <t>i</t>
    </r>
    <r>
      <rPr>
        <b/>
        <sz val="11"/>
        <color indexed="8"/>
        <rFont val="Arial"/>
        <family val="2"/>
      </rPr>
      <t>]</t>
    </r>
    <r>
      <rPr>
        <sz val="11"/>
        <color indexed="8"/>
        <rFont val="Arial"/>
        <family val="2"/>
      </rPr>
      <t>= Total nameplate capacity (full and proper charge) of equipment that uses fluorinated heat transfer fluid and that is newly installed in the fab during the reporting year 
(liters)</t>
    </r>
  </si>
  <si>
    <r>
      <t>[Ri]</t>
    </r>
    <r>
      <rPr>
        <sz val="11"/>
        <color indexed="8"/>
        <rFont val="Arial"/>
        <family val="2"/>
      </rPr>
      <t xml:space="preserve"> Total nameplate capacity (full and proper charge) of equipment that uses fluorinated heat transfer fluid and that is removed from service in the fab during the reporting year
(liters)</t>
    </r>
  </si>
  <si>
    <r>
      <t>[I</t>
    </r>
    <r>
      <rPr>
        <b/>
        <vertAlign val="subscript"/>
        <sz val="11"/>
        <color indexed="8"/>
        <rFont val="Arial"/>
        <family val="2"/>
      </rPr>
      <t>iE</t>
    </r>
    <r>
      <rPr>
        <b/>
        <sz val="11"/>
        <color indexed="8"/>
        <rFont val="Arial"/>
        <family val="2"/>
      </rPr>
      <t>]</t>
    </r>
    <r>
      <rPr>
        <sz val="11"/>
        <color indexed="8"/>
        <rFont val="Arial"/>
        <family val="2"/>
      </rPr>
      <t xml:space="preserve"> Inventory of fluorinated heat transfer fluid, on a fab basis, in containers other than equipment at the end of the reporting year (in stock or storage)
(liters)</t>
    </r>
  </si>
  <si>
    <r>
      <t>[D</t>
    </r>
    <r>
      <rPr>
        <b/>
        <vertAlign val="subscript"/>
        <sz val="11"/>
        <color indexed="8"/>
        <rFont val="Arial"/>
        <family val="2"/>
      </rPr>
      <t>i</t>
    </r>
    <r>
      <rPr>
        <b/>
        <sz val="11"/>
        <color indexed="8"/>
        <rFont val="Arial"/>
        <family val="2"/>
      </rPr>
      <t xml:space="preserve">] </t>
    </r>
    <r>
      <rPr>
        <sz val="11"/>
        <color indexed="8"/>
        <rFont val="Arial"/>
        <family val="2"/>
      </rPr>
      <t>Disbursements of fluorinated heat transfer fluid I, on a fab basis, during the reporting year
(liters)</t>
    </r>
  </si>
  <si>
    <r>
      <rPr>
        <b/>
        <sz val="11"/>
        <color indexed="8"/>
        <rFont val="Arial"/>
        <family val="2"/>
      </rPr>
      <t>[UT</t>
    </r>
    <r>
      <rPr>
        <b/>
        <vertAlign val="subscript"/>
        <sz val="11"/>
        <color indexed="8"/>
        <rFont val="Arial"/>
        <family val="2"/>
      </rPr>
      <t>ij</t>
    </r>
    <r>
      <rPr>
        <b/>
        <sz val="11"/>
        <color indexed="8"/>
        <rFont val="Arial"/>
        <family val="2"/>
      </rPr>
      <t>]</t>
    </r>
    <r>
      <rPr>
        <sz val="11"/>
        <color indexed="8"/>
        <rFont val="Arial"/>
        <family val="2"/>
      </rPr>
      <t xml:space="preserve"> The average uptime factor of all abatement systems connected to process tools in the fab using input gas i in process sub-type or process type j (decimal fraction)</t>
    </r>
  </si>
  <si>
    <r>
      <t>Use these values for the term [UT</t>
    </r>
    <r>
      <rPr>
        <b/>
        <vertAlign val="subscript"/>
        <sz val="11"/>
        <color indexed="30"/>
        <rFont val="Arial"/>
        <family val="2"/>
      </rPr>
      <t>ij</t>
    </r>
    <r>
      <rPr>
        <b/>
        <sz val="11"/>
        <color indexed="30"/>
        <rFont val="Arial"/>
        <family val="2"/>
      </rPr>
      <t>] in Equation I-8</t>
    </r>
  </si>
  <si>
    <t>STEP 4.) Calculate the total amount of input gas consumed, on a fab basis, for each individual process type using Equation I-13. [§98.93(e)]</t>
  </si>
  <si>
    <t xml:space="preserve"> [p] Abatement Systems (Description or Unit ID)</t>
  </si>
  <si>
    <t>Use values calculated from Eq I-15, above</t>
  </si>
  <si>
    <t>STEP 6.) Calculate annual emissions of  by-product gas formed from individual process types and input gases using default formation rates and Equation I-9. [§98.93(a)(1)(i)]</t>
  </si>
  <si>
    <t>STEP 5.) Calculate annual emissions of individual process type input gases using only default utilization rates and Equation I-8. [§98.93(a)(1)(i)]</t>
  </si>
  <si>
    <t>STEP 7.) Calculate annual emissions of input gases for process types using equation I-6. [§98.93(a)(1)]</t>
  </si>
  <si>
    <r>
      <t xml:space="preserve"> CF</t>
    </r>
    <r>
      <rPr>
        <vertAlign val="subscript"/>
        <sz val="11"/>
        <color indexed="8"/>
        <rFont val="Arial"/>
        <family val="2"/>
      </rPr>
      <t>4</t>
    </r>
    <r>
      <rPr>
        <sz val="11"/>
        <color indexed="8"/>
        <rFont val="Arial"/>
        <family val="2"/>
      </rPr>
      <t>, C</t>
    </r>
    <r>
      <rPr>
        <vertAlign val="subscript"/>
        <sz val="11"/>
        <color indexed="8"/>
        <rFont val="Arial"/>
        <family val="2"/>
      </rPr>
      <t>2</t>
    </r>
    <r>
      <rPr>
        <sz val="11"/>
        <color indexed="8"/>
        <rFont val="Arial"/>
        <family val="2"/>
      </rPr>
      <t>F</t>
    </r>
    <r>
      <rPr>
        <vertAlign val="subscript"/>
        <sz val="11"/>
        <color indexed="8"/>
        <rFont val="Arial"/>
        <family val="2"/>
      </rPr>
      <t>6</t>
    </r>
    <r>
      <rPr>
        <sz val="11"/>
        <color indexed="8"/>
        <rFont val="Arial"/>
        <family val="2"/>
      </rPr>
      <t>, C</t>
    </r>
    <r>
      <rPr>
        <vertAlign val="subscript"/>
        <sz val="11"/>
        <color indexed="8"/>
        <rFont val="Arial"/>
        <family val="2"/>
      </rPr>
      <t>3</t>
    </r>
    <r>
      <rPr>
        <sz val="11"/>
        <color indexed="8"/>
        <rFont val="Arial"/>
        <family val="2"/>
      </rPr>
      <t>F</t>
    </r>
    <r>
      <rPr>
        <vertAlign val="subscript"/>
        <sz val="11"/>
        <color indexed="8"/>
        <rFont val="Arial"/>
        <family val="2"/>
      </rPr>
      <t>8</t>
    </r>
    <r>
      <rPr>
        <sz val="11"/>
        <color indexed="8"/>
        <rFont val="Arial"/>
        <family val="2"/>
      </rPr>
      <t>, c-C</t>
    </r>
    <r>
      <rPr>
        <vertAlign val="subscript"/>
        <sz val="11"/>
        <color indexed="8"/>
        <rFont val="Arial"/>
        <family val="2"/>
      </rPr>
      <t>4</t>
    </r>
    <r>
      <rPr>
        <sz val="11"/>
        <color indexed="8"/>
        <rFont val="Arial"/>
        <family val="2"/>
      </rPr>
      <t>F</t>
    </r>
    <r>
      <rPr>
        <vertAlign val="subscript"/>
        <sz val="11"/>
        <color indexed="8"/>
        <rFont val="Arial"/>
        <family val="2"/>
      </rPr>
      <t>8</t>
    </r>
    <r>
      <rPr>
        <sz val="11"/>
        <color indexed="8"/>
        <rFont val="Arial"/>
        <family val="2"/>
      </rPr>
      <t>, c-C</t>
    </r>
    <r>
      <rPr>
        <vertAlign val="subscript"/>
        <sz val="11"/>
        <color indexed="8"/>
        <rFont val="Arial"/>
        <family val="2"/>
      </rPr>
      <t>4</t>
    </r>
    <r>
      <rPr>
        <sz val="11"/>
        <color indexed="8"/>
        <rFont val="Arial"/>
        <family val="2"/>
      </rPr>
      <t>F</t>
    </r>
    <r>
      <rPr>
        <vertAlign val="subscript"/>
        <sz val="11"/>
        <color indexed="8"/>
        <rFont val="Arial"/>
        <family val="2"/>
      </rPr>
      <t>8</t>
    </r>
    <r>
      <rPr>
        <sz val="11"/>
        <color indexed="8"/>
        <rFont val="Arial"/>
        <family val="2"/>
      </rPr>
      <t>O, C</t>
    </r>
    <r>
      <rPr>
        <vertAlign val="subscript"/>
        <sz val="11"/>
        <color indexed="8"/>
        <rFont val="Arial"/>
        <family val="2"/>
      </rPr>
      <t>4</t>
    </r>
    <r>
      <rPr>
        <sz val="11"/>
        <color indexed="8"/>
        <rFont val="Arial"/>
        <family val="2"/>
      </rPr>
      <t>F</t>
    </r>
    <r>
      <rPr>
        <vertAlign val="subscript"/>
        <sz val="11"/>
        <color indexed="8"/>
        <rFont val="Arial"/>
        <family val="2"/>
      </rPr>
      <t>6</t>
    </r>
    <r>
      <rPr>
        <sz val="11"/>
        <color indexed="8"/>
        <rFont val="Arial"/>
        <family val="2"/>
      </rPr>
      <t>, C</t>
    </r>
    <r>
      <rPr>
        <vertAlign val="subscript"/>
        <sz val="11"/>
        <color indexed="8"/>
        <rFont val="Arial"/>
        <family val="2"/>
      </rPr>
      <t>5</t>
    </r>
    <r>
      <rPr>
        <sz val="11"/>
        <color indexed="8"/>
        <rFont val="Arial"/>
        <family val="2"/>
      </rPr>
      <t>F</t>
    </r>
    <r>
      <rPr>
        <vertAlign val="subscript"/>
        <sz val="11"/>
        <color indexed="8"/>
        <rFont val="Arial"/>
        <family val="2"/>
      </rPr>
      <t>8</t>
    </r>
    <r>
      <rPr>
        <sz val="11"/>
        <color indexed="8"/>
        <rFont val="Arial"/>
        <family val="2"/>
      </rPr>
      <t>, CHF</t>
    </r>
    <r>
      <rPr>
        <vertAlign val="subscript"/>
        <sz val="11"/>
        <color indexed="8"/>
        <rFont val="Arial"/>
        <family val="2"/>
      </rPr>
      <t>3</t>
    </r>
    <r>
      <rPr>
        <sz val="11"/>
        <color indexed="8"/>
        <rFont val="Arial"/>
        <family val="2"/>
      </rPr>
      <t>, CH</t>
    </r>
    <r>
      <rPr>
        <vertAlign val="subscript"/>
        <sz val="11"/>
        <color indexed="8"/>
        <rFont val="Arial"/>
        <family val="2"/>
      </rPr>
      <t>2</t>
    </r>
    <r>
      <rPr>
        <sz val="11"/>
        <color indexed="8"/>
        <rFont val="Arial"/>
        <family val="2"/>
      </rPr>
      <t>F</t>
    </r>
    <r>
      <rPr>
        <vertAlign val="subscript"/>
        <sz val="11"/>
        <color indexed="8"/>
        <rFont val="Arial"/>
        <family val="2"/>
      </rPr>
      <t>2</t>
    </r>
    <r>
      <rPr>
        <sz val="11"/>
        <color indexed="8"/>
        <rFont val="Arial"/>
        <family val="2"/>
      </rPr>
      <t>, NF</t>
    </r>
    <r>
      <rPr>
        <vertAlign val="subscript"/>
        <sz val="11"/>
        <color indexed="8"/>
        <rFont val="Arial"/>
        <family val="2"/>
      </rPr>
      <t>3</t>
    </r>
    <r>
      <rPr>
        <sz val="11"/>
        <color indexed="8"/>
        <rFont val="Arial"/>
        <family val="2"/>
      </rPr>
      <t>, SF</t>
    </r>
    <r>
      <rPr>
        <vertAlign val="subscript"/>
        <sz val="11"/>
        <color indexed="8"/>
        <rFont val="Arial"/>
        <family val="2"/>
      </rPr>
      <t>6</t>
    </r>
    <r>
      <rPr>
        <sz val="11"/>
        <color indexed="8"/>
        <rFont val="Arial"/>
        <family val="2"/>
      </rPr>
      <t>, and fluorinated HTFs (CF</t>
    </r>
    <r>
      <rPr>
        <vertAlign val="subscript"/>
        <sz val="11"/>
        <color indexed="8"/>
        <rFont val="Arial"/>
        <family val="2"/>
      </rPr>
      <t>3</t>
    </r>
    <r>
      <rPr>
        <sz val="11"/>
        <color indexed="8"/>
        <rFont val="Arial"/>
        <family val="2"/>
      </rPr>
      <t>-(O-CF(CF</t>
    </r>
    <r>
      <rPr>
        <vertAlign val="subscript"/>
        <sz val="11"/>
        <color indexed="8"/>
        <rFont val="Arial"/>
        <family val="2"/>
      </rPr>
      <t>3</t>
    </r>
    <r>
      <rPr>
        <sz val="11"/>
        <color indexed="8"/>
        <rFont val="Arial"/>
        <family val="2"/>
      </rPr>
      <t>)-CF</t>
    </r>
    <r>
      <rPr>
        <vertAlign val="subscript"/>
        <sz val="11"/>
        <color indexed="8"/>
        <rFont val="Arial"/>
        <family val="2"/>
      </rPr>
      <t>2</t>
    </r>
    <r>
      <rPr>
        <sz val="11"/>
        <color indexed="8"/>
        <rFont val="Arial"/>
        <family val="2"/>
      </rPr>
      <t>)</t>
    </r>
    <r>
      <rPr>
        <vertAlign val="subscript"/>
        <sz val="11"/>
        <color indexed="8"/>
        <rFont val="Arial"/>
        <family val="2"/>
      </rPr>
      <t>n</t>
    </r>
    <r>
      <rPr>
        <sz val="11"/>
        <color indexed="8"/>
        <rFont val="Arial"/>
        <family val="2"/>
      </rPr>
      <t>-(O-CF</t>
    </r>
    <r>
      <rPr>
        <vertAlign val="subscript"/>
        <sz val="11"/>
        <color indexed="8"/>
        <rFont val="Arial"/>
        <family val="2"/>
      </rPr>
      <t>2</t>
    </r>
    <r>
      <rPr>
        <sz val="11"/>
        <color indexed="8"/>
        <rFont val="Arial"/>
        <family val="2"/>
      </rPr>
      <t>)</t>
    </r>
    <r>
      <rPr>
        <vertAlign val="subscript"/>
        <sz val="11"/>
        <color indexed="8"/>
        <rFont val="Arial"/>
        <family val="2"/>
      </rPr>
      <t>m</t>
    </r>
    <r>
      <rPr>
        <sz val="11"/>
        <color indexed="8"/>
        <rFont val="Arial"/>
        <family val="2"/>
      </rPr>
      <t>-O-CF</t>
    </r>
    <r>
      <rPr>
        <vertAlign val="subscript"/>
        <sz val="11"/>
        <color indexed="8"/>
        <rFont val="Arial"/>
        <family val="2"/>
      </rPr>
      <t>3</t>
    </r>
    <r>
      <rPr>
        <sz val="11"/>
        <color indexed="8"/>
        <rFont val="Arial"/>
        <family val="2"/>
      </rPr>
      <t>, C</t>
    </r>
    <r>
      <rPr>
        <vertAlign val="subscript"/>
        <sz val="11"/>
        <color indexed="8"/>
        <rFont val="Arial"/>
        <family val="2"/>
      </rPr>
      <t>n</t>
    </r>
    <r>
      <rPr>
        <sz val="11"/>
        <color indexed="8"/>
        <rFont val="Arial"/>
        <family val="2"/>
      </rPr>
      <t>F</t>
    </r>
    <r>
      <rPr>
        <vertAlign val="subscript"/>
        <sz val="11"/>
        <color indexed="8"/>
        <rFont val="Arial"/>
        <family val="2"/>
      </rPr>
      <t>2n+2</t>
    </r>
    <r>
      <rPr>
        <sz val="11"/>
        <color indexed="8"/>
        <rFont val="Arial"/>
        <family val="2"/>
      </rPr>
      <t>, C</t>
    </r>
    <r>
      <rPr>
        <vertAlign val="subscript"/>
        <sz val="11"/>
        <color indexed="8"/>
        <rFont val="Arial"/>
        <family val="2"/>
      </rPr>
      <t>n</t>
    </r>
    <r>
      <rPr>
        <sz val="11"/>
        <color indexed="8"/>
        <rFont val="Arial"/>
        <family val="2"/>
      </rPr>
      <t>F2</t>
    </r>
    <r>
      <rPr>
        <vertAlign val="subscript"/>
        <sz val="11"/>
        <color indexed="8"/>
        <rFont val="Arial"/>
        <family val="2"/>
      </rPr>
      <t>n+1</t>
    </r>
    <r>
      <rPr>
        <sz val="11"/>
        <color indexed="8"/>
        <rFont val="Arial"/>
        <family val="2"/>
      </rPr>
      <t>(O)C</t>
    </r>
    <r>
      <rPr>
        <vertAlign val="subscript"/>
        <sz val="11"/>
        <color indexed="8"/>
        <rFont val="Arial"/>
        <family val="2"/>
      </rPr>
      <t>m</t>
    </r>
    <r>
      <rPr>
        <sz val="11"/>
        <color indexed="8"/>
        <rFont val="Arial"/>
        <family val="2"/>
      </rPr>
      <t>F</t>
    </r>
    <r>
      <rPr>
        <vertAlign val="subscript"/>
        <sz val="11"/>
        <color indexed="8"/>
        <rFont val="Arial"/>
        <family val="2"/>
      </rPr>
      <t>2m+1</t>
    </r>
    <r>
      <rPr>
        <sz val="11"/>
        <color indexed="8"/>
        <rFont val="Arial"/>
        <family val="2"/>
      </rPr>
      <t>, C</t>
    </r>
    <r>
      <rPr>
        <vertAlign val="subscript"/>
        <sz val="11"/>
        <color indexed="8"/>
        <rFont val="Arial"/>
        <family val="2"/>
      </rPr>
      <t>n</t>
    </r>
    <r>
      <rPr>
        <sz val="11"/>
        <color indexed="8"/>
        <rFont val="Arial"/>
        <family val="2"/>
      </rPr>
      <t>F</t>
    </r>
    <r>
      <rPr>
        <vertAlign val="subscript"/>
        <sz val="11"/>
        <color indexed="8"/>
        <rFont val="Arial"/>
        <family val="2"/>
      </rPr>
      <t>2n</t>
    </r>
    <r>
      <rPr>
        <sz val="11"/>
        <color indexed="8"/>
        <rFont val="Arial"/>
        <family val="2"/>
      </rPr>
      <t>O, (C</t>
    </r>
    <r>
      <rPr>
        <vertAlign val="subscript"/>
        <sz val="11"/>
        <color indexed="8"/>
        <rFont val="Arial"/>
        <family val="2"/>
      </rPr>
      <t>n</t>
    </r>
    <r>
      <rPr>
        <sz val="11"/>
        <color indexed="8"/>
        <rFont val="Arial"/>
        <family val="2"/>
      </rPr>
      <t>F2</t>
    </r>
    <r>
      <rPr>
        <vertAlign val="subscript"/>
        <sz val="11"/>
        <color indexed="8"/>
        <rFont val="Arial"/>
        <family val="2"/>
      </rPr>
      <t>n+1</t>
    </r>
    <r>
      <rPr>
        <sz val="11"/>
        <color indexed="8"/>
        <rFont val="Arial"/>
        <family val="2"/>
      </rPr>
      <t>)</t>
    </r>
    <r>
      <rPr>
        <vertAlign val="subscript"/>
        <sz val="11"/>
        <color indexed="8"/>
        <rFont val="Arial"/>
        <family val="2"/>
      </rPr>
      <t>3N</t>
    </r>
    <r>
      <rPr>
        <sz val="11"/>
        <color indexed="8"/>
        <rFont val="Arial"/>
        <family val="2"/>
      </rPr>
      <t>).</t>
    </r>
  </si>
  <si>
    <r>
      <t>Etch 1-U</t>
    </r>
    <r>
      <rPr>
        <b/>
        <vertAlign val="subscript"/>
        <sz val="11"/>
        <color indexed="8"/>
        <rFont val="Arial"/>
        <family val="2"/>
      </rPr>
      <t>i</t>
    </r>
  </si>
  <si>
    <r>
      <t>Etch BCF</t>
    </r>
    <r>
      <rPr>
        <vertAlign val="subscript"/>
        <sz val="11"/>
        <color indexed="8"/>
        <rFont val="Arial"/>
        <family val="2"/>
      </rPr>
      <t>4</t>
    </r>
  </si>
  <si>
    <r>
      <t>Etch BC</t>
    </r>
    <r>
      <rPr>
        <vertAlign val="subscript"/>
        <sz val="11"/>
        <color indexed="8"/>
        <rFont val="Arial"/>
        <family val="2"/>
      </rPr>
      <t>2</t>
    </r>
    <r>
      <rPr>
        <sz val="11"/>
        <color indexed="8"/>
        <rFont val="Arial"/>
        <family val="2"/>
      </rPr>
      <t>F</t>
    </r>
    <r>
      <rPr>
        <vertAlign val="subscript"/>
        <sz val="11"/>
        <color indexed="8"/>
        <rFont val="Arial"/>
        <family val="2"/>
      </rPr>
      <t>6</t>
    </r>
  </si>
  <si>
    <r>
      <t>Etch BCHF</t>
    </r>
    <r>
      <rPr>
        <vertAlign val="subscript"/>
        <sz val="11"/>
        <color indexed="8"/>
        <rFont val="Arial"/>
        <family val="2"/>
      </rPr>
      <t>3</t>
    </r>
  </si>
  <si>
    <t>Plasma Etching - MEMS manufacture</t>
  </si>
  <si>
    <t>Plasma Etching - LCD manufacture</t>
  </si>
  <si>
    <t>Plasma Etching - PV manufacture</t>
  </si>
  <si>
    <t>Chamber Cleaning - MEMS manufacture</t>
  </si>
  <si>
    <t>Chamber Cleaning - LCD manufacture</t>
  </si>
  <si>
    <t>Chamber Cleaning - PV manufacture</t>
  </si>
  <si>
    <t>NF3 Remote Chamber Cleaning - MEMS manufacture</t>
  </si>
  <si>
    <t>Process Type - drop down list</t>
  </si>
  <si>
    <t>NF3 Remote Chamber Cleaning - LCD manufacture</t>
  </si>
  <si>
    <t>NF3 Remote Chamber Cleaning - PV manufacture</t>
  </si>
  <si>
    <r>
      <rPr>
        <b/>
        <sz val="11"/>
        <color indexed="8"/>
        <rFont val="Arial"/>
        <family val="2"/>
      </rPr>
      <t>[UT</t>
    </r>
    <r>
      <rPr>
        <b/>
        <vertAlign val="subscript"/>
        <sz val="11"/>
        <color indexed="8"/>
        <rFont val="Arial"/>
        <family val="2"/>
      </rPr>
      <t>ijk</t>
    </r>
    <r>
      <rPr>
        <b/>
        <sz val="11"/>
        <color indexed="8"/>
        <rFont val="Arial"/>
        <family val="2"/>
      </rPr>
      <t>]</t>
    </r>
    <r>
      <rPr>
        <sz val="11"/>
        <color indexed="8"/>
        <rFont val="Arial"/>
        <family val="2"/>
      </rPr>
      <t xml:space="preserve"> The average uptime factor of all abatement systems connected to process tools in the fab using input gas i in process sub-type or process type j (decimal fraction)</t>
    </r>
  </si>
  <si>
    <r>
      <rPr>
        <b/>
        <sz val="11"/>
        <color indexed="8"/>
        <rFont val="Arial"/>
        <family val="2"/>
      </rPr>
      <t>[h</t>
    </r>
    <r>
      <rPr>
        <b/>
        <vertAlign val="subscript"/>
        <sz val="11"/>
        <color indexed="8"/>
        <rFont val="Arial"/>
        <family val="2"/>
      </rPr>
      <t>il</t>
    </r>
    <r>
      <rPr>
        <b/>
        <sz val="11"/>
        <color indexed="8"/>
        <rFont val="Arial"/>
        <family val="2"/>
      </rPr>
      <t>]</t>
    </r>
    <r>
      <rPr>
        <sz val="11"/>
        <color indexed="8"/>
        <rFont val="Arial"/>
        <family val="2"/>
      </rPr>
      <t xml:space="preserve"> Fab-wide gas-specific heel factor (trigger point for change out / initial mass of container) as a decimal fraction. Assume zero if fab uses less than 50 kg N</t>
    </r>
    <r>
      <rPr>
        <vertAlign val="subscript"/>
        <sz val="11"/>
        <color indexed="8"/>
        <rFont val="Arial"/>
        <family val="2"/>
      </rPr>
      <t>2</t>
    </r>
    <r>
      <rPr>
        <sz val="11"/>
        <color indexed="8"/>
        <rFont val="Arial"/>
        <family val="2"/>
      </rPr>
      <t>O</t>
    </r>
  </si>
  <si>
    <r>
      <t>Use these values for the term [C</t>
    </r>
    <r>
      <rPr>
        <b/>
        <vertAlign val="subscript"/>
        <sz val="11"/>
        <color indexed="30"/>
        <rFont val="Arial"/>
        <family val="2"/>
      </rPr>
      <t>i</t>
    </r>
    <r>
      <rPr>
        <b/>
        <sz val="11"/>
        <color indexed="30"/>
        <rFont val="Arial"/>
        <family val="2"/>
      </rPr>
      <t>] in equation I-13 or as the final emissions estimate in the reporting form if your facility uses less the 50kg of N2O per year.</t>
    </r>
  </si>
  <si>
    <r>
      <rPr>
        <b/>
        <sz val="11"/>
        <color indexed="8"/>
        <rFont val="Arial"/>
        <family val="2"/>
      </rPr>
      <t>[h</t>
    </r>
    <r>
      <rPr>
        <b/>
        <vertAlign val="subscript"/>
        <sz val="11"/>
        <color indexed="8"/>
        <rFont val="Arial"/>
        <family val="2"/>
      </rPr>
      <t>il</t>
    </r>
    <r>
      <rPr>
        <b/>
        <sz val="11"/>
        <color indexed="8"/>
        <rFont val="Arial"/>
        <family val="2"/>
      </rPr>
      <t>]</t>
    </r>
    <r>
      <rPr>
        <sz val="11"/>
        <color indexed="8"/>
        <rFont val="Arial"/>
        <family val="2"/>
      </rPr>
      <t xml:space="preserve"> Fab-wide gas-specific heel factor (trigger point for change out / initial mass of container) as a decimal fraction</t>
    </r>
  </si>
  <si>
    <r>
      <t xml:space="preserve"> </t>
    </r>
    <r>
      <rPr>
        <b/>
        <sz val="11"/>
        <color indexed="8"/>
        <rFont val="Arial"/>
        <family val="2"/>
      </rPr>
      <t>[p]</t>
    </r>
    <r>
      <rPr>
        <sz val="11"/>
        <color indexed="8"/>
        <rFont val="Arial"/>
        <family val="2"/>
      </rPr>
      <t xml:space="preserve"> Abatement Systems (Description or Unit ID)</t>
    </r>
  </si>
  <si>
    <t>Semiconductor Process Type - drop down list</t>
  </si>
  <si>
    <t>Chamber Cleaning - In situ Plasma</t>
  </si>
  <si>
    <t>Chamber Cleaning - Remote Plasma</t>
  </si>
  <si>
    <t>Chamber Cleaning - In situ Thermal</t>
  </si>
  <si>
    <r>
      <rPr>
        <b/>
        <sz val="11"/>
        <color indexed="8"/>
        <rFont val="Arial"/>
        <family val="2"/>
      </rPr>
      <t>[d</t>
    </r>
    <r>
      <rPr>
        <b/>
        <vertAlign val="subscript"/>
        <sz val="11"/>
        <color indexed="8"/>
        <rFont val="Arial"/>
        <family val="2"/>
      </rPr>
      <t>ij</t>
    </r>
    <r>
      <rPr>
        <b/>
        <sz val="11"/>
        <color indexed="8"/>
        <rFont val="Arial"/>
        <family val="2"/>
      </rPr>
      <t>]</t>
    </r>
    <r>
      <rPr>
        <sz val="11"/>
        <color indexed="8"/>
        <rFont val="Arial"/>
        <family val="2"/>
      </rPr>
      <t xml:space="preserve"> Process type -specific destruction or removal efficiency for input gas  (decimal fraction)  </t>
    </r>
    <r>
      <rPr>
        <sz val="11"/>
        <color rgb="FFFF0000"/>
        <rFont val="Arial"/>
        <family val="2"/>
      </rPr>
      <t>User input required, not autocalculated</t>
    </r>
  </si>
  <si>
    <t>STEP 8.) Calculate annual emissions of by product gases for process types using equation I-7. [§98.93(a)(1)]</t>
  </si>
  <si>
    <r>
      <rPr>
        <b/>
        <sz val="11"/>
        <color indexed="8"/>
        <rFont val="Arial"/>
        <family val="2"/>
      </rPr>
      <t>[1-U</t>
    </r>
    <r>
      <rPr>
        <b/>
        <vertAlign val="subscript"/>
        <sz val="11"/>
        <color indexed="8"/>
        <rFont val="Arial"/>
        <family val="2"/>
      </rPr>
      <t>ij</t>
    </r>
    <r>
      <rPr>
        <b/>
        <sz val="11"/>
        <color indexed="8"/>
        <rFont val="Arial"/>
        <family val="2"/>
      </rPr>
      <t>]</t>
    </r>
    <r>
      <rPr>
        <sz val="11"/>
        <color indexed="8"/>
        <rFont val="Arial"/>
        <family val="2"/>
      </rPr>
      <t xml:space="preserve"> One minus the process utilization rate for input gas by process type (decimal fraction from table I-4)</t>
    </r>
  </si>
  <si>
    <t>STEP 5.) calculate N2O facility level emissions from each chemical vapor deposition process and other manufacturing production processes using Equation I-10. [§98.93(b)(2)].  The Calculation Tool will automatically use the Default factor for 1 minus the utilization rate.  To replace the default factor simply enter the N2O Utilization rate estimated in accordance with [§98.94(e)] in column D below.</t>
  </si>
  <si>
    <r>
      <t>Use these values for the term [UT</t>
    </r>
    <r>
      <rPr>
        <b/>
        <vertAlign val="subscript"/>
        <sz val="11"/>
        <color indexed="30"/>
        <rFont val="Arial"/>
        <family val="2"/>
      </rPr>
      <t>N2O</t>
    </r>
    <r>
      <rPr>
        <b/>
        <sz val="11"/>
        <color indexed="30"/>
        <rFont val="Arial"/>
        <family val="2"/>
      </rPr>
      <t>] in Equation I-10</t>
    </r>
  </si>
  <si>
    <t>N2O Facility Process Type - drop down list</t>
  </si>
  <si>
    <t>e-GGRT RY2014.C.01.</t>
  </si>
  <si>
    <t>e-GGRT Data Reporting System:</t>
  </si>
  <si>
    <t>https://ghgreporting.epa.gov</t>
  </si>
  <si>
    <t>Semiconductors f-GHG 300-450 mm</t>
  </si>
  <si>
    <t>Calculate emissions of fluorinated GHGs for semiconductor manufacture of 300 to 450 mm wafer size using default utilization and by-product formation rates as defined in Table I-4</t>
  </si>
  <si>
    <t>This calculation workbook is designed to coordinate with the e-GGRT webform :</t>
  </si>
  <si>
    <t>e-GGRT RY2014</t>
  </si>
  <si>
    <r>
      <t xml:space="preserve">[aij] Fraction of input gas used with abatement systems in this process type (decimal fraction) 
</t>
    </r>
    <r>
      <rPr>
        <sz val="11"/>
        <color rgb="FFFF0000"/>
        <rFont val="Arial"/>
        <family val="2"/>
      </rPr>
      <t>User input required, not autocalculated</t>
    </r>
  </si>
  <si>
    <t>PFC-116</t>
  </si>
  <si>
    <t>PFC–5–1–14</t>
  </si>
  <si>
    <t>355–42–0</t>
  </si>
  <si>
    <r>
      <rPr>
        <b/>
        <sz val="11"/>
        <color indexed="8"/>
        <rFont val="Arial"/>
        <family val="2"/>
      </rPr>
      <t>[UT</t>
    </r>
    <r>
      <rPr>
        <b/>
        <vertAlign val="subscript"/>
        <sz val="11"/>
        <color indexed="8"/>
        <rFont val="Arial"/>
        <family val="2"/>
      </rPr>
      <t>ij</t>
    </r>
    <r>
      <rPr>
        <b/>
        <sz val="11"/>
        <color indexed="8"/>
        <rFont val="Arial"/>
        <family val="2"/>
      </rPr>
      <t>]</t>
    </r>
    <r>
      <rPr>
        <sz val="11"/>
        <color indexed="8"/>
        <rFont val="Arial"/>
        <family val="2"/>
      </rPr>
      <t xml:space="preserve"> The average uptime factor of all abatement systems connected to process tools in the fab using input gas i in process sub-type or process type j (decimal fraction)
</t>
    </r>
    <r>
      <rPr>
        <sz val="11"/>
        <color rgb="FFFF0000"/>
        <rFont val="Arial"/>
        <family val="2"/>
      </rPr>
      <t>[A "1" is automatically entered for computational reasons if abatement is not relevant.]</t>
    </r>
  </si>
  <si>
    <r>
      <rPr>
        <b/>
        <sz val="11"/>
        <color indexed="8"/>
        <rFont val="Arial"/>
        <family val="2"/>
      </rPr>
      <t>[∑UT</t>
    </r>
    <r>
      <rPr>
        <b/>
        <vertAlign val="subscript"/>
        <sz val="11"/>
        <color indexed="8"/>
        <rFont val="Arial"/>
        <family val="2"/>
      </rPr>
      <t>ijp</t>
    </r>
    <r>
      <rPr>
        <b/>
        <sz val="11"/>
        <color indexed="8"/>
        <rFont val="Arial"/>
        <family val="2"/>
      </rPr>
      <t>]</t>
    </r>
    <r>
      <rPr>
        <sz val="11"/>
        <color indexed="8"/>
        <rFont val="Arial"/>
        <family val="2"/>
      </rPr>
      <t xml:space="preserve"> Total time in which abatement systems p have at least one associated tool in operation (minutes per year).</t>
    </r>
  </si>
  <si>
    <r>
      <rPr>
        <b/>
        <sz val="11"/>
        <color indexed="8"/>
        <rFont val="Arial"/>
        <family val="2"/>
      </rPr>
      <t>[</t>
    </r>
    <r>
      <rPr>
        <b/>
        <sz val="11"/>
        <color indexed="8"/>
        <rFont val="Calibri"/>
        <family val="2"/>
      </rPr>
      <t>∑</t>
    </r>
    <r>
      <rPr>
        <b/>
        <sz val="11"/>
        <color indexed="8"/>
        <rFont val="Arial"/>
        <family val="2"/>
      </rPr>
      <t>Td</t>
    </r>
    <r>
      <rPr>
        <b/>
        <vertAlign val="subscript"/>
        <sz val="11"/>
        <color indexed="8"/>
        <rFont val="Arial"/>
        <family val="2"/>
      </rPr>
      <t>ijp</t>
    </r>
    <r>
      <rPr>
        <b/>
        <sz val="11"/>
        <color indexed="8"/>
        <rFont val="Arial"/>
        <family val="2"/>
      </rPr>
      <t>]</t>
    </r>
    <r>
      <rPr>
        <sz val="11"/>
        <color indexed="8"/>
        <rFont val="Arial"/>
        <family val="2"/>
      </rPr>
      <t xml:space="preserve"> The total time that the abatement systems p, connected to process tool(s) in the fab using input gas i in process sub-type or process type j, are </t>
    </r>
    <r>
      <rPr>
        <u/>
        <sz val="11"/>
        <color indexed="8"/>
        <rFont val="Arial"/>
        <family val="2"/>
      </rPr>
      <t>NOT</t>
    </r>
    <r>
      <rPr>
        <sz val="11"/>
        <color indexed="8"/>
        <rFont val="Arial"/>
        <family val="2"/>
      </rPr>
      <t xml:space="preserve"> in operational mode, as defined in §98.98, when at least one of the tools connected to abatement system p is in operation (minutes).</t>
    </r>
  </si>
  <si>
    <t>Plasma Etching/Wafer Clean</t>
  </si>
  <si>
    <r>
      <rPr>
        <b/>
        <sz val="11"/>
        <color indexed="8"/>
        <rFont val="Arial"/>
        <family val="2"/>
      </rPr>
      <t>[F</t>
    </r>
    <r>
      <rPr>
        <b/>
        <vertAlign val="subscript"/>
        <sz val="11"/>
        <color indexed="8"/>
        <rFont val="Arial"/>
        <family val="2"/>
      </rPr>
      <t>ij</t>
    </r>
    <r>
      <rPr>
        <b/>
        <sz val="11"/>
        <color indexed="8"/>
        <rFont val="Arial"/>
        <family val="2"/>
      </rPr>
      <t>]</t>
    </r>
    <r>
      <rPr>
        <sz val="11"/>
        <color indexed="8"/>
        <rFont val="Arial"/>
        <family val="2"/>
      </rPr>
      <t xml:space="preserve"> Process sub-type specific input gas apportioning factor (decimal fraction) between plasma etch and chamber clean. </t>
    </r>
    <r>
      <rPr>
        <sz val="11"/>
        <color rgb="FFFF0000"/>
        <rFont val="Arial"/>
        <family val="2"/>
      </rPr>
      <t xml:space="preserve"> *Note:  the sum of the apportioning factors for all sub-types for each gas should equal 1.0. If you do not use a gas in a process type, enter "0" for the factor.</t>
    </r>
  </si>
  <si>
    <r>
      <rPr>
        <b/>
        <sz val="11"/>
        <color indexed="8"/>
        <rFont val="Arial"/>
        <family val="2"/>
      </rPr>
      <t>[aij]</t>
    </r>
    <r>
      <rPr>
        <sz val="11"/>
        <color indexed="8"/>
        <rFont val="Arial"/>
        <family val="2"/>
      </rPr>
      <t xml:space="preserve"> Fraction of input gas used with abatement systems in this process type (decimal fraction)
 </t>
    </r>
    <r>
      <rPr>
        <sz val="11"/>
        <color rgb="FFFF0000"/>
        <rFont val="Arial"/>
        <family val="2"/>
      </rPr>
      <t>User input required, not autocalculated</t>
    </r>
  </si>
  <si>
    <r>
      <rPr>
        <b/>
        <sz val="11"/>
        <color indexed="8"/>
        <rFont val="Arial"/>
        <family val="2"/>
      </rPr>
      <t>[</t>
    </r>
    <r>
      <rPr>
        <b/>
        <sz val="11"/>
        <color indexed="8"/>
        <rFont val="Calibri"/>
        <family val="2"/>
      </rPr>
      <t>∑</t>
    </r>
    <r>
      <rPr>
        <b/>
        <sz val="11"/>
        <color indexed="8"/>
        <rFont val="Arial"/>
        <family val="2"/>
      </rPr>
      <t>Td</t>
    </r>
    <r>
      <rPr>
        <b/>
        <vertAlign val="subscript"/>
        <sz val="11"/>
        <color indexed="8"/>
        <rFont val="Arial"/>
        <family val="2"/>
      </rPr>
      <t>ijp</t>
    </r>
    <r>
      <rPr>
        <b/>
        <sz val="11"/>
        <color indexed="8"/>
        <rFont val="Arial"/>
        <family val="2"/>
      </rPr>
      <t>]</t>
    </r>
    <r>
      <rPr>
        <sz val="11"/>
        <color indexed="8"/>
        <rFont val="Arial"/>
        <family val="2"/>
      </rPr>
      <t xml:space="preserve"> The total time that the abatement systems p, connected to process tool(s) in the fab using input gas i in process sub-type or process type j, are </t>
    </r>
    <r>
      <rPr>
        <u/>
        <sz val="11"/>
        <color indexed="8"/>
        <rFont val="Arial"/>
        <family val="2"/>
      </rPr>
      <t>NOT</t>
    </r>
    <r>
      <rPr>
        <sz val="11"/>
        <color indexed="8"/>
        <rFont val="Arial"/>
        <family val="2"/>
      </rPr>
      <t xml:space="preserve"> in operational mode, as defined in §98.98, when at least one of the tools connected to abatement system p is in operation (minutes per year).</t>
    </r>
  </si>
  <si>
    <t>Enter only those gas and process combinations for which you have abatement.</t>
  </si>
  <si>
    <r>
      <rPr>
        <b/>
        <sz val="11"/>
        <color indexed="8"/>
        <rFont val="Arial"/>
        <family val="2"/>
      </rPr>
      <t>[UT</t>
    </r>
    <r>
      <rPr>
        <b/>
        <vertAlign val="subscript"/>
        <sz val="11"/>
        <color indexed="8"/>
        <rFont val="Arial"/>
        <family val="2"/>
      </rPr>
      <t>ij</t>
    </r>
    <r>
      <rPr>
        <b/>
        <sz val="11"/>
        <color indexed="8"/>
        <rFont val="Arial"/>
        <family val="2"/>
      </rPr>
      <t>]</t>
    </r>
    <r>
      <rPr>
        <sz val="11"/>
        <color indexed="8"/>
        <rFont val="Arial"/>
        <family val="2"/>
      </rPr>
      <t xml:space="preserve"> The average uptime factor of all abatement systems connected to process tools in the fab using input gas i in process sub-type or process type j (decimal fraction) 
</t>
    </r>
    <r>
      <rPr>
        <sz val="11"/>
        <color rgb="FFFF0000"/>
        <rFont val="Arial"/>
        <family val="2"/>
      </rPr>
      <t>[A "1" is automatically entered for computational reasons if abatement is not relevant.]</t>
    </r>
  </si>
  <si>
    <t>For each input F-GHG emitted from each process sub-type, combine these emissions with the byproduct emissions of the same F-GHG from the same process type from step 8 (Eq. I-7), and enter these values into the reporting form.</t>
  </si>
  <si>
    <t>For each byproduct F-GHG emitted from each process sub-type, combine these emissions with the input emissions of the same F-GHG from the same process type from step 7 (Eq. I-6), and enter these values into the reporting form.</t>
  </si>
  <si>
    <t>Enter only those F-GHG and process combinations for which you have abatement.</t>
  </si>
  <si>
    <r>
      <t>STEP 3.) Calculate the total uptime of all abatement systems for each combination of N20 process type and abatement system type, using Equation I-15. [§98.93(g)]. For each process type "j", calculate total time (Td</t>
    </r>
    <r>
      <rPr>
        <b/>
        <vertAlign val="subscript"/>
        <sz val="11"/>
        <color indexed="8"/>
        <rFont val="Arial"/>
        <family val="2"/>
      </rPr>
      <t>ijp</t>
    </r>
    <r>
      <rPr>
        <b/>
        <sz val="11"/>
        <color indexed="8"/>
        <rFont val="Arial"/>
        <family val="2"/>
      </rPr>
      <t xml:space="preserve"> and UT</t>
    </r>
    <r>
      <rPr>
        <b/>
        <vertAlign val="subscript"/>
        <sz val="11"/>
        <color indexed="8"/>
        <rFont val="Arial"/>
        <family val="2"/>
      </rPr>
      <t>ijp</t>
    </r>
    <r>
      <rPr>
        <b/>
        <sz val="11"/>
        <color indexed="8"/>
        <rFont val="Arial"/>
        <family val="2"/>
      </rPr>
      <t>) for all abatement systems involved (all gas types are N2O in this case).</t>
    </r>
  </si>
  <si>
    <r>
      <t xml:space="preserve">[aN2Oj] Fraction of N2O in tis process type that is used with abatement systems (decimal fraction)
</t>
    </r>
    <r>
      <rPr>
        <sz val="11"/>
        <color rgb="FFFF0000"/>
        <rFont val="Arial"/>
        <family val="2"/>
      </rPr>
      <t>User input required, not autocalculated</t>
    </r>
  </si>
  <si>
    <r>
      <t xml:space="preserve">STEP 1.) Calculate the disbursements of </t>
    </r>
    <r>
      <rPr>
        <b/>
        <u/>
        <sz val="11"/>
        <color indexed="8"/>
        <rFont val="Arial"/>
        <family val="2"/>
      </rPr>
      <t>all input gases</t>
    </r>
    <r>
      <rPr>
        <b/>
        <sz val="11"/>
        <color indexed="8"/>
        <rFont val="Arial"/>
        <family val="2"/>
      </rPr>
      <t xml:space="preserve"> for each product type using facility-wide gas specific heel factors using Equation I-12. [§98.93(d)]</t>
    </r>
  </si>
  <si>
    <r>
      <t>STEP 3.) Calculate the total the uptime of all abatement systems for each combination of input gas, process sub-type or process type, and abatement system type, using Equation I-15. [§98.93(g)]. For each input gas "i" and process type "j", calculate total time (</t>
    </r>
    <r>
      <rPr>
        <b/>
        <sz val="11"/>
        <color indexed="8"/>
        <rFont val="Calibri"/>
        <family val="2"/>
      </rPr>
      <t>∑</t>
    </r>
    <r>
      <rPr>
        <b/>
        <sz val="11"/>
        <color indexed="8"/>
        <rFont val="Arial"/>
        <family val="2"/>
      </rPr>
      <t>Td</t>
    </r>
    <r>
      <rPr>
        <b/>
        <vertAlign val="subscript"/>
        <sz val="11"/>
        <color indexed="8"/>
        <rFont val="Arial"/>
        <family val="2"/>
      </rPr>
      <t>ijp</t>
    </r>
    <r>
      <rPr>
        <b/>
        <sz val="11"/>
        <color indexed="8"/>
        <rFont val="Arial"/>
        <family val="2"/>
      </rPr>
      <t xml:space="preserve"> and </t>
    </r>
    <r>
      <rPr>
        <b/>
        <sz val="11"/>
        <color indexed="8"/>
        <rFont val="Calibri"/>
        <family val="2"/>
      </rPr>
      <t>∑</t>
    </r>
    <r>
      <rPr>
        <b/>
        <sz val="11"/>
        <color indexed="8"/>
        <rFont val="Arial"/>
        <family val="2"/>
      </rPr>
      <t>UT</t>
    </r>
    <r>
      <rPr>
        <b/>
        <vertAlign val="subscript"/>
        <sz val="11"/>
        <color indexed="8"/>
        <rFont val="Arial"/>
        <family val="2"/>
      </rPr>
      <t>ijp</t>
    </r>
    <r>
      <rPr>
        <b/>
        <sz val="11"/>
        <color indexed="8"/>
        <rFont val="Arial"/>
        <family val="2"/>
      </rPr>
      <t>) for all abatement systems of a certain type.</t>
    </r>
  </si>
  <si>
    <t>Plasma Etching/Wafer Cleaning</t>
  </si>
  <si>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5</t>
    </r>
    <r>
      <rPr>
        <sz val="11"/>
        <color indexed="8"/>
        <rFont val="Arial"/>
        <family val="2"/>
      </rPr>
      <t>F</t>
    </r>
    <r>
      <rPr>
        <vertAlign val="subscript"/>
        <sz val="11"/>
        <color indexed="8"/>
        <rFont val="Arial"/>
        <family val="2"/>
      </rPr>
      <t>8</t>
    </r>
    <r>
      <rPr>
        <sz val="11"/>
        <color indexed="8"/>
        <rFont val="Arial"/>
        <family val="2"/>
      </rPr>
      <t xml:space="preserve">  (decimal fraction from table I-3)</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</si>
  <si>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BCHF</t>
    </r>
    <r>
      <rPr>
        <vertAlign val="subscript"/>
        <sz val="11"/>
        <color indexed="8"/>
        <rFont val="Arial"/>
        <family val="2"/>
      </rPr>
      <t>3</t>
    </r>
    <r>
      <rPr>
        <sz val="11"/>
        <color indexed="8"/>
        <rFont val="Arial"/>
        <family val="2"/>
      </rPr>
      <t xml:space="preserve">  (decimal fraction from table I-3)</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</si>
  <si>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BCHF</t>
    </r>
    <r>
      <rPr>
        <vertAlign val="subscript"/>
        <sz val="11"/>
        <color indexed="8"/>
        <rFont val="Arial"/>
        <family val="2"/>
      </rPr>
      <t xml:space="preserve">3 </t>
    </r>
    <r>
      <rPr>
        <sz val="11"/>
        <color indexed="8"/>
        <rFont val="Arial"/>
        <family val="2"/>
      </rPr>
      <t xml:space="preserve">
(decimal fraction)</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</si>
  <si>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t>
    </r>
    <r>
      <rPr>
        <vertAlign val="subscript"/>
        <sz val="11"/>
        <color indexed="8"/>
        <rFont val="Arial"/>
        <family val="2"/>
      </rPr>
      <t>5</t>
    </r>
    <r>
      <rPr>
        <sz val="11"/>
        <color indexed="8"/>
        <rFont val="Arial"/>
        <family val="2"/>
      </rPr>
      <t>F</t>
    </r>
    <r>
      <rPr>
        <vertAlign val="subscript"/>
        <sz val="11"/>
        <color indexed="8"/>
        <rFont val="Arial"/>
        <family val="2"/>
      </rPr>
      <t xml:space="preserve">8 </t>
    </r>
    <r>
      <rPr>
        <sz val="11"/>
        <color indexed="8"/>
        <rFont val="Arial"/>
        <family val="2"/>
      </rPr>
      <t xml:space="preserve">
(decimal fraction)</t>
    </r>
  </si>
  <si>
    <r>
      <t>BC</t>
    </r>
    <r>
      <rPr>
        <vertAlign val="subscript"/>
        <sz val="11"/>
        <color indexed="8"/>
        <rFont val="Arial"/>
        <family val="2"/>
      </rPr>
      <t>5</t>
    </r>
    <r>
      <rPr>
        <sz val="11"/>
        <color indexed="8"/>
        <rFont val="Arial"/>
        <family val="2"/>
      </rPr>
      <t>F</t>
    </r>
    <r>
      <rPr>
        <vertAlign val="subscript"/>
        <sz val="11"/>
        <color indexed="8"/>
        <rFont val="Arial"/>
        <family val="2"/>
      </rPr>
      <t xml:space="preserve">8 </t>
    </r>
    <r>
      <rPr>
        <sz val="11"/>
        <color indexed="8"/>
        <rFont val="Arial"/>
        <family val="2"/>
      </rPr>
      <t>(Metric Tons)</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</si>
  <si>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4</t>
    </r>
    <r>
      <rPr>
        <sz val="11"/>
        <color indexed="8"/>
        <rFont val="Arial"/>
        <family val="2"/>
      </rPr>
      <t>F</t>
    </r>
    <r>
      <rPr>
        <vertAlign val="subscript"/>
        <sz val="11"/>
        <color indexed="8"/>
        <rFont val="Arial"/>
        <family val="2"/>
      </rPr>
      <t>6</t>
    </r>
    <r>
      <rPr>
        <sz val="11"/>
        <color indexed="8"/>
        <rFont val="Arial"/>
        <family val="2"/>
      </rPr>
      <t xml:space="preserve">  (decimal fraction from table I-4)</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</si>
  <si>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4</t>
    </r>
    <r>
      <rPr>
        <sz val="11"/>
        <color indexed="8"/>
        <rFont val="Arial"/>
        <family val="2"/>
      </rPr>
      <t>F</t>
    </r>
    <r>
      <rPr>
        <vertAlign val="subscript"/>
        <sz val="11"/>
        <color indexed="8"/>
        <rFont val="Arial"/>
        <family val="2"/>
      </rPr>
      <t>8</t>
    </r>
    <r>
      <rPr>
        <sz val="11"/>
        <color indexed="8"/>
        <rFont val="Arial"/>
        <family val="2"/>
      </rPr>
      <t xml:space="preserve">  (decimal fraction from table I-4)</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</si>
  <si>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BCHF</t>
    </r>
    <r>
      <rPr>
        <vertAlign val="subscript"/>
        <sz val="11"/>
        <color indexed="8"/>
        <rFont val="Arial"/>
        <family val="2"/>
      </rPr>
      <t>3</t>
    </r>
    <r>
      <rPr>
        <sz val="11"/>
        <color indexed="8"/>
        <rFont val="Arial"/>
        <family val="2"/>
      </rPr>
      <t xml:space="preserve">  (decimal fraction from table I-4)</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</si>
  <si>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BCH</t>
    </r>
    <r>
      <rPr>
        <vertAlign val="subscript"/>
        <sz val="11"/>
        <color indexed="8"/>
        <rFont val="Arial"/>
        <family val="2"/>
      </rPr>
      <t>2</t>
    </r>
    <r>
      <rPr>
        <sz val="11"/>
        <color indexed="8"/>
        <rFont val="Arial"/>
        <family val="2"/>
      </rPr>
      <t>F</t>
    </r>
    <r>
      <rPr>
        <vertAlign val="subscript"/>
        <sz val="11"/>
        <color indexed="8"/>
        <rFont val="Arial"/>
        <family val="2"/>
      </rPr>
      <t>2</t>
    </r>
    <r>
      <rPr>
        <sz val="11"/>
        <color indexed="8"/>
        <rFont val="Arial"/>
        <family val="2"/>
      </rPr>
      <t xml:space="preserve">  (decimal fraction from table I-4)</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</si>
  <si>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BCH</t>
    </r>
    <r>
      <rPr>
        <vertAlign val="subscript"/>
        <sz val="11"/>
        <color indexed="8"/>
        <rFont val="Arial"/>
        <family val="2"/>
      </rPr>
      <t>3</t>
    </r>
    <r>
      <rPr>
        <sz val="11"/>
        <color indexed="8"/>
        <rFont val="Arial"/>
        <family val="2"/>
      </rPr>
      <t>F</t>
    </r>
    <r>
      <rPr>
        <sz val="11"/>
        <color indexed="8"/>
        <rFont val="Arial"/>
        <family val="2"/>
      </rPr>
      <t xml:space="preserve">  (decimal fraction from table I-4)</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</si>
  <si>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t>
    </r>
    <r>
      <rPr>
        <vertAlign val="subscript"/>
        <sz val="11"/>
        <color indexed="8"/>
        <rFont val="Arial"/>
        <family val="2"/>
      </rPr>
      <t>4</t>
    </r>
    <r>
      <rPr>
        <sz val="11"/>
        <color indexed="8"/>
        <rFont val="Arial"/>
        <family val="2"/>
      </rPr>
      <t>F</t>
    </r>
    <r>
      <rPr>
        <vertAlign val="subscript"/>
        <sz val="11"/>
        <color indexed="8"/>
        <rFont val="Arial"/>
        <family val="2"/>
      </rPr>
      <t xml:space="preserve">6 </t>
    </r>
    <r>
      <rPr>
        <sz val="11"/>
        <color indexed="8"/>
        <rFont val="Arial"/>
        <family val="2"/>
      </rPr>
      <t xml:space="preserve">
(decimal fraction)</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</si>
  <si>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t>
    </r>
    <r>
      <rPr>
        <vertAlign val="subscript"/>
        <sz val="11"/>
        <color indexed="8"/>
        <rFont val="Arial"/>
        <family val="2"/>
      </rPr>
      <t>4</t>
    </r>
    <r>
      <rPr>
        <sz val="11"/>
        <color indexed="8"/>
        <rFont val="Arial"/>
        <family val="2"/>
      </rPr>
      <t>F</t>
    </r>
    <r>
      <rPr>
        <vertAlign val="subscript"/>
        <sz val="11"/>
        <color indexed="8"/>
        <rFont val="Arial"/>
        <family val="2"/>
      </rPr>
      <t xml:space="preserve">8 </t>
    </r>
    <r>
      <rPr>
        <sz val="11"/>
        <color indexed="8"/>
        <rFont val="Arial"/>
        <family val="2"/>
      </rPr>
      <t xml:space="preserve">
(decimal fraction)</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</si>
  <si>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BCH</t>
    </r>
    <r>
      <rPr>
        <vertAlign val="subscript"/>
        <sz val="11"/>
        <color indexed="8"/>
        <rFont val="Arial"/>
        <family val="2"/>
      </rPr>
      <t>2</t>
    </r>
    <r>
      <rPr>
        <sz val="11"/>
        <color indexed="8"/>
        <rFont val="Arial"/>
        <family val="2"/>
      </rPr>
      <t>F</t>
    </r>
    <r>
      <rPr>
        <vertAlign val="subscript"/>
        <sz val="11"/>
        <color indexed="8"/>
        <rFont val="Arial"/>
        <family val="2"/>
      </rPr>
      <t xml:space="preserve">2 </t>
    </r>
    <r>
      <rPr>
        <sz val="11"/>
        <color indexed="8"/>
        <rFont val="Arial"/>
        <family val="2"/>
      </rPr>
      <t xml:space="preserve">
(decimal fraction)</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</si>
  <si>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BCH</t>
    </r>
    <r>
      <rPr>
        <vertAlign val="subscript"/>
        <sz val="11"/>
        <color indexed="8"/>
        <rFont val="Arial"/>
        <family val="2"/>
      </rPr>
      <t>3</t>
    </r>
    <r>
      <rPr>
        <sz val="11"/>
        <color indexed="8"/>
        <rFont val="Arial"/>
        <family val="2"/>
      </rPr>
      <t>F</t>
    </r>
    <r>
      <rPr>
        <vertAlign val="subscript"/>
        <sz val="11"/>
        <color indexed="8"/>
        <rFont val="Arial"/>
        <family val="2"/>
      </rPr>
      <t xml:space="preserve"> </t>
    </r>
    <r>
      <rPr>
        <sz val="11"/>
        <color indexed="8"/>
        <rFont val="Arial"/>
        <family val="2"/>
      </rPr>
      <t xml:space="preserve">
(decimal fraction)</t>
    </r>
  </si>
  <si>
    <r>
      <t>BC</t>
    </r>
    <r>
      <rPr>
        <vertAlign val="subscript"/>
        <sz val="11"/>
        <color indexed="8"/>
        <rFont val="Arial"/>
        <family val="2"/>
      </rPr>
      <t>4</t>
    </r>
    <r>
      <rPr>
        <sz val="11"/>
        <color indexed="8"/>
        <rFont val="Arial"/>
        <family val="2"/>
      </rPr>
      <t>F</t>
    </r>
    <r>
      <rPr>
        <vertAlign val="subscript"/>
        <sz val="11"/>
        <color indexed="8"/>
        <rFont val="Arial"/>
        <family val="2"/>
      </rPr>
      <t xml:space="preserve">8  </t>
    </r>
    <r>
      <rPr>
        <sz val="11"/>
        <color indexed="8"/>
        <rFont val="Arial"/>
        <family val="2"/>
      </rPr>
      <t>(Metric Tons)</t>
    </r>
  </si>
  <si>
    <r>
      <t>BC</t>
    </r>
    <r>
      <rPr>
        <vertAlign val="subscript"/>
        <sz val="11"/>
        <color indexed="8"/>
        <rFont val="Arial"/>
        <family val="2"/>
      </rPr>
      <t>4</t>
    </r>
    <r>
      <rPr>
        <sz val="11"/>
        <color indexed="8"/>
        <rFont val="Arial"/>
        <family val="2"/>
      </rPr>
      <t>F</t>
    </r>
    <r>
      <rPr>
        <vertAlign val="subscript"/>
        <sz val="11"/>
        <color indexed="8"/>
        <rFont val="Arial"/>
        <family val="2"/>
      </rPr>
      <t xml:space="preserve">6  </t>
    </r>
    <r>
      <rPr>
        <sz val="11"/>
        <color indexed="8"/>
        <rFont val="Arial"/>
        <family val="2"/>
      </rPr>
      <t>(Metric Tons)</t>
    </r>
  </si>
  <si>
    <r>
      <t>BCHF</t>
    </r>
    <r>
      <rPr>
        <vertAlign val="subscript"/>
        <sz val="11"/>
        <color indexed="8"/>
        <rFont val="Arial"/>
        <family val="2"/>
      </rPr>
      <t xml:space="preserve">3  </t>
    </r>
    <r>
      <rPr>
        <sz val="11"/>
        <color indexed="8"/>
        <rFont val="Arial"/>
        <family val="2"/>
      </rPr>
      <t>(Metric Tons)</t>
    </r>
  </si>
  <si>
    <r>
      <t>BCH</t>
    </r>
    <r>
      <rPr>
        <vertAlign val="subscript"/>
        <sz val="11"/>
        <color indexed="8"/>
        <rFont val="Arial"/>
        <family val="2"/>
      </rPr>
      <t>2</t>
    </r>
    <r>
      <rPr>
        <sz val="11"/>
        <color indexed="8"/>
        <rFont val="Arial"/>
        <family val="2"/>
      </rPr>
      <t>F</t>
    </r>
    <r>
      <rPr>
        <vertAlign val="subscript"/>
        <sz val="11"/>
        <color indexed="8"/>
        <rFont val="Arial"/>
        <family val="2"/>
      </rPr>
      <t xml:space="preserve">2  </t>
    </r>
    <r>
      <rPr>
        <sz val="11"/>
        <color indexed="8"/>
        <rFont val="Arial"/>
        <family val="2"/>
      </rPr>
      <t>(Metric Tons)</t>
    </r>
  </si>
  <si>
    <r>
      <t>BCH</t>
    </r>
    <r>
      <rPr>
        <vertAlign val="subscript"/>
        <sz val="11"/>
        <color indexed="8"/>
        <rFont val="Arial"/>
        <family val="2"/>
      </rPr>
      <t>3</t>
    </r>
    <r>
      <rPr>
        <sz val="11"/>
        <color indexed="8"/>
        <rFont val="Arial"/>
        <family val="2"/>
      </rPr>
      <t>F</t>
    </r>
    <r>
      <rPr>
        <vertAlign val="subscript"/>
        <sz val="11"/>
        <color indexed="8"/>
        <rFont val="Arial"/>
        <family val="2"/>
      </rPr>
      <t xml:space="preserve">  </t>
    </r>
    <r>
      <rPr>
        <sz val="11"/>
        <color indexed="8"/>
        <rFont val="Arial"/>
        <family val="2"/>
      </rPr>
      <t>(Metric Tons)</t>
    </r>
  </si>
  <si>
    <t>For FAB DRE Calcs</t>
  </si>
  <si>
    <r>
      <t>Summation of C</t>
    </r>
    <r>
      <rPr>
        <b/>
        <vertAlign val="subscript"/>
        <sz val="11"/>
        <color indexed="8"/>
        <rFont val="Arial"/>
        <family val="2"/>
      </rPr>
      <t>ij</t>
    </r>
    <r>
      <rPr>
        <b/>
        <sz val="11"/>
        <color indexed="8"/>
        <rFont val="Arial"/>
        <family val="2"/>
      </rPr>
      <t xml:space="preserve"> * (1-U</t>
    </r>
    <r>
      <rPr>
        <b/>
        <vertAlign val="subscript"/>
        <sz val="11"/>
        <color indexed="8"/>
        <rFont val="Arial"/>
        <family val="2"/>
      </rPr>
      <t>ij</t>
    </r>
    <r>
      <rPr>
        <b/>
        <sz val="11"/>
        <color indexed="8"/>
        <rFont val="Arial"/>
        <family val="2"/>
      </rPr>
      <t xml:space="preserve">) for input gas </t>
    </r>
  </si>
  <si>
    <r>
      <rPr>
        <b/>
        <sz val="11"/>
        <color indexed="8"/>
        <rFont val="Arial"/>
        <family val="2"/>
      </rPr>
      <t>[1-U</t>
    </r>
    <r>
      <rPr>
        <b/>
        <vertAlign val="subscript"/>
        <sz val="11"/>
        <color indexed="8"/>
        <rFont val="Arial"/>
        <family val="2"/>
      </rPr>
      <t>ij</t>
    </r>
    <r>
      <rPr>
        <b/>
        <sz val="11"/>
        <color indexed="8"/>
        <rFont val="Arial"/>
        <family val="2"/>
      </rPr>
      <t>]</t>
    </r>
    <r>
      <rPr>
        <sz val="11"/>
        <color indexed="8"/>
        <rFont val="Arial"/>
        <family val="2"/>
      </rPr>
      <t xml:space="preserve"> One minus the process utilization rate for input gas by process type (decimal fraction from table I-3) </t>
    </r>
    <r>
      <rPr>
        <sz val="11"/>
        <color rgb="FFFF0000"/>
        <rFont val="Arial"/>
        <family val="2"/>
      </rPr>
      <t xml:space="preserve"> </t>
    </r>
  </si>
  <si>
    <r>
      <t>BCF</t>
    </r>
    <r>
      <rPr>
        <vertAlign val="subscript"/>
        <sz val="11"/>
        <color theme="1"/>
        <rFont val="Arial"/>
        <family val="2"/>
      </rPr>
      <t>4</t>
    </r>
  </si>
  <si>
    <r>
      <t>BC</t>
    </r>
    <r>
      <rPr>
        <vertAlign val="subscript"/>
        <sz val="11"/>
        <color theme="1"/>
        <rFont val="Arial"/>
        <family val="2"/>
      </rPr>
      <t>2</t>
    </r>
    <r>
      <rPr>
        <sz val="11"/>
        <color theme="1"/>
        <rFont val="Arial"/>
        <family val="2"/>
      </rPr>
      <t>F</t>
    </r>
    <r>
      <rPr>
        <vertAlign val="subscript"/>
        <sz val="11"/>
        <color theme="1"/>
        <rFont val="Arial"/>
        <family val="2"/>
      </rPr>
      <t>6</t>
    </r>
  </si>
  <si>
    <r>
      <t>BC</t>
    </r>
    <r>
      <rPr>
        <vertAlign val="subscript"/>
        <sz val="11"/>
        <color theme="1"/>
        <rFont val="Arial"/>
        <family val="2"/>
      </rPr>
      <t>4</t>
    </r>
    <r>
      <rPr>
        <sz val="11"/>
        <color theme="1"/>
        <rFont val="Arial"/>
        <family val="2"/>
      </rPr>
      <t>F</t>
    </r>
    <r>
      <rPr>
        <vertAlign val="subscript"/>
        <sz val="11"/>
        <color theme="1"/>
        <rFont val="Arial"/>
        <family val="2"/>
      </rPr>
      <t>6</t>
    </r>
  </si>
  <si>
    <r>
      <t>BC</t>
    </r>
    <r>
      <rPr>
        <vertAlign val="subscript"/>
        <sz val="11"/>
        <color theme="1"/>
        <rFont val="Arial"/>
        <family val="2"/>
      </rPr>
      <t>4</t>
    </r>
    <r>
      <rPr>
        <sz val="11"/>
        <color theme="1"/>
        <rFont val="Arial"/>
        <family val="2"/>
      </rPr>
      <t>F</t>
    </r>
    <r>
      <rPr>
        <vertAlign val="subscript"/>
        <sz val="11"/>
        <color theme="1"/>
        <rFont val="Arial"/>
        <family val="2"/>
      </rPr>
      <t>8</t>
    </r>
  </si>
  <si>
    <r>
      <t>BC</t>
    </r>
    <r>
      <rPr>
        <vertAlign val="subscript"/>
        <sz val="11"/>
        <color theme="1"/>
        <rFont val="Arial"/>
        <family val="2"/>
      </rPr>
      <t>3</t>
    </r>
    <r>
      <rPr>
        <sz val="11"/>
        <color theme="1"/>
        <rFont val="Arial"/>
        <family val="2"/>
      </rPr>
      <t>F</t>
    </r>
    <r>
      <rPr>
        <vertAlign val="subscript"/>
        <sz val="11"/>
        <color theme="1"/>
        <rFont val="Arial"/>
        <family val="2"/>
      </rPr>
      <t>8</t>
    </r>
  </si>
  <si>
    <r>
      <t>BCHF</t>
    </r>
    <r>
      <rPr>
        <vertAlign val="subscript"/>
        <sz val="11"/>
        <color theme="1"/>
        <rFont val="Arial"/>
        <family val="2"/>
      </rPr>
      <t>3</t>
    </r>
  </si>
  <si>
    <r>
      <t>BCH</t>
    </r>
    <r>
      <rPr>
        <vertAlign val="subscript"/>
        <sz val="11"/>
        <color theme="1"/>
        <rFont val="Arial"/>
        <family val="2"/>
      </rPr>
      <t>2</t>
    </r>
    <r>
      <rPr>
        <sz val="11"/>
        <color theme="1"/>
        <rFont val="Arial"/>
        <family val="2"/>
      </rPr>
      <t>F</t>
    </r>
    <r>
      <rPr>
        <vertAlign val="subscript"/>
        <sz val="11"/>
        <color theme="1"/>
        <rFont val="Arial"/>
        <family val="2"/>
      </rPr>
      <t>2</t>
    </r>
  </si>
  <si>
    <r>
      <t>BCH</t>
    </r>
    <r>
      <rPr>
        <vertAlign val="subscript"/>
        <sz val="11"/>
        <color theme="1"/>
        <rFont val="Arial"/>
        <family val="2"/>
      </rPr>
      <t>3</t>
    </r>
    <r>
      <rPr>
        <sz val="11"/>
        <color theme="1"/>
        <rFont val="Arial"/>
        <family val="2"/>
      </rPr>
      <t>F</t>
    </r>
  </si>
  <si>
    <t>STEP 1.) Calculate total unabated emissions, in metric tons, CO2e, of all fluorinated GHG emitted from electronics manufacturing using Equation I-27. [§98.96(r)(1)]</t>
  </si>
  <si>
    <r>
      <t>[GWP</t>
    </r>
    <r>
      <rPr>
        <b/>
        <vertAlign val="subscript"/>
        <sz val="11"/>
        <color indexed="8"/>
        <rFont val="Arial"/>
        <family val="2"/>
      </rPr>
      <t>i</t>
    </r>
    <r>
      <rPr>
        <b/>
        <sz val="11"/>
        <color indexed="8"/>
        <rFont val="Arial"/>
        <family val="2"/>
      </rPr>
      <t>] Global Warming Potential for Input Gas i</t>
    </r>
  </si>
  <si>
    <r>
      <t>[GWP</t>
    </r>
    <r>
      <rPr>
        <b/>
        <vertAlign val="subscript"/>
        <sz val="11"/>
        <color indexed="8"/>
        <rFont val="Arial"/>
        <family val="2"/>
      </rPr>
      <t>k</t>
    </r>
    <r>
      <rPr>
        <b/>
        <sz val="11"/>
        <color indexed="8"/>
        <rFont val="Arial"/>
        <family val="2"/>
      </rPr>
      <t>] Global Warming Potential for By-Product Gas k</t>
    </r>
  </si>
  <si>
    <t>Step 1.A) Data from PV|MEMS|LCD Process</t>
  </si>
  <si>
    <t>Step 1.B) Data from Semiconductors f-GHG 150-200 mm</t>
  </si>
  <si>
    <r>
      <t>BC</t>
    </r>
    <r>
      <rPr>
        <vertAlign val="subscript"/>
        <sz val="11"/>
        <color theme="1"/>
        <rFont val="Arial"/>
        <family val="2"/>
      </rPr>
      <t>5</t>
    </r>
    <r>
      <rPr>
        <sz val="11"/>
        <color theme="1"/>
        <rFont val="Arial"/>
        <family val="2"/>
      </rPr>
      <t>F</t>
    </r>
    <r>
      <rPr>
        <vertAlign val="subscript"/>
        <sz val="11"/>
        <color theme="1"/>
        <rFont val="Arial"/>
        <family val="2"/>
      </rPr>
      <t>8</t>
    </r>
  </si>
  <si>
    <t>Step 1.C) Data from Semiconductors f-GHG 300-450 mm</t>
  </si>
  <si>
    <t>Step 2.A) Data from PV|MEMS|LCD Process</t>
  </si>
  <si>
    <t>Step 2.B) Data from Semiconductors f-GHG 150-200 mm</t>
  </si>
  <si>
    <t>Step 2.C) Data from Semiconductors f-GHG 300-450 mm</t>
  </si>
  <si>
    <t>Step 2.D) Data from N2O-facility</t>
  </si>
  <si>
    <r>
      <t>[GWP</t>
    </r>
    <r>
      <rPr>
        <b/>
        <vertAlign val="subscript"/>
        <sz val="11"/>
        <color indexed="8"/>
        <rFont val="Arial"/>
        <family val="2"/>
      </rPr>
      <t>N2O</t>
    </r>
    <r>
      <rPr>
        <b/>
        <sz val="11"/>
        <color indexed="8"/>
        <rFont val="Arial"/>
        <family val="2"/>
      </rPr>
      <t>] Global Warming Potential of N</t>
    </r>
    <r>
      <rPr>
        <b/>
        <vertAlign val="subscript"/>
        <sz val="11"/>
        <color indexed="8"/>
        <rFont val="Arial"/>
        <family val="2"/>
      </rPr>
      <t>2</t>
    </r>
    <r>
      <rPr>
        <b/>
        <sz val="11"/>
        <color indexed="8"/>
        <rFont val="Arial"/>
        <family val="2"/>
      </rPr>
      <t>O</t>
    </r>
  </si>
  <si>
    <t>green data entry cells. Follow instructions as they are presented throughout the tab.</t>
  </si>
  <si>
    <r>
      <t xml:space="preserve">This worksheet will estimate annual emissions of fluorinated heat transfer fluids </t>
    </r>
    <r>
      <rPr>
        <sz val="11"/>
        <color rgb="FFFF0000"/>
        <rFont val="Arial"/>
        <family val="2"/>
      </rPr>
      <t>on a fab basis</t>
    </r>
    <r>
      <rPr>
        <sz val="11"/>
        <rFont val="Arial"/>
        <family val="2"/>
      </rPr>
      <t xml:space="preserve"> using the mass balance approach described in Equation I–16 of Subpart I.</t>
    </r>
  </si>
  <si>
    <t>Begin with Step 1, fill out the table below to estimate emissions from use of fluorinate heat transfer fluids using the green data entry cells.</t>
  </si>
  <si>
    <r>
      <t xml:space="preserve">STEP 1.) Calculate annual emissions of fluorinated heat transfer fluids </t>
    </r>
    <r>
      <rPr>
        <b/>
        <sz val="11"/>
        <color rgb="FFFF0000"/>
        <rFont val="Arial"/>
        <family val="2"/>
      </rPr>
      <t>on a fab basis</t>
    </r>
    <r>
      <rPr>
        <b/>
        <sz val="11"/>
        <color indexed="8"/>
        <rFont val="Arial"/>
        <family val="2"/>
      </rPr>
      <t xml:space="preserve"> using the mass balance approach </t>
    </r>
    <r>
      <rPr>
        <b/>
        <sz val="11"/>
        <color rgb="FFFF0000"/>
        <rFont val="Arial"/>
        <family val="2"/>
      </rPr>
      <t>described</t>
    </r>
    <r>
      <rPr>
        <b/>
        <sz val="11"/>
        <color indexed="8"/>
        <rFont val="Arial"/>
        <family val="2"/>
      </rPr>
      <t xml:space="preserve"> in Equation I-16. [§98.93(h)]</t>
    </r>
  </si>
  <si>
    <t>FC-77</t>
  </si>
  <si>
    <t>335-36-4 + 307-34-6</t>
  </si>
  <si>
    <t>Galden ZT-130</t>
  </si>
  <si>
    <t>CAS No. 161075-02-01 (b)</t>
  </si>
  <si>
    <t>Galden ZT-150</t>
  </si>
  <si>
    <t>CAS No. 161075-02-01 ©</t>
  </si>
  <si>
    <t>HFE-449s1 (HFE-7100)</t>
  </si>
  <si>
    <t>163702-08-07 + 163702-07-6</t>
  </si>
  <si>
    <t>460–73–1</t>
  </si>
  <si>
    <t>138495–42–8</t>
  </si>
  <si>
    <r>
      <t>HFE-569sf2</t>
    </r>
    <r>
      <rPr>
        <sz val="11"/>
        <color rgb="FFFF0000"/>
        <rFont val="Calibri"/>
        <family val="2"/>
        <scheme val="minor"/>
      </rPr>
      <t xml:space="preserve"> </t>
    </r>
    <r>
      <rPr>
        <sz val="11"/>
        <rFont val="Calibri"/>
        <family val="2"/>
        <scheme val="minor"/>
      </rPr>
      <t>(HFE-7200)</t>
    </r>
  </si>
  <si>
    <t>163702-06-5 + 163702-05-4</t>
  </si>
  <si>
    <t>HFE-72DA</t>
  </si>
  <si>
    <t>156-60-5 + 163702-05-4 + 163702-06-5 + 163702-07-6 + 163702-08-7 + 67-63-0</t>
  </si>
  <si>
    <t>HT-270</t>
  </si>
  <si>
    <t>69991-67-9 (p)</t>
  </si>
  <si>
    <t>Are you planning to use EPA provided default values for utilization rates and by-product formation rates in your emission estimation? (Not applicable for f-HTFs and N2O)</t>
  </si>
  <si>
    <r>
      <t xml:space="preserve">If "Other F-GHG" is Selected, Please Identify the Gas
</t>
    </r>
    <r>
      <rPr>
        <sz val="11"/>
        <color rgb="FFFF0000"/>
        <rFont val="Arial"/>
        <family val="2"/>
      </rPr>
      <t>(Copy gas name from step 1.)</t>
    </r>
  </si>
  <si>
    <t>PFC c-1418</t>
  </si>
  <si>
    <t>559-40-0</t>
  </si>
  <si>
    <r>
      <t>c-C</t>
    </r>
    <r>
      <rPr>
        <vertAlign val="subscript"/>
        <sz val="11"/>
        <color indexed="8"/>
        <rFont val="Arial"/>
        <family val="2"/>
      </rPr>
      <t>5</t>
    </r>
    <r>
      <rPr>
        <sz val="11"/>
        <color indexed="8"/>
        <rFont val="Arial"/>
        <family val="2"/>
      </rPr>
      <t>F</t>
    </r>
    <r>
      <rPr>
        <vertAlign val="subscript"/>
        <sz val="11"/>
        <color indexed="8"/>
        <rFont val="Arial"/>
        <family val="2"/>
      </rPr>
      <t>8</t>
    </r>
  </si>
  <si>
    <r>
      <t>c-C</t>
    </r>
    <r>
      <rPr>
        <vertAlign val="subscript"/>
        <sz val="11"/>
        <color indexed="8"/>
        <rFont val="Arial"/>
        <family val="2"/>
      </rPr>
      <t>4</t>
    </r>
    <r>
      <rPr>
        <sz val="11"/>
        <color indexed="8"/>
        <rFont val="Arial"/>
        <family val="2"/>
      </rPr>
      <t>F</t>
    </r>
    <r>
      <rPr>
        <vertAlign val="subscript"/>
        <sz val="11"/>
        <color indexed="8"/>
        <rFont val="Arial"/>
        <family val="2"/>
      </rPr>
      <t>8</t>
    </r>
  </si>
  <si>
    <t>Perfluorobuta-1,3-diene</t>
  </si>
  <si>
    <t>685-63-2</t>
  </si>
  <si>
    <r>
      <t>CF</t>
    </r>
    <r>
      <rPr>
        <vertAlign val="subscript"/>
        <sz val="11"/>
        <color indexed="8"/>
        <rFont val="Arial"/>
        <family val="2"/>
      </rPr>
      <t>2</t>
    </r>
    <r>
      <rPr>
        <sz val="11"/>
        <color indexed="8"/>
        <rFont val="Arial"/>
        <family val="2"/>
      </rPr>
      <t>=CFCF=CF</t>
    </r>
    <r>
      <rPr>
        <vertAlign val="subscript"/>
        <sz val="11"/>
        <color indexed="8"/>
        <rFont val="Arial"/>
        <family val="2"/>
      </rPr>
      <t>2</t>
    </r>
  </si>
  <si>
    <r>
      <t>C</t>
    </r>
    <r>
      <rPr>
        <b/>
        <vertAlign val="subscript"/>
        <sz val="11"/>
        <color indexed="8"/>
        <rFont val="Arial"/>
        <family val="2"/>
      </rPr>
      <t>N2O,j</t>
    </r>
    <r>
      <rPr>
        <b/>
        <sz val="11"/>
        <color indexed="8"/>
        <rFont val="Arial"/>
        <family val="2"/>
      </rPr>
      <t xml:space="preserve"> * (1-U</t>
    </r>
    <r>
      <rPr>
        <b/>
        <vertAlign val="subscript"/>
        <sz val="11"/>
        <color indexed="8"/>
        <rFont val="Arial"/>
        <family val="2"/>
      </rPr>
      <t>N2O,j</t>
    </r>
    <r>
      <rPr>
        <b/>
        <sz val="11"/>
        <color indexed="8"/>
        <rFont val="Arial"/>
        <family val="2"/>
      </rPr>
      <t>)*0.001
(metric tons)</t>
    </r>
  </si>
  <si>
    <r>
      <t>Summation of (C</t>
    </r>
    <r>
      <rPr>
        <b/>
        <vertAlign val="subscript"/>
        <sz val="11"/>
        <color indexed="8"/>
        <rFont val="Arial"/>
        <family val="2"/>
      </rPr>
      <t>ij</t>
    </r>
    <r>
      <rPr>
        <b/>
        <sz val="11"/>
        <color indexed="8"/>
        <rFont val="Arial"/>
        <family val="2"/>
      </rPr>
      <t>*B</t>
    </r>
    <r>
      <rPr>
        <b/>
        <vertAlign val="subscript"/>
        <sz val="11"/>
        <color indexed="8"/>
        <rFont val="Arial"/>
        <family val="2"/>
      </rPr>
      <t>ijk</t>
    </r>
    <r>
      <rPr>
        <b/>
        <sz val="11"/>
        <color indexed="8"/>
        <rFont val="Arial"/>
        <family val="2"/>
      </rPr>
      <t>*0.001) for by-product gas k
(metric tons)</t>
    </r>
  </si>
  <si>
    <r>
      <t>Summation of 
C</t>
    </r>
    <r>
      <rPr>
        <b/>
        <vertAlign val="subscript"/>
        <sz val="11"/>
        <color indexed="8"/>
        <rFont val="Arial"/>
        <family val="2"/>
      </rPr>
      <t>ij</t>
    </r>
    <r>
      <rPr>
        <b/>
        <sz val="11"/>
        <color indexed="8"/>
        <rFont val="Arial"/>
        <family val="2"/>
      </rPr>
      <t>*(1-U</t>
    </r>
    <r>
      <rPr>
        <b/>
        <vertAlign val="subscript"/>
        <sz val="11"/>
        <color indexed="8"/>
        <rFont val="Arial"/>
        <family val="2"/>
      </rPr>
      <t>ij</t>
    </r>
    <r>
      <rPr>
        <b/>
        <sz val="11"/>
        <color indexed="8"/>
        <rFont val="Arial"/>
        <family val="2"/>
      </rPr>
      <t>)*0.001 for 
input gas i
(metric tons)</t>
    </r>
  </si>
  <si>
    <r>
      <t>C</t>
    </r>
    <r>
      <rPr>
        <b/>
        <vertAlign val="subscript"/>
        <sz val="11"/>
        <color indexed="8"/>
        <rFont val="Arial"/>
        <family val="2"/>
      </rPr>
      <t>ij</t>
    </r>
    <r>
      <rPr>
        <b/>
        <sz val="11"/>
        <color indexed="8"/>
        <rFont val="Arial"/>
        <family val="2"/>
      </rPr>
      <t xml:space="preserve"> * (1-U</t>
    </r>
    <r>
      <rPr>
        <b/>
        <vertAlign val="subscript"/>
        <sz val="11"/>
        <color indexed="8"/>
        <rFont val="Arial"/>
        <family val="2"/>
      </rPr>
      <t>ij</t>
    </r>
    <r>
      <rPr>
        <b/>
        <sz val="11"/>
        <color indexed="8"/>
        <rFont val="Arial"/>
        <family val="2"/>
      </rPr>
      <t>)*0.001</t>
    </r>
  </si>
  <si>
    <r>
      <t>C</t>
    </r>
    <r>
      <rPr>
        <b/>
        <vertAlign val="subscript"/>
        <sz val="11"/>
        <color indexed="8"/>
        <rFont val="Arial"/>
        <family val="2"/>
      </rPr>
      <t>ij</t>
    </r>
    <r>
      <rPr>
        <b/>
        <sz val="11"/>
        <color indexed="8"/>
        <rFont val="Arial"/>
        <family val="2"/>
      </rPr>
      <t xml:space="preserve"> * B</t>
    </r>
    <r>
      <rPr>
        <b/>
        <vertAlign val="subscript"/>
        <sz val="11"/>
        <color indexed="8"/>
        <rFont val="Arial"/>
        <family val="2"/>
      </rPr>
      <t>ijk</t>
    </r>
    <r>
      <rPr>
        <b/>
        <sz val="11"/>
        <color indexed="8"/>
        <rFont val="Arial"/>
        <family val="2"/>
      </rPr>
      <t xml:space="preserve"> for BCF</t>
    </r>
    <r>
      <rPr>
        <b/>
        <vertAlign val="subscript"/>
        <sz val="11"/>
        <color indexed="8"/>
        <rFont val="Arial"/>
        <family val="2"/>
      </rPr>
      <t>4
(kg)</t>
    </r>
  </si>
  <si>
    <r>
      <t>C</t>
    </r>
    <r>
      <rPr>
        <b/>
        <vertAlign val="subscript"/>
        <sz val="11"/>
        <color indexed="8"/>
        <rFont val="Arial"/>
        <family val="2"/>
      </rPr>
      <t>ij</t>
    </r>
    <r>
      <rPr>
        <b/>
        <sz val="11"/>
        <color indexed="8"/>
        <rFont val="Arial"/>
        <family val="2"/>
      </rPr>
      <t xml:space="preserve"> * B</t>
    </r>
    <r>
      <rPr>
        <b/>
        <vertAlign val="subscript"/>
        <sz val="11"/>
        <color indexed="8"/>
        <rFont val="Arial"/>
        <family val="2"/>
      </rPr>
      <t>ijk</t>
    </r>
    <r>
      <rPr>
        <b/>
        <sz val="11"/>
        <color indexed="8"/>
        <rFont val="Arial"/>
        <family val="2"/>
      </rPr>
      <t xml:space="preserve"> for BC</t>
    </r>
    <r>
      <rPr>
        <b/>
        <vertAlign val="subscript"/>
        <sz val="11"/>
        <color indexed="8"/>
        <rFont val="Arial"/>
        <family val="2"/>
      </rPr>
      <t>2</t>
    </r>
    <r>
      <rPr>
        <b/>
        <sz val="11"/>
        <color indexed="8"/>
        <rFont val="Arial"/>
        <family val="2"/>
      </rPr>
      <t>F</t>
    </r>
    <r>
      <rPr>
        <b/>
        <vertAlign val="subscript"/>
        <sz val="11"/>
        <color indexed="8"/>
        <rFont val="Arial"/>
        <family val="2"/>
      </rPr>
      <t>6
(kg)</t>
    </r>
  </si>
  <si>
    <r>
      <t>C</t>
    </r>
    <r>
      <rPr>
        <b/>
        <vertAlign val="subscript"/>
        <sz val="11"/>
        <color indexed="8"/>
        <rFont val="Arial"/>
        <family val="2"/>
      </rPr>
      <t>ij</t>
    </r>
    <r>
      <rPr>
        <b/>
        <sz val="11"/>
        <color indexed="8"/>
        <rFont val="Arial"/>
        <family val="2"/>
      </rPr>
      <t xml:space="preserve"> * B</t>
    </r>
    <r>
      <rPr>
        <b/>
        <vertAlign val="subscript"/>
        <sz val="11"/>
        <color indexed="8"/>
        <rFont val="Arial"/>
        <family val="2"/>
      </rPr>
      <t>ijk</t>
    </r>
    <r>
      <rPr>
        <b/>
        <sz val="11"/>
        <color indexed="8"/>
        <rFont val="Arial"/>
        <family val="2"/>
      </rPr>
      <t xml:space="preserve"> for BC</t>
    </r>
    <r>
      <rPr>
        <b/>
        <vertAlign val="subscript"/>
        <sz val="11"/>
        <color indexed="8"/>
        <rFont val="Arial"/>
        <family val="2"/>
      </rPr>
      <t>3</t>
    </r>
    <r>
      <rPr>
        <b/>
        <sz val="11"/>
        <color indexed="8"/>
        <rFont val="Arial"/>
        <family val="2"/>
      </rPr>
      <t>F</t>
    </r>
    <r>
      <rPr>
        <b/>
        <vertAlign val="subscript"/>
        <sz val="11"/>
        <color indexed="8"/>
        <rFont val="Arial"/>
        <family val="2"/>
      </rPr>
      <t>8
(kg)</t>
    </r>
  </si>
  <si>
    <r>
      <t>C</t>
    </r>
    <r>
      <rPr>
        <b/>
        <vertAlign val="subscript"/>
        <sz val="11"/>
        <color indexed="8"/>
        <rFont val="Arial"/>
        <family val="2"/>
      </rPr>
      <t>ij</t>
    </r>
    <r>
      <rPr>
        <b/>
        <sz val="11"/>
        <color indexed="8"/>
        <rFont val="Arial"/>
        <family val="2"/>
      </rPr>
      <t xml:space="preserve"> * B</t>
    </r>
    <r>
      <rPr>
        <b/>
        <vertAlign val="subscript"/>
        <sz val="11"/>
        <color indexed="8"/>
        <rFont val="Arial"/>
        <family val="2"/>
      </rPr>
      <t>ijk</t>
    </r>
    <r>
      <rPr>
        <b/>
        <sz val="11"/>
        <color indexed="8"/>
        <rFont val="Arial"/>
        <family val="2"/>
      </rPr>
      <t xml:space="preserve"> for BCHF</t>
    </r>
    <r>
      <rPr>
        <b/>
        <vertAlign val="subscript"/>
        <sz val="11"/>
        <color indexed="8"/>
        <rFont val="Arial"/>
        <family val="2"/>
      </rPr>
      <t>3
(kg)</t>
    </r>
  </si>
  <si>
    <r>
      <t>Summation of C</t>
    </r>
    <r>
      <rPr>
        <b/>
        <vertAlign val="subscript"/>
        <sz val="11"/>
        <color indexed="8"/>
        <rFont val="Arial"/>
        <family val="2"/>
      </rPr>
      <t>ij</t>
    </r>
    <r>
      <rPr>
        <b/>
        <sz val="11"/>
        <color indexed="8"/>
        <rFont val="Arial"/>
        <family val="2"/>
      </rPr>
      <t>*(1-U</t>
    </r>
    <r>
      <rPr>
        <b/>
        <vertAlign val="subscript"/>
        <sz val="11"/>
        <color indexed="8"/>
        <rFont val="Arial"/>
        <family val="2"/>
      </rPr>
      <t>ij</t>
    </r>
    <r>
      <rPr>
        <b/>
        <sz val="11"/>
        <color indexed="8"/>
        <rFont val="Arial"/>
        <family val="2"/>
      </rPr>
      <t>)*0.001 for input gas 
(metric tons)</t>
    </r>
  </si>
  <si>
    <r>
      <t>[Summation of C</t>
    </r>
    <r>
      <rPr>
        <b/>
        <vertAlign val="subscript"/>
        <sz val="11"/>
        <color indexed="8"/>
        <rFont val="Arial"/>
        <family val="2"/>
      </rPr>
      <t>ij</t>
    </r>
    <r>
      <rPr>
        <b/>
        <sz val="11"/>
        <color indexed="8"/>
        <rFont val="Arial"/>
        <family val="2"/>
      </rPr>
      <t xml:space="preserve"> * B</t>
    </r>
    <r>
      <rPr>
        <b/>
        <vertAlign val="subscript"/>
        <sz val="11"/>
        <color indexed="8"/>
        <rFont val="Arial"/>
        <family val="2"/>
      </rPr>
      <t>ijk</t>
    </r>
    <r>
      <rPr>
        <b/>
        <sz val="11"/>
        <color indexed="8"/>
        <rFont val="Arial"/>
        <family val="2"/>
      </rPr>
      <t xml:space="preserve"> for by-product gas] *0.001
(metric tons)
</t>
    </r>
  </si>
  <si>
    <r>
      <t>C</t>
    </r>
    <r>
      <rPr>
        <b/>
        <vertAlign val="subscript"/>
        <sz val="11"/>
        <color indexed="8"/>
        <rFont val="Arial"/>
        <family val="2"/>
      </rPr>
      <t>ij</t>
    </r>
    <r>
      <rPr>
        <b/>
        <sz val="11"/>
        <color indexed="8"/>
        <rFont val="Arial"/>
        <family val="2"/>
      </rPr>
      <t>*(1-U</t>
    </r>
    <r>
      <rPr>
        <b/>
        <vertAlign val="subscript"/>
        <sz val="11"/>
        <color indexed="8"/>
        <rFont val="Arial"/>
        <family val="2"/>
      </rPr>
      <t>ij</t>
    </r>
    <r>
      <rPr>
        <b/>
        <sz val="11"/>
        <color indexed="8"/>
        <rFont val="Arial"/>
        <family val="2"/>
      </rPr>
      <t>)*0.001
(metric tons)</t>
    </r>
  </si>
  <si>
    <r>
      <t>C</t>
    </r>
    <r>
      <rPr>
        <b/>
        <vertAlign val="subscript"/>
        <sz val="11"/>
        <color indexed="8"/>
        <rFont val="Arial"/>
        <family val="2"/>
      </rPr>
      <t>ij</t>
    </r>
    <r>
      <rPr>
        <b/>
        <sz val="11"/>
        <color indexed="8"/>
        <rFont val="Arial"/>
        <family val="2"/>
      </rPr>
      <t xml:space="preserve"> * B</t>
    </r>
    <r>
      <rPr>
        <b/>
        <vertAlign val="subscript"/>
        <sz val="11"/>
        <color indexed="8"/>
        <rFont val="Arial"/>
        <family val="2"/>
      </rPr>
      <t>ijk</t>
    </r>
    <r>
      <rPr>
        <b/>
        <sz val="11"/>
        <color indexed="8"/>
        <rFont val="Arial"/>
        <family val="2"/>
      </rPr>
      <t xml:space="preserve"> for BC</t>
    </r>
    <r>
      <rPr>
        <b/>
        <vertAlign val="subscript"/>
        <sz val="11"/>
        <color indexed="8"/>
        <rFont val="Arial"/>
        <family val="2"/>
      </rPr>
      <t>5</t>
    </r>
    <r>
      <rPr>
        <b/>
        <sz val="11"/>
        <color indexed="8"/>
        <rFont val="Arial"/>
        <family val="2"/>
      </rPr>
      <t>F</t>
    </r>
    <r>
      <rPr>
        <b/>
        <vertAlign val="subscript"/>
        <sz val="11"/>
        <color indexed="8"/>
        <rFont val="Arial"/>
        <family val="2"/>
      </rPr>
      <t>8
(kg)</t>
    </r>
  </si>
  <si>
    <r>
      <t>[Summation of C</t>
    </r>
    <r>
      <rPr>
        <b/>
        <vertAlign val="subscript"/>
        <sz val="11"/>
        <color indexed="8"/>
        <rFont val="Arial"/>
        <family val="2"/>
      </rPr>
      <t>ij</t>
    </r>
    <r>
      <rPr>
        <b/>
        <sz val="11"/>
        <color indexed="8"/>
        <rFont val="Arial"/>
        <family val="2"/>
      </rPr>
      <t xml:space="preserve"> * B</t>
    </r>
    <r>
      <rPr>
        <b/>
        <vertAlign val="subscript"/>
        <sz val="11"/>
        <color indexed="8"/>
        <rFont val="Arial"/>
        <family val="2"/>
      </rPr>
      <t>ijk</t>
    </r>
    <r>
      <rPr>
        <b/>
        <sz val="11"/>
        <color indexed="8"/>
        <rFont val="Arial"/>
        <family val="2"/>
      </rPr>
      <t xml:space="preserve"> for by-product gas]*0.001
(metric tons)</t>
    </r>
  </si>
  <si>
    <r>
      <t>C</t>
    </r>
    <r>
      <rPr>
        <b/>
        <vertAlign val="subscript"/>
        <sz val="11"/>
        <color indexed="8"/>
        <rFont val="Arial"/>
        <family val="2"/>
      </rPr>
      <t>ij</t>
    </r>
    <r>
      <rPr>
        <b/>
        <sz val="11"/>
        <color indexed="8"/>
        <rFont val="Arial"/>
        <family val="2"/>
      </rPr>
      <t xml:space="preserve"> * B</t>
    </r>
    <r>
      <rPr>
        <b/>
        <vertAlign val="subscript"/>
        <sz val="11"/>
        <color indexed="8"/>
        <rFont val="Arial"/>
        <family val="2"/>
      </rPr>
      <t>ijk</t>
    </r>
    <r>
      <rPr>
        <b/>
        <sz val="11"/>
        <color indexed="8"/>
        <rFont val="Arial"/>
        <family val="2"/>
      </rPr>
      <t xml:space="preserve"> for BCF</t>
    </r>
    <r>
      <rPr>
        <b/>
        <vertAlign val="subscript"/>
        <sz val="11"/>
        <color indexed="8"/>
        <rFont val="Arial"/>
        <family val="2"/>
      </rPr>
      <t xml:space="preserve">4
</t>
    </r>
    <r>
      <rPr>
        <b/>
        <sz val="11"/>
        <color indexed="8"/>
        <rFont val="Arial"/>
        <family val="2"/>
      </rPr>
      <t>(kg)</t>
    </r>
  </si>
  <si>
    <r>
      <t>Cij * Bijk for BC</t>
    </r>
    <r>
      <rPr>
        <b/>
        <vertAlign val="subscript"/>
        <sz val="11"/>
        <color indexed="8"/>
        <rFont val="Arial"/>
        <family val="2"/>
      </rPr>
      <t>2</t>
    </r>
    <r>
      <rPr>
        <b/>
        <sz val="11"/>
        <color indexed="8"/>
        <rFont val="Arial"/>
        <family val="2"/>
      </rPr>
      <t>F</t>
    </r>
    <r>
      <rPr>
        <b/>
        <vertAlign val="subscript"/>
        <sz val="11"/>
        <color indexed="8"/>
        <rFont val="Arial"/>
        <family val="2"/>
      </rPr>
      <t xml:space="preserve">6
</t>
    </r>
    <r>
      <rPr>
        <b/>
        <sz val="11"/>
        <color indexed="8"/>
        <rFont val="Arial"/>
        <family val="2"/>
      </rPr>
      <t>(kg)</t>
    </r>
  </si>
  <si>
    <r>
      <t>Cij * Bijk for BC</t>
    </r>
    <r>
      <rPr>
        <b/>
        <vertAlign val="subscript"/>
        <sz val="11"/>
        <color indexed="8"/>
        <rFont val="Arial"/>
        <family val="2"/>
      </rPr>
      <t>4</t>
    </r>
    <r>
      <rPr>
        <b/>
        <sz val="11"/>
        <color indexed="8"/>
        <rFont val="Arial"/>
        <family val="2"/>
      </rPr>
      <t>F</t>
    </r>
    <r>
      <rPr>
        <b/>
        <vertAlign val="subscript"/>
        <sz val="11"/>
        <color indexed="8"/>
        <rFont val="Arial"/>
        <family val="2"/>
      </rPr>
      <t xml:space="preserve">6
</t>
    </r>
    <r>
      <rPr>
        <b/>
        <sz val="11"/>
        <color indexed="8"/>
        <rFont val="Arial"/>
        <family val="2"/>
      </rPr>
      <t>(kg)</t>
    </r>
  </si>
  <si>
    <r>
      <t>Cij * Bijk for BC</t>
    </r>
    <r>
      <rPr>
        <b/>
        <vertAlign val="subscript"/>
        <sz val="11"/>
        <color indexed="8"/>
        <rFont val="Arial"/>
        <family val="2"/>
      </rPr>
      <t>4</t>
    </r>
    <r>
      <rPr>
        <b/>
        <sz val="11"/>
        <color indexed="8"/>
        <rFont val="Arial"/>
        <family val="2"/>
      </rPr>
      <t>F</t>
    </r>
    <r>
      <rPr>
        <b/>
        <vertAlign val="subscript"/>
        <sz val="11"/>
        <color indexed="8"/>
        <rFont val="Arial"/>
        <family val="2"/>
      </rPr>
      <t xml:space="preserve">8
</t>
    </r>
    <r>
      <rPr>
        <b/>
        <sz val="11"/>
        <color indexed="8"/>
        <rFont val="Arial"/>
        <family val="2"/>
      </rPr>
      <t>(kg)</t>
    </r>
  </si>
  <si>
    <r>
      <t>Cij * Bijk for BC</t>
    </r>
    <r>
      <rPr>
        <b/>
        <vertAlign val="subscript"/>
        <sz val="11"/>
        <color indexed="8"/>
        <rFont val="Arial"/>
        <family val="2"/>
      </rPr>
      <t>3</t>
    </r>
    <r>
      <rPr>
        <b/>
        <sz val="11"/>
        <color indexed="8"/>
        <rFont val="Arial"/>
        <family val="2"/>
      </rPr>
      <t>F</t>
    </r>
    <r>
      <rPr>
        <b/>
        <vertAlign val="subscript"/>
        <sz val="11"/>
        <color indexed="8"/>
        <rFont val="Arial"/>
        <family val="2"/>
      </rPr>
      <t xml:space="preserve">8
</t>
    </r>
    <r>
      <rPr>
        <b/>
        <sz val="11"/>
        <color indexed="8"/>
        <rFont val="Arial"/>
        <family val="2"/>
      </rPr>
      <t>(kg)</t>
    </r>
  </si>
  <si>
    <r>
      <t>Cij * Bijk for BCHF</t>
    </r>
    <r>
      <rPr>
        <b/>
        <vertAlign val="subscript"/>
        <sz val="11"/>
        <color indexed="8"/>
        <rFont val="Arial"/>
        <family val="2"/>
      </rPr>
      <t xml:space="preserve">3
</t>
    </r>
    <r>
      <rPr>
        <b/>
        <sz val="11"/>
        <color indexed="8"/>
        <rFont val="Arial"/>
        <family val="2"/>
      </rPr>
      <t>(kg)</t>
    </r>
  </si>
  <si>
    <r>
      <t>Cij * Bijk for BCH</t>
    </r>
    <r>
      <rPr>
        <b/>
        <vertAlign val="subscript"/>
        <sz val="11"/>
        <color indexed="8"/>
        <rFont val="Arial"/>
        <family val="2"/>
      </rPr>
      <t>2</t>
    </r>
    <r>
      <rPr>
        <b/>
        <sz val="11"/>
        <color indexed="8"/>
        <rFont val="Arial"/>
        <family val="2"/>
      </rPr>
      <t>F</t>
    </r>
    <r>
      <rPr>
        <b/>
        <vertAlign val="subscript"/>
        <sz val="11"/>
        <color indexed="8"/>
        <rFont val="Arial"/>
        <family val="2"/>
      </rPr>
      <t xml:space="preserve">2
</t>
    </r>
    <r>
      <rPr>
        <b/>
        <sz val="11"/>
        <color indexed="8"/>
        <rFont val="Arial"/>
        <family val="2"/>
      </rPr>
      <t>(kg)</t>
    </r>
  </si>
  <si>
    <r>
      <t>Cij * Bijk for BCH</t>
    </r>
    <r>
      <rPr>
        <b/>
        <vertAlign val="subscript"/>
        <sz val="11"/>
        <color indexed="8"/>
        <rFont val="Arial"/>
        <family val="2"/>
      </rPr>
      <t>3</t>
    </r>
    <r>
      <rPr>
        <b/>
        <sz val="11"/>
        <color indexed="8"/>
        <rFont val="Arial"/>
        <family val="2"/>
      </rPr>
      <t>F
(kg)</t>
    </r>
  </si>
  <si>
    <r>
      <t>Summation of C</t>
    </r>
    <r>
      <rPr>
        <b/>
        <vertAlign val="subscript"/>
        <sz val="11"/>
        <color indexed="8"/>
        <rFont val="Arial"/>
        <family val="2"/>
      </rPr>
      <t>ij</t>
    </r>
    <r>
      <rPr>
        <b/>
        <sz val="11"/>
        <color indexed="8"/>
        <rFont val="Arial"/>
        <family val="2"/>
      </rPr>
      <t>*(1-U</t>
    </r>
    <r>
      <rPr>
        <b/>
        <vertAlign val="subscript"/>
        <sz val="11"/>
        <color indexed="8"/>
        <rFont val="Arial"/>
        <family val="2"/>
      </rPr>
      <t>ij</t>
    </r>
    <r>
      <rPr>
        <b/>
        <sz val="11"/>
        <color indexed="8"/>
        <rFont val="Arial"/>
        <family val="2"/>
      </rPr>
      <t>)*0.001 for input gas
(metric tons)</t>
    </r>
  </si>
  <si>
    <r>
      <t>[Summation of C</t>
    </r>
    <r>
      <rPr>
        <b/>
        <vertAlign val="subscript"/>
        <sz val="11"/>
        <color indexed="8"/>
        <rFont val="Arial"/>
        <family val="2"/>
      </rPr>
      <t>ij</t>
    </r>
    <r>
      <rPr>
        <b/>
        <sz val="11"/>
        <color indexed="8"/>
        <rFont val="Arial"/>
        <family val="2"/>
      </rPr>
      <t xml:space="preserve"> * B</t>
    </r>
    <r>
      <rPr>
        <b/>
        <vertAlign val="subscript"/>
        <sz val="11"/>
        <color indexed="8"/>
        <rFont val="Arial"/>
        <family val="2"/>
      </rPr>
      <t>ijk</t>
    </r>
    <r>
      <rPr>
        <b/>
        <sz val="11"/>
        <color indexed="8"/>
        <rFont val="Arial"/>
        <family val="2"/>
      </rPr>
      <t xml:space="preserve"> for by-product gas]*0.001
(metric tons) </t>
    </r>
  </si>
  <si>
    <r>
      <rPr>
        <b/>
        <sz val="11"/>
        <color indexed="8"/>
        <rFont val="Arial"/>
        <family val="2"/>
      </rPr>
      <t>[</t>
    </r>
    <r>
      <rPr>
        <b/>
        <sz val="11"/>
        <color indexed="8"/>
        <rFont val="Calibri"/>
        <family val="2"/>
      </rPr>
      <t>∑</t>
    </r>
    <r>
      <rPr>
        <b/>
        <sz val="11"/>
        <color indexed="8"/>
        <rFont val="Arial"/>
        <family val="2"/>
      </rPr>
      <t>N</t>
    </r>
    <r>
      <rPr>
        <b/>
        <vertAlign val="subscript"/>
        <sz val="11"/>
        <color indexed="8"/>
        <rFont val="Arial"/>
        <family val="2"/>
      </rPr>
      <t>2</t>
    </r>
    <r>
      <rPr>
        <b/>
        <sz val="11"/>
        <color indexed="8"/>
        <rFont val="Arial"/>
        <family val="2"/>
      </rPr>
      <t>O]</t>
    </r>
    <r>
      <rPr>
        <sz val="11"/>
        <color indexed="8"/>
        <rFont val="Arial"/>
        <family val="2"/>
      </rPr>
      <t xml:space="preserve"> Annual emissions of N2O from all N2O-using processes (metric tons).</t>
    </r>
  </si>
  <si>
    <t>This value is used for the term [UAFGHG] in the denominator of Equation I-27</t>
  </si>
  <si>
    <r>
      <t xml:space="preserve">This value is used in the numerator of equation I-26 for the term </t>
    </r>
    <r>
      <rPr>
        <b/>
        <sz val="11"/>
        <color theme="1"/>
        <rFont val="Calibri"/>
        <family val="2"/>
      </rPr>
      <t>∑</t>
    </r>
    <r>
      <rPr>
        <b/>
        <sz val="12"/>
        <color theme="1"/>
        <rFont val="Calibri"/>
        <family val="2"/>
      </rPr>
      <t xml:space="preserve"> FGHGi*GWPi.</t>
    </r>
  </si>
  <si>
    <r>
      <t xml:space="preserve">This value is used in the numerator of equation I-26 for the term </t>
    </r>
    <r>
      <rPr>
        <b/>
        <sz val="11"/>
        <color theme="1"/>
        <rFont val="Calibri"/>
        <family val="2"/>
      </rPr>
      <t>∑N2O* GWP</t>
    </r>
    <r>
      <rPr>
        <b/>
        <vertAlign val="subscript"/>
        <sz val="11"/>
        <color theme="1"/>
        <rFont val="Calibri"/>
        <family val="2"/>
      </rPr>
      <t>N2O</t>
    </r>
    <r>
      <rPr>
        <b/>
        <sz val="12"/>
        <color theme="1"/>
        <rFont val="Calibri"/>
        <family val="2"/>
      </rPr>
      <t>.</t>
    </r>
  </si>
  <si>
    <r>
      <t xml:space="preserve">This value is used in the denominator of equation I-26 for the term </t>
    </r>
    <r>
      <rPr>
        <b/>
        <sz val="11"/>
        <color theme="1"/>
        <rFont val="Calibri"/>
        <family val="2"/>
      </rPr>
      <t>∑</t>
    </r>
    <r>
      <rPr>
        <b/>
        <sz val="11"/>
        <color theme="1"/>
        <rFont val="Calibri"/>
        <family val="2"/>
        <scheme val="minor"/>
      </rPr>
      <t>CN</t>
    </r>
    <r>
      <rPr>
        <b/>
        <vertAlign val="subscript"/>
        <sz val="11"/>
        <color theme="1"/>
        <rFont val="Calibri"/>
        <family val="2"/>
        <scheme val="minor"/>
      </rPr>
      <t>2</t>
    </r>
    <r>
      <rPr>
        <b/>
        <sz val="11"/>
        <color theme="1"/>
        <rFont val="Calibri"/>
        <family val="2"/>
        <scheme val="minor"/>
      </rPr>
      <t>O,j * (1-UN</t>
    </r>
    <r>
      <rPr>
        <b/>
        <vertAlign val="subscript"/>
        <sz val="11"/>
        <color theme="1"/>
        <rFont val="Calibri"/>
        <family val="2"/>
        <scheme val="minor"/>
      </rPr>
      <t>2</t>
    </r>
    <r>
      <rPr>
        <b/>
        <sz val="11"/>
        <color theme="1"/>
        <rFont val="Calibri"/>
        <family val="2"/>
        <scheme val="minor"/>
      </rPr>
      <t>O,j)*GWP</t>
    </r>
    <r>
      <rPr>
        <b/>
        <vertAlign val="subscript"/>
        <sz val="11"/>
        <color theme="1"/>
        <rFont val="Calibri"/>
        <family val="2"/>
        <scheme val="minor"/>
      </rPr>
      <t>N2O</t>
    </r>
  </si>
  <si>
    <r>
      <t>DRE</t>
    </r>
    <r>
      <rPr>
        <b/>
        <vertAlign val="subscript"/>
        <sz val="11"/>
        <color theme="1"/>
        <rFont val="Calibri"/>
        <family val="2"/>
        <scheme val="minor"/>
      </rPr>
      <t>FAB</t>
    </r>
  </si>
  <si>
    <r>
      <t xml:space="preserve">STEP 2.) Calculate an effective fab-wide destruction or removal efficiency value for each fab at your facility using Equation I-26. [§98.96(r)]  </t>
    </r>
    <r>
      <rPr>
        <b/>
        <i/>
        <sz val="11"/>
        <color rgb="FFFF0000"/>
        <rFont val="Arial"/>
        <family val="2"/>
      </rPr>
      <t>*Note: the term [SFGHG] is zero as this calculation tool does not account for stack testing procedures of subpart I.</t>
    </r>
  </si>
  <si>
    <t>This value is the fab-wide effective destruction or removal efficiency value calculated using equation I-26. Enter this value on your reporting form.</t>
  </si>
  <si>
    <t>UAFGHG (metric tons CO2e)</t>
  </si>
  <si>
    <r>
      <rPr>
        <b/>
        <sz val="11"/>
        <color theme="1"/>
        <rFont val="Calibri"/>
        <family val="2"/>
      </rPr>
      <t>∑</t>
    </r>
    <r>
      <rPr>
        <b/>
        <sz val="11"/>
        <color theme="1"/>
        <rFont val="Calibri"/>
        <family val="2"/>
        <scheme val="minor"/>
      </rPr>
      <t>FGHGi * GWPi (metric tons CO2e)</t>
    </r>
  </si>
  <si>
    <r>
      <rPr>
        <b/>
        <sz val="11"/>
        <color indexed="8"/>
        <rFont val="Calibri"/>
        <family val="2"/>
      </rPr>
      <t>∑</t>
    </r>
    <r>
      <rPr>
        <b/>
        <sz val="11"/>
        <color indexed="8"/>
        <rFont val="Arial"/>
        <family val="2"/>
      </rPr>
      <t>(N</t>
    </r>
    <r>
      <rPr>
        <b/>
        <vertAlign val="subscript"/>
        <sz val="11"/>
        <color indexed="8"/>
        <rFont val="Arial"/>
        <family val="2"/>
      </rPr>
      <t>2</t>
    </r>
    <r>
      <rPr>
        <b/>
        <sz val="11"/>
        <color indexed="8"/>
        <rFont val="Arial"/>
        <family val="2"/>
      </rPr>
      <t>O)* GWP</t>
    </r>
    <r>
      <rPr>
        <b/>
        <vertAlign val="subscript"/>
        <sz val="11"/>
        <color indexed="8"/>
        <rFont val="Arial"/>
        <family val="2"/>
      </rPr>
      <t>N2O</t>
    </r>
    <r>
      <rPr>
        <b/>
        <sz val="11"/>
        <color indexed="8"/>
        <rFont val="Arial"/>
        <family val="2"/>
      </rPr>
      <t xml:space="preserve"> (metric tons CO2e)</t>
    </r>
  </si>
  <si>
    <r>
      <t>CN2O,j * (1-UN2O,j)*0.001*GWP</t>
    </r>
    <r>
      <rPr>
        <b/>
        <vertAlign val="subscript"/>
        <sz val="11"/>
        <color theme="1"/>
        <rFont val="Calibri"/>
        <family val="2"/>
        <scheme val="minor"/>
      </rPr>
      <t xml:space="preserve">N2O
</t>
    </r>
    <r>
      <rPr>
        <b/>
        <sz val="11"/>
        <color theme="1"/>
        <rFont val="Calibri"/>
        <family val="2"/>
        <scheme val="minor"/>
      </rPr>
      <t xml:space="preserve"> (metric tons CO2e)</t>
    </r>
  </si>
  <si>
    <t>BC4F6</t>
  </si>
  <si>
    <t>BC4F8</t>
  </si>
  <si>
    <t>BCH2F2</t>
  </si>
  <si>
    <t>BCH3F</t>
  </si>
  <si>
    <t>GWP</t>
  </si>
  <si>
    <t>Byproduct gas</t>
  </si>
  <si>
    <t>BC5F8</t>
  </si>
  <si>
    <t>GWP Lookup table for Byproduct gases in column E.</t>
  </si>
  <si>
    <r>
      <rPr>
        <b/>
        <sz val="11"/>
        <color indexed="8"/>
        <rFont val="Arial"/>
        <family val="2"/>
      </rPr>
      <t>[F</t>
    </r>
    <r>
      <rPr>
        <b/>
        <vertAlign val="subscript"/>
        <sz val="11"/>
        <color indexed="8"/>
        <rFont val="Arial"/>
        <family val="2"/>
      </rPr>
      <t>ij</t>
    </r>
    <r>
      <rPr>
        <b/>
        <sz val="11"/>
        <color indexed="8"/>
        <rFont val="Arial"/>
        <family val="2"/>
      </rPr>
      <t>]</t>
    </r>
    <r>
      <rPr>
        <sz val="11"/>
        <color indexed="8"/>
        <rFont val="Arial"/>
        <family val="2"/>
      </rPr>
      <t xml:space="preserve"> Process sub-type specific, or process type -specific input gas apportioning factor (decimal fraction) between plasma etch and chamber clean (including NF3-remote at the bottom of this table) for each product type (MEMS, LCD, or PV). </t>
    </r>
    <r>
      <rPr>
        <sz val="11"/>
        <color rgb="FFFF0000"/>
        <rFont val="Arial"/>
        <family val="2"/>
      </rPr>
      <t xml:space="preserve"> *Note:  Within a product type, the sum of the apportioning factors for plasma etch and chamber clean (including NF3 remote) for each input gas should equal 1.0. If you do not use a gas in a process type, enter "0" for the factor.</t>
    </r>
  </si>
  <si>
    <r>
      <rPr>
        <b/>
        <sz val="11"/>
        <color indexed="8"/>
        <rFont val="Arial"/>
        <family val="2"/>
      </rPr>
      <t>[d</t>
    </r>
    <r>
      <rPr>
        <b/>
        <vertAlign val="subscript"/>
        <sz val="11"/>
        <color indexed="8"/>
        <rFont val="Arial"/>
        <family val="2"/>
      </rPr>
      <t>ij</t>
    </r>
    <r>
      <rPr>
        <b/>
        <sz val="11"/>
        <color indexed="8"/>
        <rFont val="Arial"/>
        <family val="2"/>
      </rPr>
      <t>]</t>
    </r>
    <r>
      <rPr>
        <sz val="11"/>
        <color indexed="8"/>
        <rFont val="Arial"/>
        <family val="2"/>
      </rPr>
      <t xml:space="preserve"> Process type -specific destruction or removal efficiency for input gas 
(decimal fraction) 
</t>
    </r>
    <r>
      <rPr>
        <sz val="11"/>
        <color rgb="FFFF0000"/>
        <rFont val="Arial"/>
        <family val="2"/>
      </rPr>
      <t>User input required, not autocalculated</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</si>
  <si>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BCF</t>
    </r>
    <r>
      <rPr>
        <vertAlign val="subscript"/>
        <sz val="11"/>
        <color indexed="8"/>
        <rFont val="Arial"/>
        <family val="2"/>
      </rPr>
      <t>4</t>
    </r>
    <r>
      <rPr>
        <sz val="11"/>
        <color indexed="8"/>
        <rFont val="Arial"/>
        <family val="2"/>
      </rPr>
      <t xml:space="preserve">  (decimal fraction from Tables I-5, I-6, and I-7)</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</si>
  <si>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2</t>
    </r>
    <r>
      <rPr>
        <sz val="11"/>
        <color indexed="8"/>
        <rFont val="Arial"/>
        <family val="2"/>
      </rPr>
      <t>F</t>
    </r>
    <r>
      <rPr>
        <vertAlign val="subscript"/>
        <sz val="11"/>
        <color indexed="8"/>
        <rFont val="Arial"/>
        <family val="2"/>
      </rPr>
      <t>6</t>
    </r>
    <r>
      <rPr>
        <sz val="11"/>
        <color indexed="8"/>
        <rFont val="Arial"/>
        <family val="2"/>
      </rPr>
      <t xml:space="preserve">  (decimal fraction from Tables I-5, I-6, and I-7)</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</si>
  <si>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3</t>
    </r>
    <r>
      <rPr>
        <sz val="11"/>
        <color indexed="8"/>
        <rFont val="Arial"/>
        <family val="2"/>
      </rPr>
      <t>F</t>
    </r>
    <r>
      <rPr>
        <vertAlign val="subscript"/>
        <sz val="11"/>
        <color indexed="8"/>
        <rFont val="Arial"/>
        <family val="2"/>
      </rPr>
      <t>8</t>
    </r>
    <r>
      <rPr>
        <sz val="11"/>
        <color indexed="8"/>
        <rFont val="Arial"/>
        <family val="2"/>
      </rPr>
      <t xml:space="preserve">  (decimal fraction from Tables I-5, I-6, and I-7)</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</si>
  <si>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BCHF</t>
    </r>
    <r>
      <rPr>
        <vertAlign val="subscript"/>
        <sz val="11"/>
        <color indexed="8"/>
        <rFont val="Arial"/>
        <family val="2"/>
      </rPr>
      <t>3</t>
    </r>
    <r>
      <rPr>
        <sz val="11"/>
        <color indexed="8"/>
        <rFont val="Arial"/>
        <family val="2"/>
      </rPr>
      <t xml:space="preserve">  (decimal fraction from Tables I-5, I-6, and I-7)</t>
    </r>
  </si>
  <si>
    <t>Calculate Emissions of fluorinated GHGs for semiconductor manufacture of 150 or 200 mm wafer size using default utilization and by-product formation rates.  
Proceed through the tab, top to bottom and left to right, filling out applicable information in the green data entry cells.</t>
  </si>
  <si>
    <t xml:space="preserve">Chamber Cleaning: In situ thermal </t>
  </si>
  <si>
    <t>(no byproducts)</t>
  </si>
  <si>
    <t>Calculate Emissions of fluorinated GHGs for semiconductor manufacture of 300 mm wafer size using default utilization and by-product formation rates.  
Proceed through the tab, top to bottom and left to right, filling out applicable information in the green data entry cells.</t>
  </si>
  <si>
    <r>
      <t>Use this worksheet to calculate emissions of N</t>
    </r>
    <r>
      <rPr>
        <vertAlign val="subscript"/>
        <sz val="11"/>
        <color indexed="8"/>
        <rFont val="Arial"/>
        <family val="2"/>
      </rPr>
      <t>2</t>
    </r>
    <r>
      <rPr>
        <sz val="11"/>
        <color indexed="8"/>
        <rFont val="Arial"/>
        <family val="2"/>
      </rPr>
      <t xml:space="preserve">O based on default utilization factors for manufacturing processes from Table I-8. </t>
    </r>
  </si>
  <si>
    <t>Fab-level DRE Value Calculation Worksheet</t>
  </si>
  <si>
    <t>However, this tool may be used by all facilities for calculating their emissions of N2O and f-HTF because these methods are the same regardless of how f-GHG emissions are calculated.</t>
  </si>
  <si>
    <t>The use of these calculation spreadsheets is voluntary. The spreadsheets are meant to support reporters as they complete the e-GGRT online reporting process. You do not need to use EPA’s spreadsheets to perform the calculations for the emissions equations, but you do need to keep records of these calculations (under 40 CFR 98.3(g) and additional subpart-specific provisions) whether or not you use the calculation spreadsheets provided by EPA. If you do use the spreadsheets, you may choose to maintain copies to help meet your record-keeping requirements.</t>
  </si>
  <si>
    <t>Excerpt of Table A–1 to Subpart A of Part 98—Global Warming Potentials for GHG included in Table I-1, and Tables I-3 to I-8.</t>
  </si>
  <si>
    <t>Default GWPs for Compounds for Which Chemical-Specific GWPs Are Not Listed in Table A-1 of Subpart A.</t>
  </si>
  <si>
    <t>Fluorinated GHG Group</t>
  </si>
  <si>
    <t>Global
warming
potential
(100 yr.)</t>
  </si>
  <si>
    <t xml:space="preserve">Fluorinated formates </t>
  </si>
  <si>
    <t>Fully fluorinated GHGs</t>
  </si>
  <si>
    <t>Saturated hydrofluorocarbons (HFCs) with 2 or fewer carbon-hydrogen bonds</t>
  </si>
  <si>
    <t>Saturated HFCs with 3 or more carbon-hydrogen bonds</t>
  </si>
  <si>
    <t>Saturated hydrofluoroethers (HFEs) and hydrochlorofluoroethers (HCFEs) with 1 carbon-hydrogen bond</t>
  </si>
  <si>
    <t>Saturated HFEs and HCFEs with 2 carbon-hydrogen bonds</t>
  </si>
  <si>
    <t>Saturated HFEs and HCFEs with 3 or more carbon-hydrogen bonds</t>
  </si>
  <si>
    <t xml:space="preserve">Unsaturated perfluorocarbons (PFCs), unsaturated HFCs, unsaturated hydrochlorofluorocarbons (HCFCs), unsaturated halogenated ethers, unsaturated halogenated esters, fluorinated aldehydes, and fluorinated ketones </t>
  </si>
  <si>
    <t>Fluorinated acetates, carbonofluoridates, and fluorinated alcohols other than fluorotelomer alcohols</t>
  </si>
  <si>
    <t>Fluorotelomer alcohols</t>
  </si>
  <si>
    <t>Fluorinated GHGs with carbon-iodine bond(s)</t>
  </si>
  <si>
    <t>Other fluorinated GHGs</t>
  </si>
  <si>
    <t>The table above is provide for convenience when using this calculation tool. For other f-GHG used in electronics manufacturing for which you need the GWP, please refer to the complete Table A-1 in Subpart A.
For compounds for which chemical specific GWP are not provided in Table A-1, reporters are required to use the default GWP values in the table below (reproduced from Table A-1) based on the fluorinated GHG group to which the compound belongs.</t>
  </si>
  <si>
    <t>PFC-318 (Perfluorocyclobutane)</t>
  </si>
  <si>
    <r>
      <t xml:space="preserve">This tool is intended for facilities using only the default emission factor method for calculating f-GHG emissions and is </t>
    </r>
    <r>
      <rPr>
        <b/>
        <u/>
        <sz val="11"/>
        <color theme="1"/>
        <rFont val="Arial"/>
        <family val="2"/>
      </rPr>
      <t>not</t>
    </r>
    <r>
      <rPr>
        <b/>
        <sz val="11"/>
        <color theme="1"/>
        <rFont val="Arial"/>
        <family val="2"/>
      </rPr>
      <t xml:space="preserve"> for facilities using the stack testing method for f-GHG emissions.</t>
    </r>
  </si>
  <si>
    <r>
      <t xml:space="preserve">Does your facility use </t>
    </r>
    <r>
      <rPr>
        <b/>
        <sz val="11"/>
        <color indexed="10"/>
        <rFont val="Arial"/>
        <family val="2"/>
      </rPr>
      <t>LESS</t>
    </r>
    <r>
      <rPr>
        <b/>
        <sz val="11"/>
        <color indexed="8"/>
        <rFont val="Arial"/>
        <family val="2"/>
      </rPr>
      <t xml:space="preserve"> than 50 kg of this gas in one reporting year? (If yes, see note at bottom of this table.)</t>
    </r>
  </si>
  <si>
    <t>* If you want to minimize the emission calculations for a gas used in a quantity of less than 50 kg per year, complete steps 1 through 8, and at steps 3, 5, and 6, you may assume that none of this input gas is apportioned to tools with abatement systems. Input gas emissions and byproduct gas emissions will be automatically calculated by process type in steps 7 and 8. If you want to assume that emissions are equal to consumption as allowed in 98.93(a)(1) for a f-GHG used in a quantity of less than 50 kg per year, then you may complete just steps 1 through 5 for that gas and report consumption by process type as emissions; however, in this case you must also calculate the fab-level DRE outside this tool, or modify this tool as instructed on the "Start" tab of this tool so you can enter those reported emissions and other information needed to accurately calculate the fab-level DRE.</t>
  </si>
  <si>
    <r>
      <t xml:space="preserve">This worksheet will automatically calculate your fab-wide destruction or removal efficiency value for the fab represented by this worksheet. This data element is required by 40 CFR 98.96(r), and is calculated using Equations I-26 and I-27 for fabs that are using the default emission factor method in 40 CFR 98.93(a) to calculate F-GHG emisisons.
</t>
    </r>
    <r>
      <rPr>
        <b/>
        <sz val="12"/>
        <rFont val="Calibri"/>
        <family val="2"/>
        <scheme val="minor"/>
      </rPr>
      <t>This worksheet cannot be used to calculate the fab-wide DRE value if you are using the stack testing method in 40 CFR 98.93(i) to calculate F-GHG emissions from your fab.</t>
    </r>
    <r>
      <rPr>
        <sz val="12"/>
        <rFont val="Calibri"/>
        <family val="2"/>
        <scheme val="minor"/>
      </rPr>
      <t xml:space="preserve">
This worksheet will be automatically populated with all data needed to calculate this value except for the GWP values for each of the input gases. You should enter the GWP values for each input gas according to the values listed in Table A-1 of subpart A of part 98.
</t>
    </r>
    <r>
      <rPr>
        <b/>
        <sz val="12"/>
        <rFont val="Calibri"/>
        <family val="2"/>
        <scheme val="minor"/>
      </rPr>
      <t>For this sheet to accurately calculate the fab-level DRE, it assumes that you use this optional calculation tool for all N2O and F-GHG that you are required to report under subpart I for a fab.</t>
    </r>
    <r>
      <rPr>
        <sz val="12"/>
        <rFont val="Calibri"/>
        <family val="2"/>
        <scheme val="minor"/>
      </rPr>
      <t xml:space="preserve"> (F-HTF are not included in the calculation of the fab-level DRE value, so you do not need to use this tool for F-HTF calculations if you are using this tool to calculate the fab-level DRE value.)
</t>
    </r>
    <r>
      <rPr>
        <b/>
        <sz val="12"/>
        <rFont val="Calibri"/>
        <family val="2"/>
        <scheme val="minor"/>
      </rPr>
      <t>If you perform calculations outside this tool to determine reported emissions of any F-GHG or N2O</t>
    </r>
    <r>
      <rPr>
        <sz val="12"/>
        <rFont val="Calibri"/>
        <family val="2"/>
        <scheme val="minor"/>
      </rPr>
      <t>, then you must also calculate the fab-level DRE outside this tool, or modify this tool as instructed on the "Start" tab of this tool so you can enter those reported emissions and other information needed to accurately calculate the fab-level DRE.</t>
    </r>
  </si>
  <si>
    <t>Calculate the fab-level destruction or removal efficiency for f-GHG and N2O as required by 98.96(r).</t>
  </si>
  <si>
    <t>Fab-level DRE</t>
  </si>
  <si>
    <t>Question 5:</t>
  </si>
  <si>
    <t>Does the fab have abatement systems (as defined in 98.98) controlling f-GHG or N2O and are you accounting for abatement in f-GHG and N2O emission calculations?</t>
  </si>
  <si>
    <t>Excerpts of Table A–1 to Subpart A of Part 98—Global Warming Potentials for certain GHGs</t>
  </si>
  <si>
    <t>Manufacturing Type/Process Type/Gas</t>
  </si>
  <si>
    <t>Default DRE</t>
  </si>
  <si>
    <t>MEMS, LCDs, and PV Manufacturing</t>
  </si>
  <si>
    <t>Semiconductor Manufacturing</t>
  </si>
  <si>
    <t>Plasma Etch/Wafer Clean Process Type</t>
  </si>
  <si>
    <t>CH3F</t>
  </si>
  <si>
    <t>C4F6</t>
  </si>
  <si>
    <t>C4F8</t>
  </si>
  <si>
    <t>C5F8</t>
  </si>
  <si>
    <t>All other carbon-based plasma etch/wafer clean fluorinated GHG</t>
  </si>
  <si>
    <t>Chamber Clean Process Type</t>
  </si>
  <si>
    <t>All other chamber clean fluorinated GHG</t>
  </si>
  <si>
    <r>
      <t>NF</t>
    </r>
    <r>
      <rPr>
        <vertAlign val="subscript"/>
        <sz val="12"/>
        <color theme="1"/>
        <rFont val="Arial"/>
        <family val="2"/>
      </rPr>
      <t>3</t>
    </r>
  </si>
  <si>
    <r>
      <t>N</t>
    </r>
    <r>
      <rPr>
        <vertAlign val="subscript"/>
        <sz val="12"/>
        <color theme="1"/>
        <rFont val="Arial"/>
        <family val="2"/>
      </rPr>
      <t>2</t>
    </r>
    <r>
      <rPr>
        <sz val="12"/>
        <color theme="1"/>
        <rFont val="Arial"/>
        <family val="2"/>
      </rPr>
      <t>O Processes</t>
    </r>
  </si>
  <si>
    <r>
      <t>CVD and all other N</t>
    </r>
    <r>
      <rPr>
        <vertAlign val="subscript"/>
        <sz val="12"/>
        <color theme="1"/>
        <rFont val="Arial"/>
        <family val="2"/>
      </rPr>
      <t>2</t>
    </r>
    <r>
      <rPr>
        <sz val="12"/>
        <color theme="1"/>
        <rFont val="Arial"/>
        <family val="2"/>
      </rPr>
      <t>O-using processes</t>
    </r>
  </si>
  <si>
    <t>Table I–16 to Subpart I of Part 98—Default Emission Destruction or Removal Efficiency (DRE) Factors For Electronics Manufacturing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</si>
</sst>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0.0"/>
    <numFmt numFmtId="165" formatCode="#,##0.000"/>
    <numFmt numFmtId="166" formatCode="0.000"/>
    <numFmt numFmtId="167" formatCode="#,##0.0000"/>
    <numFmt numFmtId="168" formatCode="0.0000"/>
    <numFmt numFmtId="169" formatCode="#,##0.00000"/>
    <numFmt numFmtId="170" formatCode="_(* #,##0_);_(* \(#,##0\);_(* &quot;-&quot;??_);_(@_)"/>
    <numFmt numFmtId="171" formatCode="#,##0.00000000"/>
    <numFmt numFmtId="172" formatCode="0.00000000"/>
  </numFmts>
  <fonts count="52" x14ac:knownFonts="1">
    <font>
      <sz val="11"/>
      <color theme="1"/>
      <name val="Calibri"/>
      <family val="2"/>
      <scheme val="minor"/>
    </font>
    <font>
      <sz val="11"/>
      <color theme="1"/>
      <name val="Times New Roman"/>
      <family val="2"/>
    </font>
    <font>
      <b/>
      <sz val="11"/>
      <color indexed="8"/>
      <name val="Arial"/>
      <family val="2"/>
    </font>
    <font>
      <sz val="11"/>
      <color indexed="8"/>
      <name val="Arial"/>
      <family val="2"/>
    </font>
    <font>
      <u/>
      <sz val="9.35"/>
      <color indexed="12"/>
      <name val="Calibri"/>
      <family val="2"/>
    </font>
    <font>
      <u/>
      <sz val="11"/>
      <color indexed="12"/>
      <name val="Arial"/>
      <family val="2"/>
    </font>
    <font>
      <vertAlign val="subscript"/>
      <sz val="11"/>
      <color indexed="8"/>
      <name val="Arial"/>
      <family val="2"/>
    </font>
    <font>
      <sz val="10"/>
      <name val="Arial"/>
      <family val="2"/>
    </font>
    <font>
      <vertAlign val="superscript"/>
      <sz val="11"/>
      <color indexed="8"/>
      <name val="Arial"/>
      <family val="2"/>
    </font>
    <font>
      <b/>
      <vertAlign val="subscript"/>
      <sz val="11"/>
      <color indexed="8"/>
      <name val="Arial"/>
      <family val="2"/>
    </font>
    <font>
      <b/>
      <sz val="13"/>
      <color indexed="8"/>
      <name val="Arial"/>
      <family val="2"/>
    </font>
    <font>
      <b/>
      <vertAlign val="subscript"/>
      <sz val="13"/>
      <color indexed="8"/>
      <name val="Arial"/>
      <family val="2"/>
    </font>
    <font>
      <sz val="11"/>
      <color indexed="10"/>
      <name val="Arial"/>
      <family val="2"/>
    </font>
    <font>
      <sz val="11"/>
      <name val="Arial"/>
      <family val="2"/>
    </font>
    <font>
      <b/>
      <sz val="14"/>
      <color indexed="8"/>
      <name val="Arial"/>
      <family val="2"/>
    </font>
    <font>
      <b/>
      <sz val="11"/>
      <color indexed="10"/>
      <name val="Arial"/>
      <family val="2"/>
    </font>
    <font>
      <b/>
      <sz val="11"/>
      <name val="Arial"/>
      <family val="2"/>
    </font>
    <font>
      <b/>
      <vertAlign val="subscript"/>
      <sz val="14"/>
      <color indexed="8"/>
      <name val="Arial"/>
      <family val="2"/>
    </font>
    <font>
      <b/>
      <sz val="11"/>
      <color indexed="30"/>
      <name val="Arial"/>
      <family val="2"/>
    </font>
    <font>
      <b/>
      <sz val="11"/>
      <color indexed="10"/>
      <name val="Arial"/>
      <family val="2"/>
    </font>
    <font>
      <b/>
      <sz val="12"/>
      <color indexed="8"/>
      <name val="Arial"/>
      <family val="2"/>
    </font>
    <font>
      <b/>
      <u/>
      <sz val="11"/>
      <color indexed="8"/>
      <name val="Arial"/>
      <family val="2"/>
    </font>
    <font>
      <sz val="8"/>
      <name val="Verdana"/>
      <family val="2"/>
    </font>
    <font>
      <b/>
      <vertAlign val="subscript"/>
      <sz val="12"/>
      <color indexed="8"/>
      <name val="Arial"/>
      <family val="2"/>
    </font>
    <font>
      <b/>
      <vertAlign val="subscript"/>
      <sz val="11"/>
      <color indexed="30"/>
      <name val="Arial"/>
      <family val="2"/>
    </font>
    <font>
      <sz val="11"/>
      <color theme="1"/>
      <name val="Arial"/>
      <family val="2"/>
    </font>
    <font>
      <b/>
      <sz val="11"/>
      <color theme="1"/>
      <name val="Arial"/>
      <family val="2"/>
    </font>
    <font>
      <b/>
      <sz val="11"/>
      <color rgb="FFFF0000"/>
      <name val="Arial"/>
      <family val="2"/>
    </font>
    <font>
      <sz val="11"/>
      <color theme="1"/>
      <name val="Calibri"/>
      <family val="2"/>
      <scheme val="minor"/>
    </font>
    <font>
      <sz val="10"/>
      <color theme="1"/>
      <name val="Arial"/>
      <family val="2"/>
    </font>
    <font>
      <b/>
      <u/>
      <sz val="11"/>
      <color theme="1"/>
      <name val="Arial"/>
      <family val="2"/>
    </font>
    <font>
      <vertAlign val="subscript"/>
      <sz val="11"/>
      <color theme="1"/>
      <name val="Arial"/>
      <family val="2"/>
    </font>
    <font>
      <sz val="11"/>
      <color theme="1"/>
      <name val="Times New Roman"/>
      <family val="1"/>
    </font>
    <font>
      <sz val="11"/>
      <color rgb="FFFF0000"/>
      <name val="Arial"/>
      <family val="2"/>
    </font>
    <font>
      <b/>
      <vertAlign val="subscript"/>
      <sz val="11"/>
      <color theme="1"/>
      <name val="Arial"/>
      <family val="2"/>
    </font>
    <font>
      <sz val="11"/>
      <color theme="0"/>
      <name val="Arial"/>
      <family val="2"/>
    </font>
    <font>
      <u/>
      <sz val="9.5"/>
      <color indexed="12"/>
      <name val="Calibri"/>
      <family val="2"/>
      <scheme val="minor"/>
    </font>
    <font>
      <u/>
      <sz val="11"/>
      <color indexed="8"/>
      <name val="Arial"/>
      <family val="2"/>
    </font>
    <font>
      <b/>
      <sz val="11"/>
      <color indexed="8"/>
      <name val="Calibri"/>
      <family val="2"/>
    </font>
    <font>
      <b/>
      <sz val="11"/>
      <color theme="1"/>
      <name val="Calibri"/>
      <family val="2"/>
      <scheme val="minor"/>
    </font>
    <font>
      <b/>
      <vertAlign val="subscript"/>
      <sz val="11"/>
      <color theme="1"/>
      <name val="Calibri"/>
      <family val="2"/>
      <scheme val="minor"/>
    </font>
    <font>
      <b/>
      <i/>
      <sz val="11"/>
      <color rgb="FFFF0000"/>
      <name val="Arial"/>
      <family val="2"/>
    </font>
    <font>
      <sz val="11"/>
      <color rgb="FFFF0000"/>
      <name val="Calibri"/>
      <family val="2"/>
      <scheme val="minor"/>
    </font>
    <font>
      <sz val="11"/>
      <name val="Calibri"/>
      <family val="2"/>
      <scheme val="minor"/>
    </font>
    <font>
      <b/>
      <sz val="11"/>
      <color theme="1"/>
      <name val="Calibri"/>
      <family val="2"/>
    </font>
    <font>
      <b/>
      <sz val="12"/>
      <color theme="1"/>
      <name val="Calibri"/>
      <family val="2"/>
    </font>
    <font>
      <b/>
      <vertAlign val="subscript"/>
      <sz val="11"/>
      <color theme="1"/>
      <name val="Calibri"/>
      <family val="2"/>
    </font>
    <font>
      <sz val="12"/>
      <name val="Calibri"/>
      <family val="2"/>
      <scheme val="minor"/>
    </font>
    <font>
      <b/>
      <sz val="12"/>
      <name val="Calibri"/>
      <family val="2"/>
      <scheme val="minor"/>
    </font>
    <font>
      <sz val="12"/>
      <color theme="1"/>
      <name val="Arial"/>
      <family val="2"/>
    </font>
    <font>
      <b/>
      <sz val="12"/>
      <color theme="1"/>
      <name val="Arial"/>
      <family val="2"/>
    </font>
    <font>
      <vertAlign val="subscript"/>
      <sz val="12"/>
      <color theme="1"/>
      <name val="Arial"/>
      <family val="2"/>
    </font>
  </fonts>
  <fills count="15">
    <fill>
      <patternFill patternType="none"/>
    </fill>
    <fill>
      <patternFill patternType="gray125"/>
    </fill>
    <fill>
      <patternFill patternType="solid">
        <fgColor rgb="FFC0C0C0"/>
        <bgColor indexed="64"/>
      </patternFill>
    </fill>
    <fill>
      <patternFill patternType="solid">
        <fgColor theme="9" tint="0.79998168889431442"/>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CCFFCC"/>
        <bgColor indexed="64"/>
      </patternFill>
    </fill>
    <fill>
      <patternFill patternType="solid">
        <fgColor rgb="FF99FF99"/>
        <bgColor indexed="64"/>
      </patternFill>
    </fill>
    <fill>
      <patternFill patternType="solid">
        <fgColor rgb="FFFFFF66"/>
        <bgColor indexed="64"/>
      </patternFill>
    </fill>
    <fill>
      <patternFill patternType="solid">
        <fgColor theme="5" tint="0.79998168889431442"/>
        <bgColor indexed="64"/>
      </patternFill>
    </fill>
    <fill>
      <patternFill patternType="darkTrellis">
        <bgColor rgb="FFFF0000"/>
      </patternFill>
    </fill>
    <fill>
      <patternFill patternType="solid">
        <fgColor theme="0" tint="-0.24994659260841701"/>
        <bgColor indexed="64"/>
      </patternFill>
    </fill>
    <fill>
      <patternFill patternType="lightGrid">
        <bgColor theme="0" tint="-0.34998626667073579"/>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rgb="FFFF0000"/>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rgb="FFFF0000"/>
      </bottom>
      <diagonal/>
    </border>
    <border>
      <left style="medium">
        <color indexed="64"/>
      </left>
      <right style="medium">
        <color indexed="64"/>
      </right>
      <top style="thin">
        <color rgb="FFFF0000"/>
      </top>
      <bottom style="thin">
        <color rgb="FFFF0000"/>
      </bottom>
      <diagonal/>
    </border>
    <border>
      <left style="medium">
        <color indexed="64"/>
      </left>
      <right style="medium">
        <color indexed="64"/>
      </right>
      <top style="thin">
        <color rgb="FFFF0000"/>
      </top>
      <bottom style="medium">
        <color indexed="64"/>
      </bottom>
      <diagonal/>
    </border>
    <border>
      <left/>
      <right style="medium">
        <color indexed="64"/>
      </right>
      <top style="medium">
        <color indexed="64"/>
      </top>
      <bottom style="thin">
        <color rgb="FFFF0000"/>
      </bottom>
      <diagonal/>
    </border>
    <border>
      <left/>
      <right style="medium">
        <color indexed="64"/>
      </right>
      <top style="thin">
        <color rgb="FFFF0000"/>
      </top>
      <bottom style="thin">
        <color rgb="FFFF0000"/>
      </bottom>
      <diagonal/>
    </border>
    <border>
      <left/>
      <right style="medium">
        <color indexed="64"/>
      </right>
      <top/>
      <bottom style="medium">
        <color indexed="64"/>
      </bottom>
      <diagonal/>
    </border>
    <border>
      <left/>
      <right style="medium">
        <color indexed="64"/>
      </right>
      <top/>
      <bottom style="thin">
        <color rgb="FFFF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rgb="FFFF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rgb="FFFF0000"/>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medium">
        <color indexed="64"/>
      </top>
      <bottom style="thin">
        <color rgb="FFFF0000"/>
      </bottom>
      <diagonal/>
    </border>
    <border>
      <left style="thin">
        <color indexed="64"/>
      </left>
      <right style="thin">
        <color indexed="64"/>
      </right>
      <top/>
      <bottom style="medium">
        <color indexed="64"/>
      </bottom>
      <diagonal/>
    </border>
    <border>
      <left style="medium">
        <color indexed="64"/>
      </left>
      <right style="thin">
        <color rgb="FFFF0000"/>
      </right>
      <top style="thin">
        <color rgb="FFFF0000"/>
      </top>
      <bottom style="thin">
        <color rgb="FFFF0000"/>
      </bottom>
      <diagonal/>
    </border>
    <border>
      <left style="thin">
        <color rgb="FFFF0000"/>
      </left>
      <right style="medium">
        <color indexed="64"/>
      </right>
      <top style="thin">
        <color rgb="FFFF0000"/>
      </top>
      <bottom style="thin">
        <color rgb="FFFF0000"/>
      </bottom>
      <diagonal/>
    </border>
    <border>
      <left style="medium">
        <color indexed="64"/>
      </left>
      <right style="thin">
        <color rgb="FFFF0000"/>
      </right>
      <top style="thin">
        <color rgb="FFFF0000"/>
      </top>
      <bottom/>
      <diagonal/>
    </border>
    <border>
      <left style="medium">
        <color indexed="64"/>
      </left>
      <right style="thin">
        <color rgb="FFFF0000"/>
      </right>
      <top style="medium">
        <color indexed="64"/>
      </top>
      <bottom style="thin">
        <color rgb="FFFF0000"/>
      </bottom>
      <diagonal/>
    </border>
    <border>
      <left style="thin">
        <color rgb="FFFF0000"/>
      </left>
      <right style="medium">
        <color indexed="64"/>
      </right>
      <top style="medium">
        <color indexed="64"/>
      </top>
      <bottom style="thin">
        <color rgb="FFFF0000"/>
      </bottom>
      <diagonal/>
    </border>
    <border>
      <left style="medium">
        <color indexed="64"/>
      </left>
      <right style="thin">
        <color rgb="FFFF0000"/>
      </right>
      <top style="thin">
        <color rgb="FFFF0000"/>
      </top>
      <bottom style="medium">
        <color indexed="64"/>
      </bottom>
      <diagonal/>
    </border>
    <border>
      <left style="thin">
        <color rgb="FFFF0000"/>
      </left>
      <right style="thin">
        <color rgb="FFFF0000"/>
      </right>
      <top style="thin">
        <color rgb="FFFF0000"/>
      </top>
      <bottom style="medium">
        <color indexed="64"/>
      </bottom>
      <diagonal/>
    </border>
    <border>
      <left style="thin">
        <color rgb="FFFF0000"/>
      </left>
      <right style="medium">
        <color indexed="64"/>
      </right>
      <top style="thin">
        <color rgb="FFFF0000"/>
      </top>
      <bottom style="medium">
        <color indexed="64"/>
      </bottom>
      <diagonal/>
    </border>
    <border>
      <left style="medium">
        <color indexed="64"/>
      </left>
      <right style="medium">
        <color indexed="64"/>
      </right>
      <top style="thin">
        <color rgb="FFFF0000"/>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rgb="FFFF0000"/>
      </left>
      <right style="thin">
        <color rgb="FFFF0000"/>
      </right>
      <top/>
      <bottom style="thin">
        <color rgb="FFFF0000"/>
      </bottom>
      <diagonal/>
    </border>
    <border>
      <left style="thin">
        <color rgb="FFFF0000"/>
      </left>
      <right style="medium">
        <color indexed="64"/>
      </right>
      <top/>
      <bottom style="thin">
        <color rgb="FFFF0000"/>
      </bottom>
      <diagonal/>
    </border>
    <border>
      <left style="thin">
        <color rgb="FFFF0000"/>
      </left>
      <right style="medium">
        <color indexed="64"/>
      </right>
      <top style="thin">
        <color rgb="FFFF0000"/>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rgb="FFFF0000"/>
      </left>
      <right style="medium">
        <color indexed="64"/>
      </right>
      <top style="medium">
        <color rgb="FFFF0000"/>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rgb="FFFF0000"/>
      </top>
      <bottom style="thin">
        <color rgb="FFFF0000"/>
      </bottom>
      <diagonal/>
    </border>
    <border>
      <left style="thin">
        <color indexed="64"/>
      </left>
      <right style="medium">
        <color indexed="64"/>
      </right>
      <top style="medium">
        <color indexed="64"/>
      </top>
      <bottom style="thin">
        <color rgb="FFFF0000"/>
      </bottom>
      <diagonal/>
    </border>
    <border>
      <left style="thin">
        <color indexed="64"/>
      </left>
      <right style="medium">
        <color indexed="64"/>
      </right>
      <top style="thin">
        <color rgb="FFFF0000"/>
      </top>
      <bottom/>
      <diagonal/>
    </border>
    <border>
      <left style="thin">
        <color indexed="64"/>
      </left>
      <right style="medium">
        <color indexed="64"/>
      </right>
      <top style="thin">
        <color rgb="FFFF0000"/>
      </top>
      <bottom style="medium">
        <color indexed="64"/>
      </bottom>
      <diagonal/>
    </border>
    <border>
      <left style="thin">
        <color rgb="FFFF0000"/>
      </left>
      <right style="thin">
        <color rgb="FFFF0000"/>
      </right>
      <top style="medium">
        <color theme="1"/>
      </top>
      <bottom style="thin">
        <color rgb="FFFF0000"/>
      </bottom>
      <diagonal/>
    </border>
    <border>
      <left style="thin">
        <color indexed="64"/>
      </left>
      <right style="thin">
        <color rgb="FFFF0000"/>
      </right>
      <top style="medium">
        <color indexed="64"/>
      </top>
      <bottom style="thin">
        <color indexed="64"/>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rgb="FFFF0000"/>
      </right>
      <top style="medium">
        <color rgb="FFFF0000"/>
      </top>
      <bottom style="medium">
        <color rgb="FFFF0000"/>
      </bottom>
      <diagonal/>
    </border>
    <border>
      <left/>
      <right style="medium">
        <color indexed="64"/>
      </right>
      <top style="thin">
        <color rgb="FFFF0000"/>
      </top>
      <bottom/>
      <diagonal/>
    </border>
  </borders>
  <cellStyleXfs count="6">
    <xf numFmtId="0" fontId="0" fillId="0" borderId="0"/>
    <xf numFmtId="0" fontId="4" fillId="0" borderId="0" applyNumberFormat="0" applyFill="0" applyBorder="0" applyAlignment="0" applyProtection="0">
      <alignment vertical="top"/>
      <protection locked="0"/>
    </xf>
    <xf numFmtId="0" fontId="7" fillId="0" borderId="0"/>
    <xf numFmtId="0" fontId="1" fillId="0" borderId="0"/>
    <xf numFmtId="0" fontId="28" fillId="0" borderId="0"/>
    <xf numFmtId="43" fontId="28" fillId="0" borderId="0" applyFont="0" applyFill="0" applyBorder="0" applyAlignment="0" applyProtection="0"/>
  </cellStyleXfs>
  <cellXfs count="970">
    <xf numFmtId="0" fontId="0" fillId="0" borderId="0" xfId="0"/>
    <xf numFmtId="0" fontId="3" fillId="0" borderId="0" xfId="0" applyFont="1" applyAlignment="1">
      <alignment vertical="center"/>
    </xf>
    <xf numFmtId="0" fontId="3" fillId="0" borderId="1" xfId="0" applyFont="1" applyBorder="1" applyAlignment="1">
      <alignment horizontal="left" vertical="center"/>
    </xf>
    <xf numFmtId="0" fontId="3" fillId="0" borderId="0" xfId="0" applyFont="1"/>
    <xf numFmtId="0" fontId="3" fillId="0" borderId="1" xfId="0" applyFont="1" applyBorder="1"/>
    <xf numFmtId="2" fontId="3" fillId="0" borderId="1" xfId="0" applyNumberFormat="1"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center" vertical="center"/>
    </xf>
    <xf numFmtId="0" fontId="3" fillId="0" borderId="0" xfId="0" applyFont="1" applyBorder="1"/>
    <xf numFmtId="0" fontId="2" fillId="0" borderId="10"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3" fillId="0" borderId="0" xfId="0" applyFont="1" applyBorder="1" applyAlignment="1">
      <alignment horizontal="center"/>
    </xf>
    <xf numFmtId="2" fontId="3" fillId="0" borderId="0" xfId="0" applyNumberFormat="1" applyFont="1" applyBorder="1" applyAlignment="1">
      <alignment horizontal="center"/>
    </xf>
    <xf numFmtId="0" fontId="10" fillId="0" borderId="0" xfId="0" applyFont="1"/>
    <xf numFmtId="2" fontId="3" fillId="0" borderId="3" xfId="0" applyNumberFormat="1" applyFont="1" applyBorder="1" applyAlignment="1">
      <alignment horizontal="center"/>
    </xf>
    <xf numFmtId="0" fontId="10" fillId="0" borderId="0" xfId="0" applyFont="1" applyAlignment="1">
      <alignment vertical="center"/>
    </xf>
    <xf numFmtId="0" fontId="3" fillId="3" borderId="0" xfId="0" applyFont="1" applyFill="1"/>
    <xf numFmtId="0" fontId="3" fillId="0" borderId="1" xfId="0" applyFont="1" applyBorder="1" applyAlignment="1">
      <alignment horizontal="left" wrapText="1"/>
    </xf>
    <xf numFmtId="164" fontId="3" fillId="0" borderId="1" xfId="0" applyNumberFormat="1" applyFont="1" applyBorder="1"/>
    <xf numFmtId="0" fontId="3" fillId="0" borderId="0" xfId="0" applyFont="1" applyProtection="1"/>
    <xf numFmtId="0" fontId="14" fillId="0" borderId="0" xfId="0" applyFont="1" applyProtection="1"/>
    <xf numFmtId="0" fontId="15" fillId="0" borderId="0" xfId="0" applyFont="1" applyProtection="1"/>
    <xf numFmtId="0" fontId="2" fillId="0" borderId="0" xfId="0" applyFont="1" applyAlignment="1" applyProtection="1">
      <alignment vertical="center"/>
    </xf>
    <xf numFmtId="0" fontId="3" fillId="0" borderId="7" xfId="0" applyFont="1" applyBorder="1" applyProtection="1"/>
    <xf numFmtId="0" fontId="3" fillId="0" borderId="0" xfId="0" applyFont="1" applyBorder="1" applyProtection="1"/>
    <xf numFmtId="0" fontId="3" fillId="0" borderId="13" xfId="0" applyFont="1" applyBorder="1" applyProtection="1"/>
    <xf numFmtId="0" fontId="3" fillId="0" borderId="0" xfId="0" applyFont="1" applyAlignment="1" applyProtection="1">
      <alignment wrapText="1"/>
    </xf>
    <xf numFmtId="0" fontId="18" fillId="0" borderId="0" xfId="0" applyFont="1" applyProtection="1"/>
    <xf numFmtId="0" fontId="3" fillId="0" borderId="1" xfId="0" applyFont="1" applyFill="1" applyBorder="1" applyAlignment="1" applyProtection="1">
      <alignment vertical="center"/>
    </xf>
    <xf numFmtId="0" fontId="2" fillId="0" borderId="5" xfId="0" applyFont="1" applyBorder="1" applyAlignment="1"/>
    <xf numFmtId="0" fontId="2" fillId="0" borderId="6" xfId="0" applyFont="1" applyBorder="1" applyAlignment="1"/>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4" xfId="0" applyFont="1" applyBorder="1"/>
    <xf numFmtId="0" fontId="3" fillId="0" borderId="5" xfId="0" applyFont="1" applyBorder="1"/>
    <xf numFmtId="0" fontId="3" fillId="6" borderId="0" xfId="0" applyFont="1" applyFill="1" applyProtection="1"/>
    <xf numFmtId="0" fontId="15" fillId="6" borderId="0" xfId="0" applyFont="1" applyFill="1" applyProtection="1"/>
    <xf numFmtId="0" fontId="3" fillId="6" borderId="7" xfId="0" applyFont="1" applyFill="1" applyBorder="1" applyProtection="1"/>
    <xf numFmtId="0" fontId="5" fillId="6" borderId="0" xfId="1" applyFont="1" applyFill="1" applyBorder="1" applyAlignment="1" applyProtection="1">
      <alignment vertical="center"/>
    </xf>
    <xf numFmtId="0" fontId="3" fillId="6" borderId="0" xfId="0" applyFont="1" applyFill="1" applyBorder="1" applyProtection="1"/>
    <xf numFmtId="0" fontId="3" fillId="6" borderId="12" xfId="0" applyFont="1" applyFill="1" applyBorder="1" applyProtection="1"/>
    <xf numFmtId="0" fontId="12" fillId="6" borderId="13" xfId="1" applyFont="1" applyFill="1" applyBorder="1" applyAlignment="1" applyProtection="1">
      <alignment vertical="center"/>
    </xf>
    <xf numFmtId="0" fontId="3" fillId="6" borderId="13" xfId="0" applyFont="1" applyFill="1" applyBorder="1" applyProtection="1"/>
    <xf numFmtId="0" fontId="3" fillId="6" borderId="0" xfId="0" applyFont="1" applyFill="1" applyBorder="1"/>
    <xf numFmtId="0" fontId="18" fillId="6" borderId="0" xfId="0" applyFont="1" applyFill="1" applyProtection="1"/>
    <xf numFmtId="0" fontId="19" fillId="0" borderId="1"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wrapText="1"/>
    </xf>
    <xf numFmtId="0" fontId="3" fillId="6" borderId="0" xfId="0" quotePrefix="1" applyFont="1" applyFill="1" applyBorder="1" applyAlignment="1" applyProtection="1">
      <alignment wrapText="1"/>
    </xf>
    <xf numFmtId="0" fontId="3" fillId="6" borderId="0" xfId="0" applyFont="1" applyFill="1" applyBorder="1" applyAlignment="1" applyProtection="1"/>
    <xf numFmtId="0" fontId="3" fillId="6" borderId="9" xfId="0" applyFont="1" applyFill="1" applyBorder="1" applyProtection="1"/>
    <xf numFmtId="0" fontId="3" fillId="6" borderId="14" xfId="0" applyFont="1" applyFill="1" applyBorder="1" applyProtection="1"/>
    <xf numFmtId="0" fontId="3" fillId="6" borderId="0" xfId="0" applyFont="1" applyFill="1"/>
    <xf numFmtId="0" fontId="3" fillId="6" borderId="0" xfId="0" quotePrefix="1" applyFont="1" applyFill="1" applyBorder="1" applyAlignment="1" applyProtection="1"/>
    <xf numFmtId="0" fontId="3" fillId="6" borderId="9" xfId="0" quotePrefix="1" applyFont="1" applyFill="1" applyBorder="1" applyAlignment="1" applyProtection="1"/>
    <xf numFmtId="0" fontId="3" fillId="6" borderId="13" xfId="0" quotePrefix="1" applyFont="1" applyFill="1" applyBorder="1" applyAlignment="1" applyProtection="1"/>
    <xf numFmtId="0" fontId="3" fillId="6" borderId="14" xfId="0" quotePrefix="1" applyFont="1" applyFill="1" applyBorder="1" applyAlignment="1" applyProtection="1"/>
    <xf numFmtId="0" fontId="19" fillId="0" borderId="3" xfId="0" applyFont="1" applyBorder="1" applyAlignment="1">
      <alignment horizontal="center"/>
    </xf>
    <xf numFmtId="0" fontId="19" fillId="0" borderId="2" xfId="0" applyFont="1" applyBorder="1" applyAlignment="1">
      <alignment horizontal="center"/>
    </xf>
    <xf numFmtId="0" fontId="25" fillId="6" borderId="0" xfId="0" applyFont="1" applyFill="1"/>
    <xf numFmtId="0" fontId="25" fillId="0" borderId="0" xfId="0" applyFont="1"/>
    <xf numFmtId="0" fontId="14" fillId="6" borderId="0" xfId="0" applyFont="1" applyFill="1" applyBorder="1" applyAlignment="1" applyProtection="1"/>
    <xf numFmtId="0" fontId="3" fillId="6" borderId="0" xfId="0" applyFont="1" applyFill="1" applyAlignment="1" applyProtection="1">
      <alignment horizontal="right"/>
    </xf>
    <xf numFmtId="0" fontId="2" fillId="6" borderId="0" xfId="0" applyFont="1" applyFill="1" applyBorder="1" applyAlignment="1" applyProtection="1">
      <alignment vertical="center"/>
    </xf>
    <xf numFmtId="0" fontId="2" fillId="6" borderId="13" xfId="0" applyFont="1" applyFill="1" applyBorder="1" applyAlignment="1" applyProtection="1">
      <alignment vertical="center"/>
    </xf>
    <xf numFmtId="0" fontId="3" fillId="4" borderId="16" xfId="0" applyNumberFormat="1" applyFont="1" applyFill="1" applyBorder="1" applyAlignment="1" applyProtection="1">
      <alignment horizontal="center" vertical="center"/>
      <protection locked="0"/>
    </xf>
    <xf numFmtId="0" fontId="3" fillId="4" borderId="19" xfId="0" applyNumberFormat="1" applyFont="1" applyFill="1" applyBorder="1" applyAlignment="1" applyProtection="1">
      <alignment horizontal="center" vertical="center"/>
      <protection locked="0"/>
    </xf>
    <xf numFmtId="0" fontId="3" fillId="4" borderId="21" xfId="0" applyNumberFormat="1" applyFont="1" applyFill="1" applyBorder="1" applyAlignment="1" applyProtection="1">
      <alignment horizontal="center" vertical="center"/>
      <protection locked="0"/>
    </xf>
    <xf numFmtId="0" fontId="3" fillId="4" borderId="32" xfId="0" applyNumberFormat="1" applyFont="1" applyFill="1" applyBorder="1" applyAlignment="1" applyProtection="1">
      <alignment horizontal="center" vertical="center"/>
      <protection locked="0"/>
    </xf>
    <xf numFmtId="0" fontId="3" fillId="7" borderId="17" xfId="0" applyNumberFormat="1" applyFont="1" applyFill="1" applyBorder="1" applyAlignment="1" applyProtection="1">
      <alignment horizontal="center" vertical="center"/>
      <protection locked="0"/>
    </xf>
    <xf numFmtId="0" fontId="3" fillId="7" borderId="3" xfId="0" applyNumberFormat="1" applyFont="1" applyFill="1" applyBorder="1" applyAlignment="1" applyProtection="1">
      <alignment horizontal="center" vertical="center"/>
      <protection locked="0"/>
    </xf>
    <xf numFmtId="4" fontId="3" fillId="4" borderId="55" xfId="0" applyNumberFormat="1" applyFont="1" applyFill="1" applyBorder="1" applyAlignment="1" applyProtection="1">
      <alignment horizontal="center" vertical="center"/>
      <protection locked="0"/>
    </xf>
    <xf numFmtId="4" fontId="3" fillId="4" borderId="6" xfId="0" applyNumberFormat="1" applyFont="1" applyFill="1" applyBorder="1" applyAlignment="1" applyProtection="1">
      <alignment horizontal="center" vertical="center"/>
      <protection locked="0"/>
    </xf>
    <xf numFmtId="4" fontId="3" fillId="4" borderId="56" xfId="0" applyNumberFormat="1" applyFont="1" applyFill="1" applyBorder="1" applyAlignment="1" applyProtection="1">
      <alignment horizontal="center" vertical="center"/>
      <protection locked="0"/>
    </xf>
    <xf numFmtId="0" fontId="2" fillId="6" borderId="0" xfId="0" applyFont="1" applyFill="1" applyBorder="1" applyAlignment="1" applyProtection="1"/>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2" fillId="2" borderId="6" xfId="0" applyFont="1" applyFill="1" applyBorder="1" applyAlignment="1" applyProtection="1">
      <alignment vertical="center" wrapText="1"/>
    </xf>
    <xf numFmtId="0" fontId="2" fillId="6" borderId="0" xfId="0" applyFont="1" applyFill="1" applyBorder="1" applyAlignment="1" applyProtection="1">
      <alignment vertical="center" wrapText="1"/>
    </xf>
    <xf numFmtId="0" fontId="2" fillId="7" borderId="4" xfId="0" applyFont="1" applyFill="1" applyBorder="1" applyAlignment="1" applyProtection="1">
      <alignment vertical="center" wrapText="1"/>
    </xf>
    <xf numFmtId="0" fontId="2" fillId="7" borderId="5" xfId="0" applyFont="1" applyFill="1" applyBorder="1" applyAlignment="1" applyProtection="1">
      <alignment vertical="center" wrapText="1"/>
    </xf>
    <xf numFmtId="0" fontId="2" fillId="7" borderId="6" xfId="0" applyFont="1" applyFill="1" applyBorder="1" applyAlignment="1" applyProtection="1">
      <alignment vertical="center" wrapText="1"/>
    </xf>
    <xf numFmtId="0" fontId="3" fillId="4" borderId="17" xfId="0" applyNumberFormat="1" applyFont="1" applyFill="1" applyBorder="1" applyAlignment="1" applyProtection="1">
      <alignment horizontal="center" vertical="center"/>
      <protection locked="0"/>
    </xf>
    <xf numFmtId="0" fontId="3" fillId="4" borderId="1" xfId="0" applyNumberFormat="1" applyFont="1" applyFill="1" applyBorder="1" applyAlignment="1" applyProtection="1">
      <alignment horizontal="center" vertical="center"/>
      <protection locked="0"/>
    </xf>
    <xf numFmtId="0" fontId="3" fillId="4" borderId="22" xfId="0" applyNumberFormat="1" applyFont="1" applyFill="1" applyBorder="1" applyAlignment="1" applyProtection="1">
      <alignment horizontal="center" vertical="center"/>
      <protection locked="0"/>
    </xf>
    <xf numFmtId="0" fontId="3" fillId="4" borderId="16" xfId="0" applyNumberFormat="1" applyFont="1" applyFill="1" applyBorder="1" applyAlignment="1" applyProtection="1">
      <alignment horizontal="left" vertical="center"/>
      <protection locked="0"/>
    </xf>
    <xf numFmtId="0" fontId="3" fillId="4" borderId="19" xfId="0" applyNumberFormat="1" applyFont="1" applyFill="1" applyBorder="1" applyAlignment="1" applyProtection="1">
      <alignment horizontal="left" vertical="center"/>
      <protection locked="0"/>
    </xf>
    <xf numFmtId="0" fontId="3" fillId="4" borderId="21" xfId="0" applyNumberFormat="1" applyFont="1" applyFill="1" applyBorder="1" applyAlignment="1" applyProtection="1">
      <alignment horizontal="left" vertical="center"/>
      <protection locked="0"/>
    </xf>
    <xf numFmtId="0" fontId="25" fillId="6" borderId="6" xfId="4" applyFont="1" applyFill="1" applyBorder="1" applyAlignment="1" applyProtection="1">
      <alignment vertical="center"/>
    </xf>
    <xf numFmtId="0" fontId="25" fillId="6" borderId="0" xfId="4" applyFont="1" applyFill="1" applyAlignment="1" applyProtection="1">
      <alignment vertical="center"/>
    </xf>
    <xf numFmtId="0" fontId="29" fillId="0" borderId="12" xfId="4" applyFont="1" applyBorder="1" applyAlignment="1" applyProtection="1">
      <alignment vertical="center"/>
    </xf>
    <xf numFmtId="0" fontId="29" fillId="0" borderId="7" xfId="0" applyFont="1" applyBorder="1" applyAlignment="1" applyProtection="1">
      <alignment vertical="center"/>
    </xf>
    <xf numFmtId="0" fontId="29" fillId="5" borderId="7" xfId="0" applyFont="1" applyFill="1" applyBorder="1" applyAlignment="1" applyProtection="1">
      <alignment vertical="center"/>
    </xf>
    <xf numFmtId="0" fontId="25" fillId="6" borderId="0" xfId="0" applyFont="1" applyFill="1" applyAlignment="1" applyProtection="1">
      <alignment vertical="center"/>
    </xf>
    <xf numFmtId="0" fontId="29" fillId="0" borderId="12" xfId="0" applyFont="1" applyBorder="1" applyAlignment="1" applyProtection="1">
      <alignment vertical="center"/>
    </xf>
    <xf numFmtId="0" fontId="25" fillId="6" borderId="0" xfId="4" applyFont="1" applyFill="1" applyBorder="1" applyAlignment="1" applyProtection="1">
      <alignment vertical="center"/>
    </xf>
    <xf numFmtId="0" fontId="29" fillId="6" borderId="0" xfId="4" applyFont="1" applyFill="1" applyBorder="1" applyAlignment="1" applyProtection="1">
      <alignment vertical="center"/>
    </xf>
    <xf numFmtId="0" fontId="3" fillId="7" borderId="76" xfId="0" applyNumberFormat="1" applyFont="1" applyFill="1" applyBorder="1" applyAlignment="1" applyProtection="1">
      <alignment horizontal="center" vertical="center"/>
      <protection locked="0"/>
    </xf>
    <xf numFmtId="0" fontId="3" fillId="4" borderId="14" xfId="0" applyNumberFormat="1" applyFont="1" applyFill="1" applyBorder="1" applyAlignment="1" applyProtection="1">
      <alignment horizontal="center" vertical="center"/>
      <protection locked="0"/>
    </xf>
    <xf numFmtId="0" fontId="3" fillId="8" borderId="1" xfId="0" applyNumberFormat="1" applyFont="1" applyFill="1" applyBorder="1" applyAlignment="1" applyProtection="1">
      <alignment horizontal="center" vertical="center"/>
      <protection locked="0"/>
    </xf>
    <xf numFmtId="4" fontId="3" fillId="4" borderId="14"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xf>
    <xf numFmtId="0" fontId="2" fillId="0" borderId="13" xfId="0" applyFont="1" applyFill="1" applyBorder="1" applyAlignment="1" applyProtection="1">
      <alignment vertical="center"/>
    </xf>
    <xf numFmtId="0" fontId="3" fillId="8" borderId="57"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xf>
    <xf numFmtId="0" fontId="2" fillId="6" borderId="8" xfId="0" applyFont="1" applyFill="1" applyBorder="1" applyAlignment="1" applyProtection="1"/>
    <xf numFmtId="0" fontId="2" fillId="6" borderId="11" xfId="0" applyFont="1" applyFill="1" applyBorder="1" applyAlignment="1" applyProtection="1"/>
    <xf numFmtId="0" fontId="27" fillId="0" borderId="3" xfId="0" applyFont="1" applyBorder="1" applyAlignment="1">
      <alignment horizontal="center"/>
    </xf>
    <xf numFmtId="0" fontId="14" fillId="6" borderId="0" xfId="0" applyFont="1" applyFill="1" applyProtection="1"/>
    <xf numFmtId="0" fontId="3" fillId="6" borderId="0" xfId="0" applyFont="1" applyFill="1" applyAlignment="1" applyProtection="1">
      <alignment horizontal="left"/>
    </xf>
    <xf numFmtId="0" fontId="2" fillId="6" borderId="0" xfId="0" applyFont="1" applyFill="1" applyAlignment="1" applyProtection="1">
      <alignment vertical="center"/>
    </xf>
    <xf numFmtId="0" fontId="3" fillId="6" borderId="0" xfId="0" applyFont="1" applyFill="1" applyAlignment="1" applyProtection="1">
      <alignment wrapText="1"/>
    </xf>
    <xf numFmtId="0" fontId="3" fillId="6" borderId="9" xfId="0" applyFont="1" applyFill="1" applyBorder="1"/>
    <xf numFmtId="0" fontId="3" fillId="6" borderId="13" xfId="0" applyFont="1" applyFill="1" applyBorder="1"/>
    <xf numFmtId="0" fontId="3" fillId="6" borderId="14" xfId="0" applyFont="1" applyFill="1" applyBorder="1"/>
    <xf numFmtId="0" fontId="13" fillId="6" borderId="8" xfId="0" applyFont="1" applyFill="1" applyBorder="1" applyAlignment="1" applyProtection="1">
      <alignment vertical="top" wrapText="1"/>
    </xf>
    <xf numFmtId="0" fontId="13" fillId="6" borderId="11" xfId="0" applyFont="1" applyFill="1" applyBorder="1" applyAlignment="1" applyProtection="1">
      <alignment vertical="top" wrapText="1"/>
    </xf>
    <xf numFmtId="0" fontId="13" fillId="6" borderId="0" xfId="0" applyFont="1" applyFill="1" applyBorder="1" applyAlignment="1" applyProtection="1">
      <alignment vertical="top" wrapText="1"/>
    </xf>
    <xf numFmtId="0" fontId="13" fillId="6" borderId="9" xfId="0" applyFont="1" applyFill="1" applyBorder="1" applyAlignment="1" applyProtection="1">
      <alignment vertical="top" wrapText="1"/>
    </xf>
    <xf numFmtId="0" fontId="26" fillId="7" borderId="1" xfId="0" applyFont="1" applyFill="1" applyBorder="1"/>
    <xf numFmtId="0" fontId="25" fillId="7" borderId="1" xfId="0" applyFont="1" applyFill="1" applyBorder="1" applyAlignment="1">
      <alignment vertical="center"/>
    </xf>
    <xf numFmtId="0" fontId="25" fillId="7" borderId="1" xfId="0" applyFont="1" applyFill="1" applyBorder="1" applyAlignment="1">
      <alignment vertical="center" wrapText="1"/>
    </xf>
    <xf numFmtId="0" fontId="30" fillId="6" borderId="0" xfId="0" applyFont="1" applyFill="1"/>
    <xf numFmtId="0" fontId="16" fillId="6" borderId="0" xfId="0" applyFont="1" applyFill="1" applyBorder="1" applyAlignment="1" applyProtection="1">
      <alignment vertical="center" wrapText="1"/>
    </xf>
    <xf numFmtId="0" fontId="16" fillId="0" borderId="0" xfId="0" applyFont="1" applyBorder="1" applyAlignment="1" applyProtection="1">
      <alignment vertical="center" wrapText="1"/>
    </xf>
    <xf numFmtId="0" fontId="3" fillId="6" borderId="0" xfId="0" quotePrefix="1" applyFont="1" applyFill="1" applyBorder="1" applyAlignment="1" applyProtection="1">
      <alignment horizontal="left" vertical="center" wrapText="1"/>
    </xf>
    <xf numFmtId="0" fontId="3" fillId="0" borderId="1" xfId="0" applyFont="1" applyFill="1" applyBorder="1" applyAlignment="1">
      <alignment horizontal="left" vertical="center"/>
    </xf>
    <xf numFmtId="0" fontId="2" fillId="0" borderId="1" xfId="0" applyFont="1" applyBorder="1" applyAlignment="1">
      <alignment horizontal="center"/>
    </xf>
    <xf numFmtId="0" fontId="2" fillId="0" borderId="2" xfId="0" applyFont="1" applyBorder="1" applyAlignment="1">
      <alignment horizontal="center"/>
    </xf>
    <xf numFmtId="0" fontId="25" fillId="8" borderId="31" xfId="0" applyFont="1" applyFill="1" applyBorder="1" applyProtection="1">
      <protection locked="0"/>
    </xf>
    <xf numFmtId="0" fontId="5" fillId="6" borderId="1" xfId="1" applyFont="1" applyFill="1" applyBorder="1" applyAlignment="1" applyProtection="1">
      <alignment horizontal="center" vertical="center"/>
      <protection locked="0"/>
    </xf>
    <xf numFmtId="0" fontId="5" fillId="6" borderId="1" xfId="1" quotePrefix="1" applyFont="1" applyFill="1" applyBorder="1" applyAlignment="1" applyProtection="1">
      <alignment horizontal="center" vertical="center"/>
      <protection locked="0"/>
    </xf>
    <xf numFmtId="10" fontId="3" fillId="8" borderId="1" xfId="0" applyNumberFormat="1" applyFont="1" applyFill="1" applyBorder="1" applyAlignment="1" applyProtection="1">
      <alignment horizontal="center" vertical="center"/>
      <protection locked="0"/>
    </xf>
    <xf numFmtId="0" fontId="3" fillId="2" borderId="17" xfId="0" applyNumberFormat="1" applyFont="1" applyFill="1" applyBorder="1" applyAlignment="1" applyProtection="1">
      <alignment horizontal="center" vertical="center"/>
    </xf>
    <xf numFmtId="3" fontId="3" fillId="2" borderId="18"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3" fontId="3" fillId="2" borderId="20" xfId="0" applyNumberFormat="1" applyFont="1" applyFill="1" applyBorder="1" applyAlignment="1" applyProtection="1">
      <alignment horizontal="center" vertical="center"/>
    </xf>
    <xf numFmtId="0" fontId="3" fillId="2" borderId="22" xfId="0" applyNumberFormat="1" applyFont="1" applyFill="1" applyBorder="1" applyAlignment="1" applyProtection="1">
      <alignment horizontal="center" vertical="center"/>
    </xf>
    <xf numFmtId="3" fontId="3" fillId="2" borderId="23" xfId="0" applyNumberFormat="1" applyFont="1" applyFill="1" applyBorder="1" applyAlignment="1" applyProtection="1">
      <alignment horizontal="center" vertical="center"/>
    </xf>
    <xf numFmtId="0" fontId="3" fillId="2" borderId="57" xfId="0" applyNumberFormat="1" applyFont="1" applyFill="1" applyBorder="1" applyAlignment="1" applyProtection="1">
      <alignment horizontal="center" vertical="center"/>
    </xf>
    <xf numFmtId="3" fontId="3" fillId="2" borderId="58" xfId="0" applyNumberFormat="1" applyFont="1" applyFill="1" applyBorder="1" applyAlignment="1" applyProtection="1">
      <alignment horizontal="center" vertical="center"/>
    </xf>
    <xf numFmtId="0" fontId="3" fillId="0" borderId="9" xfId="0" applyFont="1" applyBorder="1" applyProtection="1"/>
    <xf numFmtId="0" fontId="3" fillId="0" borderId="14" xfId="0" applyFont="1" applyBorder="1" applyProtection="1"/>
    <xf numFmtId="0" fontId="2" fillId="0" borderId="0" xfId="0" applyFont="1" applyProtection="1"/>
    <xf numFmtId="0" fontId="2" fillId="2" borderId="1" xfId="0" applyFont="1" applyFill="1" applyBorder="1" applyAlignment="1" applyProtection="1">
      <alignment horizontal="center"/>
    </xf>
    <xf numFmtId="0" fontId="2" fillId="2" borderId="1" xfId="0" applyFont="1" applyFill="1" applyBorder="1" applyAlignment="1" applyProtection="1">
      <alignment horizontal="center" wrapText="1"/>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2" fillId="0" borderId="1" xfId="0" applyFont="1" applyBorder="1" applyAlignment="1" applyProtection="1">
      <alignment horizontal="center"/>
    </xf>
    <xf numFmtId="0" fontId="3" fillId="0" borderId="1" xfId="0" applyFont="1" applyBorder="1" applyAlignment="1" applyProtection="1">
      <alignment horizontal="left" vertical="center"/>
    </xf>
    <xf numFmtId="0" fontId="3" fillId="0" borderId="70" xfId="0" applyFont="1" applyBorder="1" applyAlignment="1" applyProtection="1">
      <alignment horizontal="center" vertical="center" wrapText="1"/>
    </xf>
    <xf numFmtId="0" fontId="3" fillId="0" borderId="1" xfId="0" applyFont="1" applyFill="1" applyBorder="1" applyAlignment="1" applyProtection="1">
      <alignment horizontal="left" vertical="center"/>
    </xf>
    <xf numFmtId="0" fontId="3" fillId="2" borderId="24" xfId="0" applyNumberFormat="1" applyFont="1" applyFill="1" applyBorder="1" applyAlignment="1" applyProtection="1">
      <alignment horizontal="center" vertical="center"/>
    </xf>
    <xf numFmtId="0" fontId="3" fillId="2" borderId="4" xfId="0" applyNumberFormat="1" applyFont="1" applyFill="1" applyBorder="1" applyAlignment="1" applyProtection="1">
      <alignment horizontal="center" vertical="center"/>
    </xf>
    <xf numFmtId="0" fontId="3" fillId="2" borderId="25" xfId="0" applyNumberFormat="1" applyFont="1" applyFill="1" applyBorder="1" applyAlignment="1" applyProtection="1">
      <alignment horizontal="center" vertical="center"/>
    </xf>
    <xf numFmtId="0" fontId="3" fillId="2" borderId="91" xfId="0" applyNumberFormat="1"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xf>
    <xf numFmtId="3" fontId="3" fillId="2" borderId="1" xfId="0" applyNumberFormat="1" applyFont="1" applyFill="1" applyBorder="1" applyAlignment="1" applyProtection="1">
      <alignment horizontal="center" vertical="center"/>
    </xf>
    <xf numFmtId="0" fontId="3" fillId="0" borderId="1" xfId="0" applyFont="1" applyBorder="1" applyProtection="1"/>
    <xf numFmtId="3" fontId="3" fillId="0" borderId="1" xfId="0" applyNumberFormat="1" applyFont="1" applyBorder="1" applyProtection="1"/>
    <xf numFmtId="0" fontId="3" fillId="2" borderId="4" xfId="0" applyFont="1" applyFill="1" applyBorder="1" applyAlignment="1" applyProtection="1">
      <alignment horizontal="left" vertical="center"/>
    </xf>
    <xf numFmtId="3" fontId="3" fillId="2" borderId="1" xfId="0" applyNumberFormat="1" applyFont="1" applyFill="1" applyBorder="1" applyAlignment="1" applyProtection="1">
      <alignment horizontal="center"/>
    </xf>
    <xf numFmtId="0" fontId="25" fillId="6" borderId="0" xfId="0" applyFont="1" applyFill="1" applyProtection="1"/>
    <xf numFmtId="0" fontId="25" fillId="0" borderId="0" xfId="0" applyFont="1" applyProtection="1"/>
    <xf numFmtId="0" fontId="25" fillId="0" borderId="0" xfId="0" applyFont="1" applyFill="1" applyProtection="1"/>
    <xf numFmtId="0" fontId="2" fillId="0" borderId="6" xfId="0" applyFont="1" applyBorder="1" applyAlignment="1" applyProtection="1">
      <alignment horizontal="center"/>
    </xf>
    <xf numFmtId="0" fontId="25" fillId="6" borderId="0" xfId="0" applyFont="1" applyFill="1" applyAlignment="1" applyProtection="1">
      <alignment horizontal="left"/>
    </xf>
    <xf numFmtId="0" fontId="25" fillId="0" borderId="1" xfId="0" applyFont="1" applyBorder="1" applyAlignment="1" applyProtection="1">
      <alignment horizontal="left" vertical="center"/>
    </xf>
    <xf numFmtId="0" fontId="25" fillId="6" borderId="1" xfId="0" applyFont="1" applyFill="1" applyBorder="1" applyProtection="1"/>
    <xf numFmtId="0" fontId="25" fillId="0" borderId="1" xfId="0" applyFont="1" applyBorder="1" applyProtection="1"/>
    <xf numFmtId="0" fontId="2" fillId="0" borderId="1" xfId="0" applyFont="1" applyBorder="1" applyAlignment="1" applyProtection="1">
      <alignment horizontal="center" wrapText="1"/>
    </xf>
    <xf numFmtId="0" fontId="25" fillId="6" borderId="12" xfId="0" applyFont="1" applyFill="1" applyBorder="1" applyProtection="1"/>
    <xf numFmtId="0" fontId="25" fillId="6" borderId="13" xfId="0" applyFont="1" applyFill="1" applyBorder="1" applyProtection="1"/>
    <xf numFmtId="0" fontId="25" fillId="6" borderId="0" xfId="0" applyFont="1" applyFill="1" applyBorder="1" applyProtection="1"/>
    <xf numFmtId="0" fontId="25" fillId="6" borderId="9" xfId="0" applyFont="1" applyFill="1" applyBorder="1" applyProtection="1"/>
    <xf numFmtId="0" fontId="25" fillId="6" borderId="14" xfId="0" applyFont="1" applyFill="1" applyBorder="1" applyProtection="1"/>
    <xf numFmtId="0" fontId="2" fillId="6" borderId="0" xfId="0" applyFont="1" applyFill="1" applyProtection="1"/>
    <xf numFmtId="0" fontId="3" fillId="2" borderId="70" xfId="0" applyFont="1" applyFill="1" applyBorder="1" applyAlignment="1" applyProtection="1">
      <alignment horizontal="center" vertical="center"/>
    </xf>
    <xf numFmtId="0" fontId="3" fillId="2" borderId="64" xfId="0" applyFont="1" applyFill="1" applyBorder="1" applyAlignment="1" applyProtection="1">
      <alignment horizontal="center" vertical="center" wrapText="1"/>
    </xf>
    <xf numFmtId="0" fontId="2" fillId="2" borderId="57" xfId="0" applyFont="1" applyFill="1" applyBorder="1" applyAlignment="1" applyProtection="1">
      <alignment horizontal="center" vertical="center" wrapText="1"/>
    </xf>
    <xf numFmtId="0" fontId="3" fillId="2" borderId="57" xfId="0" applyFont="1" applyFill="1" applyBorder="1" applyAlignment="1" applyProtection="1">
      <alignment horizontal="center" vertical="center" wrapText="1"/>
    </xf>
    <xf numFmtId="0" fontId="2" fillId="2" borderId="58"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7" borderId="17" xfId="0" applyNumberFormat="1" applyFont="1" applyFill="1" applyBorder="1" applyAlignment="1" applyProtection="1">
      <alignment horizontal="center" vertical="center"/>
    </xf>
    <xf numFmtId="0" fontId="3" fillId="2" borderId="36" xfId="0" applyNumberFormat="1" applyFont="1" applyFill="1" applyBorder="1" applyAlignment="1" applyProtection="1">
      <alignment horizontal="center" vertical="center"/>
    </xf>
    <xf numFmtId="4" fontId="25" fillId="7" borderId="18" xfId="0" applyNumberFormat="1" applyFont="1" applyFill="1" applyBorder="1" applyProtection="1"/>
    <xf numFmtId="0" fontId="25" fillId="6" borderId="52" xfId="0" applyFont="1" applyFill="1" applyBorder="1" applyProtection="1"/>
    <xf numFmtId="0" fontId="25" fillId="0" borderId="54" xfId="0" applyFont="1" applyBorder="1" applyProtection="1"/>
    <xf numFmtId="0" fontId="3" fillId="7" borderId="3" xfId="0" applyNumberFormat="1" applyFont="1" applyFill="1" applyBorder="1" applyAlignment="1" applyProtection="1">
      <alignment horizontal="center" vertical="center"/>
    </xf>
    <xf numFmtId="0" fontId="3" fillId="2" borderId="34" xfId="0" applyNumberFormat="1" applyFont="1" applyFill="1" applyBorder="1" applyAlignment="1" applyProtection="1">
      <alignment horizontal="center" vertical="center"/>
    </xf>
    <xf numFmtId="4" fontId="25" fillId="7" borderId="20" xfId="0" applyNumberFormat="1" applyFont="1" applyFill="1" applyBorder="1" applyProtection="1"/>
    <xf numFmtId="0" fontId="25" fillId="6" borderId="68" xfId="0" applyFont="1" applyFill="1" applyBorder="1" applyProtection="1"/>
    <xf numFmtId="0" fontId="25" fillId="0" borderId="50" xfId="0" applyFont="1" applyBorder="1" applyProtection="1"/>
    <xf numFmtId="0" fontId="3" fillId="2" borderId="49" xfId="0" applyNumberFormat="1" applyFont="1" applyFill="1" applyBorder="1" applyAlignment="1" applyProtection="1">
      <alignment horizontal="center" vertical="center"/>
    </xf>
    <xf numFmtId="4" fontId="25" fillId="7" borderId="26" xfId="0" applyNumberFormat="1" applyFont="1" applyFill="1" applyBorder="1" applyProtection="1"/>
    <xf numFmtId="0" fontId="2" fillId="0" borderId="0" xfId="0" applyFont="1" applyBorder="1" applyAlignment="1" applyProtection="1">
      <alignment horizontal="center"/>
    </xf>
    <xf numFmtId="0" fontId="3" fillId="2" borderId="35" xfId="0" applyNumberFormat="1" applyFont="1" applyFill="1" applyBorder="1" applyAlignment="1" applyProtection="1">
      <alignment horizontal="center" vertical="center"/>
    </xf>
    <xf numFmtId="4" fontId="25" fillId="7" borderId="23" xfId="0" applyNumberFormat="1" applyFont="1" applyFill="1" applyBorder="1" applyProtection="1"/>
    <xf numFmtId="0" fontId="3" fillId="2" borderId="33" xfId="0" applyNumberFormat="1" applyFont="1" applyFill="1" applyBorder="1" applyAlignment="1" applyProtection="1">
      <alignment horizontal="center" vertical="center"/>
    </xf>
    <xf numFmtId="4" fontId="25" fillId="7" borderId="73" xfId="0" applyNumberFormat="1" applyFont="1" applyFill="1" applyBorder="1" applyProtection="1"/>
    <xf numFmtId="0" fontId="3" fillId="7" borderId="76" xfId="0" applyNumberFormat="1" applyFont="1" applyFill="1" applyBorder="1" applyAlignment="1" applyProtection="1">
      <alignment horizontal="center" vertical="center"/>
    </xf>
    <xf numFmtId="0" fontId="25" fillId="6" borderId="69" xfId="0" applyFont="1" applyFill="1" applyBorder="1" applyProtection="1"/>
    <xf numFmtId="0" fontId="25" fillId="0" borderId="42" xfId="0" applyFont="1" applyBorder="1" applyProtection="1"/>
    <xf numFmtId="0" fontId="3" fillId="2" borderId="63" xfId="0" applyFont="1" applyFill="1" applyBorder="1" applyAlignment="1" applyProtection="1">
      <alignment horizontal="center" vertical="center"/>
    </xf>
    <xf numFmtId="0" fontId="25" fillId="6" borderId="0" xfId="4" applyFont="1" applyFill="1" applyBorder="1" applyAlignment="1" applyProtection="1">
      <alignment horizontal="left" vertical="center"/>
    </xf>
    <xf numFmtId="0" fontId="25" fillId="0" borderId="44" xfId="0" applyFont="1" applyBorder="1" applyProtection="1"/>
    <xf numFmtId="0" fontId="25" fillId="0" borderId="45" xfId="0" applyFont="1" applyBorder="1" applyProtection="1"/>
    <xf numFmtId="0" fontId="25" fillId="0" borderId="46" xfId="0" applyFont="1" applyBorder="1" applyProtection="1"/>
    <xf numFmtId="0" fontId="25" fillId="0" borderId="0" xfId="0" applyFont="1" applyBorder="1" applyProtection="1"/>
    <xf numFmtId="0" fontId="3" fillId="2" borderId="58" xfId="0" applyFont="1" applyFill="1" applyBorder="1" applyAlignment="1" applyProtection="1">
      <alignment horizontal="center" vertical="center" wrapText="1"/>
    </xf>
    <xf numFmtId="0" fontId="3" fillId="7" borderId="16" xfId="0" applyNumberFormat="1" applyFont="1" applyFill="1" applyBorder="1" applyAlignment="1" applyProtection="1">
      <alignment horizontal="center"/>
    </xf>
    <xf numFmtId="4" fontId="3" fillId="7" borderId="18" xfId="0" applyNumberFormat="1" applyFont="1" applyFill="1" applyBorder="1" applyAlignment="1" applyProtection="1">
      <alignment horizontal="center"/>
    </xf>
    <xf numFmtId="0" fontId="3" fillId="7" borderId="19" xfId="0" applyNumberFormat="1" applyFont="1" applyFill="1" applyBorder="1" applyAlignment="1" applyProtection="1">
      <alignment horizontal="center"/>
    </xf>
    <xf numFmtId="0" fontId="3" fillId="7" borderId="20" xfId="0" applyNumberFormat="1" applyFont="1" applyFill="1" applyBorder="1" applyAlignment="1" applyProtection="1">
      <alignment horizontal="center"/>
    </xf>
    <xf numFmtId="0" fontId="3" fillId="7" borderId="21" xfId="0" applyNumberFormat="1" applyFont="1" applyFill="1" applyBorder="1" applyAlignment="1" applyProtection="1">
      <alignment horizontal="center"/>
    </xf>
    <xf numFmtId="0" fontId="3" fillId="7" borderId="23" xfId="0" applyNumberFormat="1" applyFont="1" applyFill="1" applyBorder="1" applyAlignment="1" applyProtection="1">
      <alignment horizontal="center"/>
    </xf>
    <xf numFmtId="0" fontId="3" fillId="7" borderId="18" xfId="0" applyNumberFormat="1" applyFont="1" applyFill="1" applyBorder="1" applyAlignment="1" applyProtection="1">
      <alignment horizontal="center"/>
    </xf>
    <xf numFmtId="4" fontId="3" fillId="7" borderId="20" xfId="0" applyNumberFormat="1" applyFont="1" applyFill="1" applyBorder="1" applyAlignment="1" applyProtection="1">
      <alignment horizontal="center"/>
    </xf>
    <xf numFmtId="0" fontId="3" fillId="6" borderId="0" xfId="0" applyFont="1" applyFill="1" applyBorder="1" applyAlignment="1" applyProtection="1">
      <alignment horizontal="center" vertical="center"/>
    </xf>
    <xf numFmtId="0" fontId="2" fillId="7" borderId="31"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2" fillId="2" borderId="70" xfId="0" applyFont="1" applyFill="1" applyBorder="1" applyAlignment="1" applyProtection="1">
      <alignment horizontal="center" vertical="center"/>
    </xf>
    <xf numFmtId="0" fontId="20" fillId="6" borderId="52" xfId="0" applyFont="1" applyFill="1" applyBorder="1" applyAlignment="1" applyProtection="1">
      <alignment horizontal="left"/>
    </xf>
    <xf numFmtId="0" fontId="3" fillId="6" borderId="53" xfId="0" applyFont="1" applyFill="1" applyBorder="1" applyAlignment="1" applyProtection="1">
      <alignment vertical="center"/>
    </xf>
    <xf numFmtId="0" fontId="3" fillId="6" borderId="53" xfId="0" applyFont="1" applyFill="1" applyBorder="1" applyAlignment="1" applyProtection="1">
      <alignment horizontal="center" vertical="center" wrapText="1"/>
    </xf>
    <xf numFmtId="0" fontId="3" fillId="6" borderId="54" xfId="0" applyFont="1" applyFill="1" applyBorder="1" applyAlignment="1" applyProtection="1">
      <alignment horizontal="center" vertical="center" wrapText="1"/>
    </xf>
    <xf numFmtId="4" fontId="3" fillId="7" borderId="17" xfId="0" applyNumberFormat="1" applyFont="1" applyFill="1" applyBorder="1" applyAlignment="1" applyProtection="1">
      <alignment horizontal="center" vertical="center"/>
    </xf>
    <xf numFmtId="0" fontId="3" fillId="7" borderId="1" xfId="0" applyNumberFormat="1" applyFont="1" applyFill="1" applyBorder="1" applyAlignment="1" applyProtection="1">
      <alignment horizontal="center" vertical="center"/>
    </xf>
    <xf numFmtId="4" fontId="3" fillId="7" borderId="1" xfId="0" applyNumberFormat="1" applyFont="1" applyFill="1" applyBorder="1" applyAlignment="1" applyProtection="1">
      <alignment horizontal="center" vertical="center"/>
    </xf>
    <xf numFmtId="0" fontId="3" fillId="7" borderId="2" xfId="0" applyNumberFormat="1" applyFont="1" applyFill="1" applyBorder="1" applyAlignment="1" applyProtection="1">
      <alignment horizontal="center" vertical="center"/>
    </xf>
    <xf numFmtId="4" fontId="3" fillId="7" borderId="2" xfId="0" applyNumberFormat="1" applyFont="1" applyFill="1" applyBorder="1" applyAlignment="1" applyProtection="1">
      <alignment horizontal="center" vertical="center"/>
    </xf>
    <xf numFmtId="0" fontId="3" fillId="7" borderId="22" xfId="0" applyNumberFormat="1" applyFont="1" applyFill="1" applyBorder="1" applyAlignment="1" applyProtection="1">
      <alignment horizontal="center" vertical="center"/>
    </xf>
    <xf numFmtId="4" fontId="3" fillId="7" borderId="22" xfId="0" applyNumberFormat="1" applyFont="1" applyFill="1" applyBorder="1" applyAlignment="1" applyProtection="1">
      <alignment horizontal="center" vertical="center"/>
    </xf>
    <xf numFmtId="0" fontId="20" fillId="6" borderId="68" xfId="0" applyFont="1" applyFill="1" applyBorder="1" applyAlignment="1" applyProtection="1">
      <alignment horizontal="left"/>
    </xf>
    <xf numFmtId="0" fontId="3" fillId="6" borderId="0" xfId="0" applyFont="1" applyFill="1" applyBorder="1" applyAlignment="1" applyProtection="1">
      <alignment vertical="center"/>
    </xf>
    <xf numFmtId="0" fontId="3" fillId="6" borderId="0" xfId="0" applyFont="1" applyFill="1" applyBorder="1" applyAlignment="1" applyProtection="1">
      <alignment horizontal="center" vertical="center" wrapText="1"/>
    </xf>
    <xf numFmtId="0" fontId="3" fillId="6" borderId="50" xfId="0" applyFont="1" applyFill="1" applyBorder="1" applyAlignment="1" applyProtection="1">
      <alignment horizontal="center" vertical="center" wrapText="1"/>
    </xf>
    <xf numFmtId="0" fontId="3" fillId="6" borderId="60" xfId="0" applyFont="1" applyFill="1" applyBorder="1" applyAlignment="1" applyProtection="1">
      <alignment vertical="center" wrapText="1"/>
    </xf>
    <xf numFmtId="0" fontId="3" fillId="7" borderId="52" xfId="0" applyNumberFormat="1" applyFont="1" applyFill="1" applyBorder="1" applyAlignment="1" applyProtection="1">
      <alignment horizontal="center" vertical="center"/>
    </xf>
    <xf numFmtId="4" fontId="3" fillId="7" borderId="27" xfId="0" applyNumberFormat="1" applyFont="1" applyFill="1" applyBorder="1" applyAlignment="1" applyProtection="1">
      <alignment horizontal="center" vertical="center"/>
    </xf>
    <xf numFmtId="0" fontId="3" fillId="6" borderId="31" xfId="0" applyFont="1" applyFill="1" applyBorder="1" applyAlignment="1" applyProtection="1">
      <alignment vertical="center" wrapText="1"/>
    </xf>
    <xf numFmtId="4" fontId="3" fillId="7" borderId="57" xfId="0" applyNumberFormat="1" applyFont="1" applyFill="1" applyBorder="1" applyAlignment="1" applyProtection="1">
      <alignment horizontal="center" vertical="center"/>
    </xf>
    <xf numFmtId="0" fontId="3" fillId="7" borderId="70" xfId="0" applyNumberFormat="1" applyFont="1" applyFill="1" applyBorder="1" applyAlignment="1" applyProtection="1">
      <alignment horizontal="center" vertical="center"/>
    </xf>
    <xf numFmtId="0" fontId="3" fillId="6" borderId="52" xfId="0" applyFont="1" applyFill="1" applyBorder="1" applyAlignment="1" applyProtection="1">
      <alignment horizontal="center" vertical="center" wrapText="1"/>
    </xf>
    <xf numFmtId="0" fontId="3" fillId="2" borderId="16" xfId="0" applyNumberFormat="1" applyFont="1" applyFill="1" applyBorder="1" applyAlignment="1" applyProtection="1">
      <alignment horizontal="center" vertical="center"/>
    </xf>
    <xf numFmtId="0" fontId="3" fillId="2" borderId="19" xfId="0" applyNumberFormat="1" applyFont="1" applyFill="1" applyBorder="1" applyAlignment="1" applyProtection="1">
      <alignment horizontal="center" vertical="center"/>
    </xf>
    <xf numFmtId="0" fontId="25" fillId="0" borderId="2" xfId="0" applyFont="1" applyBorder="1" applyProtection="1"/>
    <xf numFmtId="0" fontId="3" fillId="2" borderId="21" xfId="0" applyNumberFormat="1" applyFont="1" applyFill="1" applyBorder="1" applyAlignment="1" applyProtection="1">
      <alignment horizontal="center" vertical="center"/>
    </xf>
    <xf numFmtId="0" fontId="3" fillId="6" borderId="0" xfId="0" applyNumberFormat="1" applyFont="1" applyFill="1" applyBorder="1" applyAlignment="1" applyProtection="1">
      <alignment horizontal="center" vertical="center"/>
    </xf>
    <xf numFmtId="0" fontId="3" fillId="6" borderId="0" xfId="0" applyFont="1" applyFill="1" applyBorder="1" applyAlignment="1" applyProtection="1">
      <alignment horizontal="left" vertical="center"/>
    </xf>
    <xf numFmtId="0" fontId="3" fillId="7" borderId="16" xfId="0" applyNumberFormat="1" applyFont="1" applyFill="1" applyBorder="1" applyAlignment="1" applyProtection="1">
      <alignment horizontal="center" vertical="center"/>
    </xf>
    <xf numFmtId="0" fontId="3" fillId="7" borderId="17" xfId="0" applyFont="1" applyFill="1" applyBorder="1" applyAlignment="1" applyProtection="1">
      <alignment horizontal="center" vertical="center"/>
    </xf>
    <xf numFmtId="0" fontId="3" fillId="7" borderId="19" xfId="0" applyNumberFormat="1" applyFont="1" applyFill="1" applyBorder="1" applyAlignment="1" applyProtection="1">
      <alignment horizontal="center" vertical="center"/>
    </xf>
    <xf numFmtId="0" fontId="3" fillId="7" borderId="1" xfId="0" applyFont="1" applyFill="1" applyBorder="1" applyAlignment="1" applyProtection="1">
      <alignment horizontal="center" vertical="center"/>
    </xf>
    <xf numFmtId="0" fontId="3" fillId="7" borderId="21" xfId="0" applyNumberFormat="1" applyFont="1" applyFill="1" applyBorder="1" applyAlignment="1" applyProtection="1">
      <alignment horizontal="center" vertical="center"/>
    </xf>
    <xf numFmtId="0" fontId="3" fillId="7" borderId="22" xfId="0" applyFont="1" applyFill="1" applyBorder="1" applyAlignment="1" applyProtection="1">
      <alignment horizontal="center" vertical="center"/>
    </xf>
    <xf numFmtId="43" fontId="3" fillId="7" borderId="17" xfId="5" applyFont="1" applyFill="1" applyBorder="1" applyAlignment="1" applyProtection="1">
      <alignment horizontal="center" vertical="center"/>
    </xf>
    <xf numFmtId="43" fontId="3" fillId="7" borderId="1" xfId="5" applyFont="1" applyFill="1" applyBorder="1" applyAlignment="1" applyProtection="1">
      <alignment horizontal="center" vertical="center"/>
    </xf>
    <xf numFmtId="0" fontId="3" fillId="6" borderId="68" xfId="0" applyFont="1" applyFill="1" applyBorder="1" applyAlignment="1" applyProtection="1">
      <alignment horizontal="center" vertical="center"/>
    </xf>
    <xf numFmtId="0" fontId="3" fillId="6" borderId="0" xfId="0" applyNumberFormat="1" applyFont="1" applyFill="1" applyBorder="1" applyAlignment="1" applyProtection="1">
      <alignment horizontal="center" vertical="center" wrapText="1"/>
    </xf>
    <xf numFmtId="0" fontId="13" fillId="6" borderId="50" xfId="0" applyFont="1" applyFill="1" applyBorder="1" applyAlignment="1" applyProtection="1">
      <alignment horizontal="center" vertical="center" wrapText="1"/>
    </xf>
    <xf numFmtId="4" fontId="3" fillId="6" borderId="50" xfId="0" applyNumberFormat="1" applyFont="1" applyFill="1" applyBorder="1" applyAlignment="1" applyProtection="1">
      <alignment horizontal="center" vertical="center" wrapText="1"/>
    </xf>
    <xf numFmtId="0" fontId="3" fillId="7" borderId="63" xfId="0" applyNumberFormat="1" applyFont="1" applyFill="1" applyBorder="1" applyAlignment="1" applyProtection="1">
      <alignment horizontal="center" vertical="center"/>
    </xf>
    <xf numFmtId="165" fontId="3" fillId="7" borderId="27" xfId="0" applyNumberFormat="1" applyFont="1" applyFill="1" applyBorder="1" applyAlignment="1" applyProtection="1">
      <alignment horizontal="center" vertical="center"/>
    </xf>
    <xf numFmtId="0" fontId="3" fillId="7" borderId="27" xfId="0" applyFont="1" applyFill="1" applyBorder="1" applyAlignment="1" applyProtection="1">
      <alignment horizontal="center" vertical="center"/>
    </xf>
    <xf numFmtId="0" fontId="3" fillId="6" borderId="51" xfId="0" applyFont="1" applyFill="1" applyBorder="1" applyAlignment="1" applyProtection="1">
      <alignment horizontal="center" vertical="center" wrapText="1"/>
    </xf>
    <xf numFmtId="0" fontId="3" fillId="7" borderId="57" xfId="0" applyNumberFormat="1" applyFont="1" applyFill="1" applyBorder="1" applyAlignment="1" applyProtection="1">
      <alignment horizontal="center" vertical="center"/>
    </xf>
    <xf numFmtId="0" fontId="3" fillId="7" borderId="91" xfId="0" applyFont="1" applyFill="1" applyBorder="1" applyAlignment="1" applyProtection="1">
      <alignment horizontal="center" vertical="center"/>
    </xf>
    <xf numFmtId="0" fontId="3" fillId="6" borderId="69" xfId="0" applyFont="1" applyFill="1" applyBorder="1" applyAlignment="1" applyProtection="1">
      <alignment horizontal="center" vertical="center" wrapText="1"/>
    </xf>
    <xf numFmtId="0" fontId="3" fillId="7" borderId="86" xfId="0" applyNumberFormat="1" applyFont="1" applyFill="1" applyBorder="1" applyAlignment="1" applyProtection="1">
      <alignment horizontal="center" vertical="center"/>
    </xf>
    <xf numFmtId="0" fontId="3" fillId="7" borderId="76" xfId="0" applyFont="1" applyFill="1" applyBorder="1" applyAlignment="1" applyProtection="1">
      <alignment horizontal="center" vertical="center"/>
    </xf>
    <xf numFmtId="0" fontId="3" fillId="2" borderId="91" xfId="0" applyFont="1" applyFill="1" applyBorder="1" applyAlignment="1" applyProtection="1">
      <alignment horizontal="center" vertical="center" wrapText="1"/>
    </xf>
    <xf numFmtId="0" fontId="3" fillId="2" borderId="70" xfId="0" applyNumberFormat="1" applyFont="1" applyFill="1" applyBorder="1" applyAlignment="1" applyProtection="1">
      <alignment horizontal="center" vertical="center" wrapText="1"/>
    </xf>
    <xf numFmtId="0" fontId="3" fillId="2" borderId="57" xfId="0" applyNumberFormat="1" applyFont="1" applyFill="1" applyBorder="1" applyAlignment="1" applyProtection="1">
      <alignment horizontal="center" vertical="center" wrapText="1"/>
    </xf>
    <xf numFmtId="0" fontId="3" fillId="2" borderId="58" xfId="0" applyNumberFormat="1" applyFont="1" applyFill="1" applyBorder="1" applyAlignment="1" applyProtection="1">
      <alignment horizontal="center" vertical="center" wrapText="1"/>
    </xf>
    <xf numFmtId="0" fontId="25" fillId="6" borderId="0" xfId="0" applyFont="1" applyFill="1" applyAlignment="1" applyProtection="1">
      <alignment horizontal="center" vertical="center"/>
    </xf>
    <xf numFmtId="0" fontId="25" fillId="0" borderId="0" xfId="0" applyFont="1" applyAlignment="1" applyProtection="1">
      <alignment horizontal="center" vertical="center"/>
    </xf>
    <xf numFmtId="0" fontId="2"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left" vertical="center"/>
    </xf>
    <xf numFmtId="0" fontId="20" fillId="6" borderId="52" xfId="0" applyFont="1" applyFill="1" applyBorder="1" applyAlignment="1" applyProtection="1"/>
    <xf numFmtId="0" fontId="20" fillId="6" borderId="53" xfId="0" applyFont="1" applyFill="1" applyBorder="1" applyAlignment="1" applyProtection="1"/>
    <xf numFmtId="0" fontId="20" fillId="6" borderId="54" xfId="0" applyFont="1" applyFill="1" applyBorder="1" applyAlignment="1" applyProtection="1"/>
    <xf numFmtId="166" fontId="13" fillId="7" borderId="17" xfId="0" applyNumberFormat="1" applyFont="1" applyFill="1" applyBorder="1" applyAlignment="1" applyProtection="1">
      <alignment horizontal="center" vertical="center"/>
    </xf>
    <xf numFmtId="166" fontId="13" fillId="7" borderId="1" xfId="0" applyNumberFormat="1" applyFont="1" applyFill="1" applyBorder="1" applyAlignment="1" applyProtection="1">
      <alignment horizontal="center" vertical="center"/>
    </xf>
    <xf numFmtId="166" fontId="13" fillId="7" borderId="22" xfId="0" applyNumberFormat="1" applyFont="1" applyFill="1" applyBorder="1" applyAlignment="1" applyProtection="1">
      <alignment horizontal="center" vertical="center"/>
    </xf>
    <xf numFmtId="166" fontId="13" fillId="7" borderId="3" xfId="0" applyNumberFormat="1" applyFont="1" applyFill="1" applyBorder="1" applyAlignment="1" applyProtection="1">
      <alignment horizontal="center" vertical="center"/>
    </xf>
    <xf numFmtId="0" fontId="3" fillId="7" borderId="3" xfId="0" applyFont="1" applyFill="1" applyBorder="1" applyAlignment="1" applyProtection="1">
      <alignment horizontal="center" vertical="center"/>
    </xf>
    <xf numFmtId="166" fontId="13" fillId="7" borderId="2" xfId="0" applyNumberFormat="1" applyFont="1" applyFill="1" applyBorder="1" applyAlignment="1" applyProtection="1">
      <alignment horizontal="center" vertical="center"/>
    </xf>
    <xf numFmtId="166" fontId="3" fillId="6" borderId="0" xfId="0" applyNumberFormat="1" applyFont="1" applyFill="1" applyBorder="1" applyAlignment="1" applyProtection="1">
      <alignment horizontal="center" vertical="center" wrapText="1"/>
    </xf>
    <xf numFmtId="0" fontId="20" fillId="6" borderId="68" xfId="0" applyFont="1" applyFill="1" applyBorder="1" applyAlignment="1" applyProtection="1"/>
    <xf numFmtId="0" fontId="20" fillId="6" borderId="0" xfId="0" applyFont="1" applyFill="1" applyBorder="1" applyAlignment="1" applyProtection="1"/>
    <xf numFmtId="165" fontId="3" fillId="7" borderId="57" xfId="0" applyNumberFormat="1" applyFont="1" applyFill="1" applyBorder="1" applyAlignment="1" applyProtection="1">
      <alignment horizontal="center" vertical="center"/>
    </xf>
    <xf numFmtId="166" fontId="13" fillId="7" borderId="57" xfId="0" applyNumberFormat="1" applyFont="1" applyFill="1" applyBorder="1" applyAlignment="1" applyProtection="1">
      <alignment horizontal="center" vertical="center"/>
    </xf>
    <xf numFmtId="0" fontId="25" fillId="6" borderId="0" xfId="0" applyNumberFormat="1" applyFont="1" applyFill="1" applyBorder="1" applyProtection="1"/>
    <xf numFmtId="0" fontId="2" fillId="2" borderId="63"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xf>
    <xf numFmtId="0" fontId="2" fillId="2" borderId="28" xfId="0" applyFont="1" applyFill="1" applyBorder="1" applyAlignment="1" applyProtection="1">
      <alignment horizontal="center" vertical="center" wrapText="1"/>
    </xf>
    <xf numFmtId="0" fontId="3" fillId="2" borderId="44" xfId="0" applyNumberFormat="1" applyFont="1" applyFill="1" applyBorder="1" applyAlignment="1" applyProtection="1">
      <alignment horizontal="center" vertical="center"/>
    </xf>
    <xf numFmtId="0" fontId="25" fillId="6" borderId="0" xfId="0" applyFont="1" applyFill="1" applyBorder="1" applyAlignment="1" applyProtection="1">
      <alignment horizontal="center" vertical="center"/>
    </xf>
    <xf numFmtId="0" fontId="3" fillId="2" borderId="45" xfId="0" applyNumberFormat="1" applyFont="1" applyFill="1" applyBorder="1" applyAlignment="1" applyProtection="1">
      <alignment horizontal="center" vertical="center"/>
    </xf>
    <xf numFmtId="0" fontId="3" fillId="2" borderId="46" xfId="0" applyNumberFormat="1" applyFont="1" applyFill="1" applyBorder="1" applyAlignment="1" applyProtection="1">
      <alignment horizontal="center" vertical="center"/>
    </xf>
    <xf numFmtId="0" fontId="3" fillId="2" borderId="12" xfId="0" applyNumberFormat="1" applyFont="1" applyFill="1" applyBorder="1" applyAlignment="1" applyProtection="1">
      <alignment horizontal="center" vertical="center"/>
    </xf>
    <xf numFmtId="0" fontId="3" fillId="6" borderId="70" xfId="0" applyFont="1" applyFill="1" applyBorder="1" applyAlignment="1" applyProtection="1">
      <alignment vertical="center" wrapText="1"/>
    </xf>
    <xf numFmtId="0" fontId="3" fillId="7" borderId="91" xfId="0" applyNumberFormat="1"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3" fillId="8" borderId="17" xfId="0" applyFont="1" applyFill="1" applyBorder="1" applyAlignment="1" applyProtection="1">
      <alignment horizontal="center"/>
      <protection locked="0"/>
    </xf>
    <xf numFmtId="0" fontId="3" fillId="8" borderId="27" xfId="0" applyFont="1" applyFill="1" applyBorder="1" applyAlignment="1" applyProtection="1">
      <alignment horizontal="center"/>
      <protection locked="0"/>
    </xf>
    <xf numFmtId="3" fontId="3" fillId="8" borderId="27" xfId="0" applyNumberFormat="1" applyFont="1" applyFill="1" applyBorder="1" applyAlignment="1" applyProtection="1">
      <alignment horizontal="center"/>
      <protection locked="0"/>
    </xf>
    <xf numFmtId="4" fontId="3" fillId="8" borderId="27" xfId="0" applyNumberFormat="1" applyFont="1" applyFill="1" applyBorder="1" applyAlignment="1" applyProtection="1">
      <alignment horizontal="center"/>
      <protection locked="0"/>
    </xf>
    <xf numFmtId="4" fontId="3" fillId="8" borderId="28" xfId="0" applyNumberFormat="1" applyFont="1" applyFill="1" applyBorder="1" applyAlignment="1" applyProtection="1">
      <alignment horizontal="center"/>
      <protection locked="0"/>
    </xf>
    <xf numFmtId="0" fontId="3" fillId="8" borderId="1" xfId="0" applyFont="1" applyFill="1" applyBorder="1" applyAlignment="1" applyProtection="1">
      <alignment horizontal="center"/>
      <protection locked="0"/>
    </xf>
    <xf numFmtId="3" fontId="3" fillId="8" borderId="1" xfId="0" applyNumberFormat="1" applyFont="1" applyFill="1" applyBorder="1" applyAlignment="1" applyProtection="1">
      <alignment horizontal="center"/>
      <protection locked="0"/>
    </xf>
    <xf numFmtId="4" fontId="3" fillId="8" borderId="1" xfId="0" applyNumberFormat="1" applyFont="1" applyFill="1" applyBorder="1" applyAlignment="1" applyProtection="1">
      <alignment horizontal="center"/>
      <protection locked="0"/>
    </xf>
    <xf numFmtId="4" fontId="3" fillId="8" borderId="20" xfId="0" applyNumberFormat="1" applyFont="1" applyFill="1" applyBorder="1" applyAlignment="1" applyProtection="1">
      <alignment horizontal="center"/>
      <protection locked="0"/>
    </xf>
    <xf numFmtId="0" fontId="3" fillId="8" borderId="3" xfId="0" applyFont="1" applyFill="1" applyBorder="1" applyAlignment="1" applyProtection="1">
      <alignment horizontal="center"/>
      <protection locked="0"/>
    </xf>
    <xf numFmtId="0" fontId="3" fillId="8" borderId="22" xfId="0" applyFont="1" applyFill="1" applyBorder="1" applyAlignment="1" applyProtection="1">
      <alignment horizontal="center"/>
      <protection locked="0"/>
    </xf>
    <xf numFmtId="3" fontId="3" fillId="8" borderId="22" xfId="0" applyNumberFormat="1" applyFont="1" applyFill="1" applyBorder="1" applyAlignment="1" applyProtection="1">
      <alignment horizontal="center"/>
      <protection locked="0"/>
    </xf>
    <xf numFmtId="4" fontId="3" fillId="8" borderId="22" xfId="0" applyNumberFormat="1" applyFont="1" applyFill="1" applyBorder="1" applyAlignment="1" applyProtection="1">
      <alignment horizontal="center"/>
      <protection locked="0"/>
    </xf>
    <xf numFmtId="4" fontId="3" fillId="8" borderId="23" xfId="0" applyNumberFormat="1" applyFont="1" applyFill="1" applyBorder="1" applyAlignment="1" applyProtection="1">
      <alignment horizontal="center"/>
      <protection locked="0"/>
    </xf>
    <xf numFmtId="4" fontId="3" fillId="8" borderId="55" xfId="0" applyNumberFormat="1" applyFont="1" applyFill="1" applyBorder="1" applyAlignment="1" applyProtection="1">
      <alignment horizontal="center"/>
      <protection locked="0"/>
    </xf>
    <xf numFmtId="4" fontId="3" fillId="8" borderId="17" xfId="0" applyNumberFormat="1" applyFont="1" applyFill="1" applyBorder="1" applyAlignment="1" applyProtection="1">
      <alignment horizontal="center"/>
      <protection locked="0"/>
    </xf>
    <xf numFmtId="4" fontId="3" fillId="8" borderId="6" xfId="0" applyNumberFormat="1" applyFont="1" applyFill="1" applyBorder="1" applyAlignment="1" applyProtection="1">
      <alignment horizontal="center"/>
      <protection locked="0"/>
    </xf>
    <xf numFmtId="4" fontId="3" fillId="8" borderId="56" xfId="0" applyNumberFormat="1" applyFont="1" applyFill="1" applyBorder="1" applyAlignment="1" applyProtection="1">
      <alignment horizontal="center"/>
      <protection locked="0"/>
    </xf>
    <xf numFmtId="0" fontId="3" fillId="8" borderId="48" xfId="0" applyFont="1" applyFill="1" applyBorder="1" applyAlignment="1" applyProtection="1">
      <alignment horizontal="center" vertical="center" wrapText="1"/>
      <protection locked="0"/>
    </xf>
    <xf numFmtId="4" fontId="3" fillId="8" borderId="12" xfId="0" applyNumberFormat="1" applyFont="1" applyFill="1" applyBorder="1" applyAlignment="1" applyProtection="1">
      <alignment horizontal="center" vertical="center"/>
      <protection locked="0"/>
    </xf>
    <xf numFmtId="0" fontId="3" fillId="8" borderId="45" xfId="0" applyFont="1" applyFill="1" applyBorder="1" applyAlignment="1" applyProtection="1">
      <alignment horizontal="center" vertical="center" wrapText="1"/>
      <protection locked="0"/>
    </xf>
    <xf numFmtId="4" fontId="3" fillId="8" borderId="4" xfId="0" applyNumberFormat="1" applyFont="1" applyFill="1" applyBorder="1" applyAlignment="1" applyProtection="1">
      <alignment horizontal="center" vertical="center"/>
      <protection locked="0"/>
    </xf>
    <xf numFmtId="0" fontId="3" fillId="8" borderId="46" xfId="0" applyFont="1" applyFill="1" applyBorder="1" applyAlignment="1" applyProtection="1">
      <alignment horizontal="center" vertical="center" wrapText="1"/>
      <protection locked="0"/>
    </xf>
    <xf numFmtId="4" fontId="3" fillId="8" borderId="25" xfId="0" applyNumberFormat="1" applyFont="1" applyFill="1" applyBorder="1" applyAlignment="1" applyProtection="1">
      <alignment horizontal="center" vertical="center"/>
      <protection locked="0"/>
    </xf>
    <xf numFmtId="0" fontId="3" fillId="8" borderId="17"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protection locked="0"/>
    </xf>
    <xf numFmtId="0" fontId="3" fillId="8" borderId="2" xfId="0" applyFont="1" applyFill="1" applyBorder="1" applyAlignment="1" applyProtection="1">
      <alignment horizontal="center" vertical="center"/>
      <protection locked="0"/>
    </xf>
    <xf numFmtId="0" fontId="3" fillId="8" borderId="22" xfId="0" applyFont="1" applyFill="1" applyBorder="1" applyAlignment="1" applyProtection="1">
      <alignment horizontal="center" vertical="center"/>
      <protection locked="0"/>
    </xf>
    <xf numFmtId="0" fontId="3" fillId="8" borderId="28" xfId="0" applyFont="1" applyFill="1" applyBorder="1" applyAlignment="1" applyProtection="1">
      <alignment horizontal="center" vertical="center"/>
      <protection locked="0"/>
    </xf>
    <xf numFmtId="0" fontId="3" fillId="8" borderId="58" xfId="0" applyFont="1" applyFill="1" applyBorder="1" applyAlignment="1" applyProtection="1">
      <alignment horizontal="center" vertical="center"/>
      <protection locked="0"/>
    </xf>
    <xf numFmtId="165" fontId="13" fillId="8" borderId="17" xfId="0" applyNumberFormat="1" applyFont="1" applyFill="1" applyBorder="1" applyAlignment="1" applyProtection="1">
      <alignment horizontal="center" vertical="center"/>
      <protection locked="0"/>
    </xf>
    <xf numFmtId="165" fontId="13" fillId="8" borderId="1" xfId="0" applyNumberFormat="1" applyFont="1" applyFill="1" applyBorder="1" applyAlignment="1" applyProtection="1">
      <alignment horizontal="center" vertical="center"/>
      <protection locked="0"/>
    </xf>
    <xf numFmtId="165" fontId="13" fillId="8" borderId="22" xfId="0" applyNumberFormat="1" applyFont="1" applyFill="1" applyBorder="1" applyAlignment="1" applyProtection="1">
      <alignment horizontal="center" vertical="center"/>
      <protection locked="0"/>
    </xf>
    <xf numFmtId="165" fontId="13" fillId="8" borderId="27" xfId="0" applyNumberFormat="1" applyFont="1" applyFill="1" applyBorder="1" applyAlignment="1" applyProtection="1">
      <alignment horizontal="center" vertical="center"/>
      <protection locked="0"/>
    </xf>
    <xf numFmtId="165" fontId="13" fillId="8" borderId="57" xfId="0" applyNumberFormat="1" applyFont="1" applyFill="1" applyBorder="1" applyAlignment="1" applyProtection="1">
      <alignment horizontal="center" vertical="center"/>
      <protection locked="0"/>
    </xf>
    <xf numFmtId="165" fontId="13" fillId="8" borderId="76" xfId="0" applyNumberFormat="1"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wrapText="1"/>
    </xf>
    <xf numFmtId="0" fontId="3" fillId="2" borderId="60" xfId="0" applyFont="1" applyFill="1" applyBorder="1" applyAlignment="1" applyProtection="1">
      <alignment horizontal="center" vertical="center" wrapText="1"/>
    </xf>
    <xf numFmtId="4" fontId="3" fillId="7" borderId="58" xfId="0" applyNumberFormat="1" applyFont="1" applyFill="1" applyBorder="1" applyAlignment="1" applyProtection="1">
      <alignment horizontal="center"/>
    </xf>
    <xf numFmtId="0" fontId="3" fillId="6" borderId="0" xfId="0" applyFont="1" applyFill="1" applyBorder="1" applyAlignment="1" applyProtection="1">
      <alignment vertical="center" wrapText="1"/>
    </xf>
    <xf numFmtId="0" fontId="3" fillId="2" borderId="63" xfId="0" applyFont="1" applyFill="1" applyBorder="1" applyAlignment="1" applyProtection="1">
      <alignment horizontal="center" vertical="center" wrapText="1"/>
    </xf>
    <xf numFmtId="0" fontId="3" fillId="4" borderId="1" xfId="0" applyNumberFormat="1" applyFont="1" applyFill="1" applyBorder="1" applyAlignment="1" applyProtection="1">
      <alignment horizontal="left" vertical="center"/>
    </xf>
    <xf numFmtId="0" fontId="3" fillId="2" borderId="94" xfId="0" applyFont="1" applyFill="1" applyBorder="1" applyAlignment="1" applyProtection="1">
      <alignment horizontal="center" vertical="center" wrapText="1"/>
    </xf>
    <xf numFmtId="165" fontId="3" fillId="7" borderId="17" xfId="0" applyNumberFormat="1" applyFont="1" applyFill="1" applyBorder="1" applyAlignment="1" applyProtection="1">
      <alignment horizontal="center" vertical="center"/>
    </xf>
    <xf numFmtId="0" fontId="25" fillId="0" borderId="0" xfId="0" applyFont="1" applyAlignment="1" applyProtection="1">
      <alignment vertical="center"/>
    </xf>
    <xf numFmtId="165" fontId="3" fillId="7" borderId="1" xfId="0" applyNumberFormat="1" applyFont="1" applyFill="1" applyBorder="1" applyAlignment="1" applyProtection="1">
      <alignment horizontal="center" vertical="center"/>
    </xf>
    <xf numFmtId="165" fontId="3" fillId="7" borderId="3" xfId="0" applyNumberFormat="1" applyFont="1" applyFill="1" applyBorder="1" applyAlignment="1" applyProtection="1">
      <alignment horizontal="center" vertical="center"/>
    </xf>
    <xf numFmtId="165" fontId="3" fillId="7" borderId="22" xfId="0" applyNumberFormat="1" applyFont="1" applyFill="1" applyBorder="1" applyAlignment="1" applyProtection="1">
      <alignment horizontal="center" vertical="center"/>
    </xf>
    <xf numFmtId="0" fontId="3" fillId="7" borderId="16" xfId="0" applyNumberFormat="1" applyFont="1" applyFill="1" applyBorder="1" applyAlignment="1" applyProtection="1">
      <alignment horizontal="left" vertical="center"/>
    </xf>
    <xf numFmtId="4" fontId="25" fillId="7" borderId="17" xfId="0" applyNumberFormat="1" applyFont="1" applyFill="1" applyBorder="1" applyAlignment="1" applyProtection="1">
      <alignment horizontal="center" vertical="center"/>
    </xf>
    <xf numFmtId="0" fontId="3" fillId="7" borderId="19" xfId="0" applyNumberFormat="1" applyFont="1" applyFill="1" applyBorder="1" applyAlignment="1" applyProtection="1">
      <alignment horizontal="left" vertical="center"/>
    </xf>
    <xf numFmtId="4" fontId="25" fillId="7" borderId="1" xfId="0" applyNumberFormat="1" applyFont="1" applyFill="1" applyBorder="1" applyAlignment="1" applyProtection="1">
      <alignment horizontal="center" vertical="center"/>
    </xf>
    <xf numFmtId="4" fontId="25" fillId="7" borderId="3" xfId="0" applyNumberFormat="1" applyFont="1" applyFill="1" applyBorder="1" applyAlignment="1" applyProtection="1">
      <alignment horizontal="center" vertical="center"/>
    </xf>
    <xf numFmtId="0" fontId="3" fillId="7" borderId="21" xfId="0" applyNumberFormat="1" applyFont="1" applyFill="1" applyBorder="1" applyAlignment="1" applyProtection="1">
      <alignment horizontal="left" vertical="center"/>
    </xf>
    <xf numFmtId="4" fontId="25" fillId="7" borderId="22" xfId="0" applyNumberFormat="1" applyFont="1" applyFill="1" applyBorder="1" applyAlignment="1" applyProtection="1">
      <alignment horizontal="center" vertical="center"/>
    </xf>
    <xf numFmtId="0" fontId="0" fillId="6" borderId="0" xfId="0" applyFill="1" applyAlignment="1" applyProtection="1">
      <alignment wrapText="1"/>
    </xf>
    <xf numFmtId="0" fontId="3" fillId="8" borderId="16" xfId="0" applyFont="1" applyFill="1" applyBorder="1" applyAlignment="1" applyProtection="1">
      <alignment horizontal="center"/>
      <protection locked="0"/>
    </xf>
    <xf numFmtId="2" fontId="3" fillId="8" borderId="17" xfId="0" applyNumberFormat="1" applyFont="1" applyFill="1" applyBorder="1" applyAlignment="1" applyProtection="1">
      <alignment horizontal="center"/>
      <protection locked="0"/>
    </xf>
    <xf numFmtId="0" fontId="3" fillId="8" borderId="18" xfId="0" applyFont="1" applyFill="1" applyBorder="1" applyAlignment="1" applyProtection="1">
      <alignment horizontal="center"/>
      <protection locked="0"/>
    </xf>
    <xf numFmtId="0" fontId="3" fillId="8" borderId="19" xfId="0" applyFont="1" applyFill="1" applyBorder="1" applyAlignment="1" applyProtection="1">
      <alignment horizontal="center"/>
      <protection locked="0"/>
    </xf>
    <xf numFmtId="2" fontId="3" fillId="8" borderId="1" xfId="0" applyNumberFormat="1" applyFont="1" applyFill="1" applyBorder="1" applyAlignment="1" applyProtection="1">
      <alignment horizontal="center"/>
      <protection locked="0"/>
    </xf>
    <xf numFmtId="0" fontId="3" fillId="8" borderId="20" xfId="0" applyFont="1" applyFill="1" applyBorder="1" applyAlignment="1" applyProtection="1">
      <alignment horizontal="center"/>
      <protection locked="0"/>
    </xf>
    <xf numFmtId="0" fontId="3" fillId="8" borderId="21" xfId="0" applyFont="1" applyFill="1" applyBorder="1" applyAlignment="1" applyProtection="1">
      <alignment horizontal="center"/>
      <protection locked="0"/>
    </xf>
    <xf numFmtId="2" fontId="3" fillId="8" borderId="22" xfId="0" applyNumberFormat="1" applyFont="1" applyFill="1" applyBorder="1" applyAlignment="1" applyProtection="1">
      <alignment horizontal="center"/>
      <protection locked="0"/>
    </xf>
    <xf numFmtId="0" fontId="3" fillId="8" borderId="23" xfId="0" applyFont="1" applyFill="1" applyBorder="1" applyAlignment="1" applyProtection="1">
      <alignment horizontal="center"/>
      <protection locked="0"/>
    </xf>
    <xf numFmtId="4" fontId="3" fillId="8" borderId="70" xfId="0" applyNumberFormat="1" applyFont="1" applyFill="1" applyBorder="1" applyAlignment="1" applyProtection="1">
      <alignment horizontal="center"/>
      <protection locked="0"/>
    </xf>
    <xf numFmtId="4" fontId="3" fillId="8" borderId="57" xfId="0" applyNumberFormat="1" applyFont="1" applyFill="1" applyBorder="1" applyAlignment="1" applyProtection="1">
      <alignment horizontal="center"/>
      <protection locked="0"/>
    </xf>
    <xf numFmtId="4" fontId="3" fillId="8" borderId="65" xfId="0" applyNumberFormat="1" applyFont="1" applyFill="1" applyBorder="1" applyAlignment="1" applyProtection="1">
      <alignment horizontal="center"/>
      <protection locked="0"/>
    </xf>
    <xf numFmtId="4" fontId="3" fillId="8" borderId="5" xfId="0" applyNumberFormat="1" applyFont="1" applyFill="1" applyBorder="1" applyAlignment="1" applyProtection="1">
      <alignment horizontal="center"/>
      <protection locked="0"/>
    </xf>
    <xf numFmtId="4" fontId="3" fillId="8" borderId="4" xfId="0" applyNumberFormat="1" applyFont="1" applyFill="1" applyBorder="1" applyAlignment="1" applyProtection="1">
      <alignment horizontal="center"/>
      <protection locked="0"/>
    </xf>
    <xf numFmtId="4" fontId="3" fillId="8" borderId="25" xfId="0" applyNumberFormat="1" applyFont="1" applyFill="1" applyBorder="1" applyAlignment="1" applyProtection="1">
      <alignment horizontal="center"/>
      <protection locked="0"/>
    </xf>
    <xf numFmtId="2" fontId="3" fillId="8" borderId="17" xfId="0" applyNumberFormat="1" applyFont="1" applyFill="1" applyBorder="1" applyAlignment="1" applyProtection="1">
      <alignment horizontal="center" vertical="center"/>
      <protection locked="0"/>
    </xf>
    <xf numFmtId="2" fontId="3" fillId="8" borderId="1" xfId="0" applyNumberFormat="1" applyFont="1" applyFill="1" applyBorder="1" applyAlignment="1" applyProtection="1">
      <alignment horizontal="center" vertical="center"/>
      <protection locked="0"/>
    </xf>
    <xf numFmtId="2" fontId="3" fillId="8" borderId="22" xfId="0" applyNumberFormat="1" applyFont="1" applyFill="1" applyBorder="1" applyAlignment="1" applyProtection="1">
      <alignment horizontal="center" vertical="center"/>
      <protection locked="0"/>
    </xf>
    <xf numFmtId="166" fontId="3" fillId="8" borderId="17" xfId="0" applyNumberFormat="1" applyFont="1" applyFill="1" applyBorder="1" applyAlignment="1" applyProtection="1">
      <alignment horizontal="center" vertical="center"/>
      <protection locked="0"/>
    </xf>
    <xf numFmtId="166" fontId="3" fillId="8" borderId="1" xfId="0" applyNumberFormat="1" applyFont="1" applyFill="1" applyBorder="1" applyAlignment="1" applyProtection="1">
      <alignment horizontal="center" vertical="center"/>
      <protection locked="0"/>
    </xf>
    <xf numFmtId="166" fontId="3" fillId="8" borderId="22"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xf>
    <xf numFmtId="0" fontId="3" fillId="7" borderId="3" xfId="0" applyFont="1" applyFill="1" applyBorder="1" applyAlignment="1" applyProtection="1">
      <alignment horizontal="center"/>
      <protection locked="0"/>
    </xf>
    <xf numFmtId="0" fontId="3" fillId="8" borderId="73" xfId="0" applyFont="1" applyFill="1" applyBorder="1" applyAlignment="1" applyProtection="1">
      <alignment horizontal="center"/>
      <protection locked="0"/>
    </xf>
    <xf numFmtId="0" fontId="3" fillId="7" borderId="1" xfId="0" applyFont="1" applyFill="1" applyBorder="1" applyAlignment="1" applyProtection="1">
      <alignment horizontal="center"/>
      <protection locked="0"/>
    </xf>
    <xf numFmtId="0" fontId="3" fillId="7" borderId="22" xfId="0" applyFont="1" applyFill="1" applyBorder="1" applyAlignment="1" applyProtection="1">
      <alignment horizontal="center"/>
      <protection locked="0"/>
    </xf>
    <xf numFmtId="0" fontId="2" fillId="0" borderId="0" xfId="0" applyFont="1" applyBorder="1" applyAlignment="1" applyProtection="1">
      <alignment horizontal="center" wrapText="1"/>
    </xf>
    <xf numFmtId="4" fontId="25" fillId="7" borderId="95" xfId="0" applyNumberFormat="1" applyFont="1" applyFill="1" applyBorder="1" applyProtection="1"/>
    <xf numFmtId="4" fontId="25" fillId="6" borderId="0" xfId="0" applyNumberFormat="1" applyFont="1" applyFill="1" applyBorder="1" applyProtection="1"/>
    <xf numFmtId="0" fontId="3" fillId="7" borderId="32" xfId="0" applyNumberFormat="1" applyFont="1" applyFill="1" applyBorder="1" applyAlignment="1" applyProtection="1">
      <alignment horizontal="center"/>
    </xf>
    <xf numFmtId="4" fontId="3" fillId="7" borderId="3" xfId="0" applyNumberFormat="1" applyFont="1" applyFill="1" applyBorder="1" applyAlignment="1" applyProtection="1">
      <alignment horizontal="center"/>
    </xf>
    <xf numFmtId="4" fontId="3" fillId="7" borderId="1" xfId="0" applyNumberFormat="1" applyFont="1" applyFill="1" applyBorder="1" applyAlignment="1" applyProtection="1">
      <alignment horizontal="center"/>
    </xf>
    <xf numFmtId="4" fontId="3" fillId="7" borderId="22" xfId="0" applyNumberFormat="1" applyFont="1" applyFill="1" applyBorder="1" applyAlignment="1" applyProtection="1">
      <alignment horizontal="center"/>
    </xf>
    <xf numFmtId="2" fontId="25" fillId="6" borderId="0" xfId="0" applyNumberFormat="1" applyFont="1" applyFill="1" applyProtection="1"/>
    <xf numFmtId="0" fontId="2" fillId="2" borderId="63" xfId="0" applyFont="1" applyFill="1" applyBorder="1" applyAlignment="1" applyProtection="1">
      <alignment horizontal="center" vertical="center"/>
    </xf>
    <xf numFmtId="0" fontId="3" fillId="7" borderId="55" xfId="0" applyNumberFormat="1" applyFont="1" applyFill="1" applyBorder="1" applyAlignment="1" applyProtection="1">
      <alignment horizontal="center" vertical="center"/>
    </xf>
    <xf numFmtId="0" fontId="25" fillId="7" borderId="1" xfId="0" applyFont="1" applyFill="1" applyBorder="1" applyProtection="1"/>
    <xf numFmtId="0" fontId="3" fillId="7" borderId="6" xfId="0" applyNumberFormat="1" applyFont="1" applyFill="1" applyBorder="1" applyAlignment="1" applyProtection="1">
      <alignment horizontal="center" vertical="center"/>
    </xf>
    <xf numFmtId="0" fontId="3" fillId="7" borderId="56" xfId="0" applyNumberFormat="1" applyFont="1" applyFill="1" applyBorder="1" applyAlignment="1" applyProtection="1">
      <alignment horizontal="center" vertical="center"/>
    </xf>
    <xf numFmtId="0" fontId="3" fillId="7" borderId="14" xfId="0" applyNumberFormat="1" applyFont="1" applyFill="1" applyBorder="1" applyAlignment="1" applyProtection="1">
      <alignment horizontal="center" vertical="center"/>
    </xf>
    <xf numFmtId="0" fontId="3" fillId="2" borderId="92" xfId="0" applyFont="1" applyFill="1" applyBorder="1" applyAlignment="1" applyProtection="1">
      <alignment horizontal="center" vertical="center" wrapText="1"/>
    </xf>
    <xf numFmtId="0" fontId="3" fillId="2" borderId="63" xfId="0" applyNumberFormat="1" applyFont="1" applyFill="1" applyBorder="1" applyAlignment="1" applyProtection="1">
      <alignment horizontal="center" vertical="center"/>
    </xf>
    <xf numFmtId="0" fontId="3" fillId="2" borderId="27" xfId="0" applyNumberFormat="1" applyFont="1" applyFill="1" applyBorder="1" applyAlignment="1" applyProtection="1">
      <alignment horizontal="center" vertical="center"/>
    </xf>
    <xf numFmtId="0" fontId="3" fillId="2" borderId="28" xfId="0" applyNumberFormat="1" applyFont="1" applyFill="1" applyBorder="1" applyAlignment="1" applyProtection="1">
      <alignment horizontal="center" vertical="center"/>
    </xf>
    <xf numFmtId="0" fontId="13" fillId="7" borderId="17" xfId="0" applyNumberFormat="1" applyFont="1" applyFill="1" applyBorder="1" applyAlignment="1" applyProtection="1">
      <alignment horizontal="center" vertical="center"/>
    </xf>
    <xf numFmtId="0" fontId="13" fillId="7" borderId="1" xfId="0" applyNumberFormat="1" applyFont="1" applyFill="1" applyBorder="1" applyAlignment="1" applyProtection="1">
      <alignment horizontal="center" vertical="center"/>
    </xf>
    <xf numFmtId="0" fontId="13" fillId="7" borderId="22" xfId="0" applyNumberFormat="1" applyFont="1" applyFill="1" applyBorder="1" applyAlignment="1" applyProtection="1">
      <alignment horizontal="center" vertical="center"/>
    </xf>
    <xf numFmtId="0" fontId="3" fillId="7" borderId="32" xfId="0" applyNumberFormat="1" applyFont="1" applyFill="1" applyBorder="1" applyAlignment="1" applyProtection="1">
      <alignment horizontal="center" vertical="center"/>
    </xf>
    <xf numFmtId="0" fontId="13" fillId="7" borderId="3" xfId="0" applyNumberFormat="1" applyFont="1" applyFill="1" applyBorder="1" applyAlignment="1" applyProtection="1">
      <alignment horizontal="center" vertical="center"/>
    </xf>
    <xf numFmtId="0" fontId="13" fillId="7" borderId="76" xfId="0" applyNumberFormat="1" applyFont="1" applyFill="1" applyBorder="1" applyAlignment="1" applyProtection="1">
      <alignment horizontal="center" vertical="center"/>
    </xf>
    <xf numFmtId="0" fontId="3" fillId="2" borderId="57" xfId="0" applyFont="1" applyFill="1" applyBorder="1" applyAlignment="1" applyProtection="1">
      <alignment horizontal="center" vertical="center"/>
    </xf>
    <xf numFmtId="3" fontId="3" fillId="8" borderId="3" xfId="0" applyNumberFormat="1" applyFont="1" applyFill="1" applyBorder="1" applyAlignment="1" applyProtection="1">
      <alignment horizontal="center"/>
      <protection locked="0"/>
    </xf>
    <xf numFmtId="4" fontId="3" fillId="8" borderId="3" xfId="0" applyNumberFormat="1" applyFont="1" applyFill="1" applyBorder="1" applyAlignment="1" applyProtection="1">
      <alignment horizontal="center"/>
      <protection locked="0"/>
    </xf>
    <xf numFmtId="4" fontId="3" fillId="8" borderId="73" xfId="0" applyNumberFormat="1" applyFont="1" applyFill="1" applyBorder="1" applyAlignment="1" applyProtection="1">
      <alignment horizontal="center"/>
      <protection locked="0"/>
    </xf>
    <xf numFmtId="4" fontId="3" fillId="8" borderId="14" xfId="0" applyNumberFormat="1" applyFont="1" applyFill="1" applyBorder="1" applyAlignment="1" applyProtection="1">
      <alignment horizontal="center"/>
      <protection locked="0"/>
    </xf>
    <xf numFmtId="165" fontId="13" fillId="8" borderId="3" xfId="0" applyNumberFormat="1" applyFont="1" applyFill="1" applyBorder="1" applyAlignment="1" applyProtection="1">
      <alignment horizontal="center" vertical="center"/>
      <protection locked="0"/>
    </xf>
    <xf numFmtId="0" fontId="25" fillId="7" borderId="44" xfId="0" applyFont="1" applyFill="1" applyBorder="1" applyProtection="1"/>
    <xf numFmtId="0" fontId="25" fillId="7" borderId="45" xfId="0" applyFont="1" applyFill="1" applyBorder="1" applyProtection="1"/>
    <xf numFmtId="0" fontId="25" fillId="7" borderId="46" xfId="0" applyFont="1" applyFill="1" applyBorder="1" applyProtection="1"/>
    <xf numFmtId="0" fontId="3" fillId="7" borderId="11" xfId="0" applyNumberFormat="1" applyFont="1" applyFill="1" applyBorder="1" applyAlignment="1" applyProtection="1">
      <alignment horizontal="center" vertical="center"/>
    </xf>
    <xf numFmtId="165" fontId="3" fillId="7" borderId="2" xfId="0" applyNumberFormat="1" applyFont="1" applyFill="1" applyBorder="1" applyAlignment="1" applyProtection="1">
      <alignment horizontal="center" vertical="center"/>
    </xf>
    <xf numFmtId="0" fontId="3" fillId="7" borderId="2" xfId="0" applyFont="1" applyFill="1" applyBorder="1" applyAlignment="1" applyProtection="1">
      <alignment horizontal="center" vertical="center"/>
    </xf>
    <xf numFmtId="0" fontId="3" fillId="2" borderId="70" xfId="0" applyFont="1" applyFill="1" applyBorder="1" applyAlignment="1" applyProtection="1">
      <alignment horizontal="center" vertical="center" wrapText="1"/>
    </xf>
    <xf numFmtId="168" fontId="3" fillId="7" borderId="16" xfId="0" applyNumberFormat="1" applyFont="1" applyFill="1" applyBorder="1" applyAlignment="1" applyProtection="1">
      <alignment horizontal="center" vertical="center"/>
    </xf>
    <xf numFmtId="168" fontId="3" fillId="7" borderId="17" xfId="0" applyNumberFormat="1" applyFont="1" applyFill="1" applyBorder="1" applyAlignment="1" applyProtection="1">
      <alignment horizontal="center" vertical="center"/>
    </xf>
    <xf numFmtId="168" fontId="3" fillId="7" borderId="18" xfId="0" applyNumberFormat="1" applyFont="1" applyFill="1" applyBorder="1" applyAlignment="1" applyProtection="1">
      <alignment horizontal="center" vertical="center"/>
    </xf>
    <xf numFmtId="168" fontId="3" fillId="7" borderId="19" xfId="0" applyNumberFormat="1" applyFont="1" applyFill="1" applyBorder="1" applyAlignment="1" applyProtection="1">
      <alignment horizontal="center" vertical="center"/>
    </xf>
    <xf numFmtId="168" fontId="3" fillId="7" borderId="1" xfId="0" applyNumberFormat="1" applyFont="1" applyFill="1" applyBorder="1" applyAlignment="1" applyProtection="1">
      <alignment horizontal="center" vertical="center"/>
    </xf>
    <xf numFmtId="168" fontId="3" fillId="7" borderId="20" xfId="0" applyNumberFormat="1" applyFont="1" applyFill="1" applyBorder="1" applyAlignment="1" applyProtection="1">
      <alignment horizontal="center" vertical="center"/>
    </xf>
    <xf numFmtId="168" fontId="3" fillId="7" borderId="21" xfId="0" applyNumberFormat="1" applyFont="1" applyFill="1" applyBorder="1" applyAlignment="1" applyProtection="1">
      <alignment horizontal="center" vertical="center"/>
    </xf>
    <xf numFmtId="168" fontId="3" fillId="7" borderId="22" xfId="0" applyNumberFormat="1" applyFont="1" applyFill="1" applyBorder="1" applyAlignment="1" applyProtection="1">
      <alignment horizontal="center" vertical="center"/>
    </xf>
    <xf numFmtId="168" fontId="3" fillId="7" borderId="23" xfId="0" applyNumberFormat="1" applyFont="1" applyFill="1" applyBorder="1" applyAlignment="1" applyProtection="1">
      <alignment horizontal="center" vertical="center"/>
    </xf>
    <xf numFmtId="165" fontId="13" fillId="8" borderId="2" xfId="0" applyNumberFormat="1" applyFont="1" applyFill="1" applyBorder="1" applyAlignment="1" applyProtection="1">
      <alignment horizontal="center" vertical="center"/>
      <protection locked="0"/>
    </xf>
    <xf numFmtId="0" fontId="26" fillId="6" borderId="0" xfId="0" applyFont="1" applyFill="1" applyProtection="1"/>
    <xf numFmtId="0" fontId="5" fillId="0" borderId="0" xfId="1" applyFont="1" applyAlignment="1" applyProtection="1">
      <alignment vertical="center"/>
    </xf>
    <xf numFmtId="0" fontId="4" fillId="0" borderId="0" xfId="1" applyAlignment="1" applyProtection="1"/>
    <xf numFmtId="0" fontId="10" fillId="0" borderId="0" xfId="0" applyFont="1" applyAlignment="1">
      <alignment wrapText="1"/>
    </xf>
    <xf numFmtId="0" fontId="2" fillId="0" borderId="1" xfId="0" applyFont="1" applyBorder="1" applyAlignment="1">
      <alignment horizontal="center"/>
    </xf>
    <xf numFmtId="0" fontId="2" fillId="0" borderId="2" xfId="0" applyFont="1" applyBorder="1" applyAlignment="1">
      <alignment horizontal="center"/>
    </xf>
    <xf numFmtId="0" fontId="3" fillId="9" borderId="1" xfId="0" applyFont="1" applyFill="1" applyBorder="1" applyAlignment="1">
      <alignment horizontal="left" vertical="center"/>
    </xf>
    <xf numFmtId="3" fontId="3" fillId="9" borderId="1" xfId="0" applyNumberFormat="1" applyFont="1" applyFill="1" applyBorder="1" applyAlignment="1">
      <alignment horizontal="right" vertical="center"/>
    </xf>
    <xf numFmtId="0" fontId="3" fillId="9" borderId="1" xfId="0" applyFont="1" applyFill="1" applyBorder="1" applyAlignment="1">
      <alignment horizontal="right" vertical="center"/>
    </xf>
    <xf numFmtId="0" fontId="13" fillId="0" borderId="1" xfId="0" applyFont="1" applyBorder="1" applyAlignment="1">
      <alignment horizontal="center"/>
    </xf>
    <xf numFmtId="0" fontId="13" fillId="0" borderId="1" xfId="0" applyFont="1" applyFill="1" applyBorder="1" applyAlignment="1">
      <alignment horizontal="center"/>
    </xf>
    <xf numFmtId="0" fontId="3" fillId="0" borderId="3" xfId="0" applyFont="1" applyFill="1" applyBorder="1" applyAlignment="1">
      <alignment horizontal="center"/>
    </xf>
    <xf numFmtId="2" fontId="13" fillId="0" borderId="1" xfId="0" applyNumberFormat="1" applyFont="1" applyBorder="1" applyAlignment="1">
      <alignment horizontal="center"/>
    </xf>
    <xf numFmtId="0" fontId="13" fillId="0" borderId="3" xfId="0" applyFont="1" applyBorder="1" applyAlignment="1">
      <alignment horizontal="center"/>
    </xf>
    <xf numFmtId="0" fontId="2" fillId="0" borderId="0" xfId="0" applyFont="1" applyBorder="1" applyAlignment="1"/>
    <xf numFmtId="0" fontId="19" fillId="0" borderId="0" xfId="0" applyFont="1" applyBorder="1" applyAlignment="1">
      <alignment horizontal="center"/>
    </xf>
    <xf numFmtId="0" fontId="3" fillId="0" borderId="3" xfId="0" applyFont="1" applyFill="1" applyBorder="1" applyAlignment="1">
      <alignment horizontal="left" vertical="center"/>
    </xf>
    <xf numFmtId="0" fontId="2" fillId="0" borderId="7" xfId="0" applyFont="1" applyBorder="1" applyAlignment="1"/>
    <xf numFmtId="0" fontId="10" fillId="0" borderId="0" xfId="0" applyFont="1" applyBorder="1" applyAlignment="1">
      <alignment wrapText="1"/>
    </xf>
    <xf numFmtId="0" fontId="13" fillId="0" borderId="2"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center"/>
    </xf>
    <xf numFmtId="0" fontId="3" fillId="0" borderId="7" xfId="0" applyFont="1" applyBorder="1" applyAlignment="1">
      <alignment horizontal="center"/>
    </xf>
    <xf numFmtId="0" fontId="2" fillId="0" borderId="1" xfId="0" applyFont="1" applyBorder="1" applyAlignment="1">
      <alignment horizontal="center" vertical="center" wrapText="1"/>
    </xf>
    <xf numFmtId="0" fontId="25" fillId="6" borderId="1" xfId="4" applyFont="1" applyFill="1" applyBorder="1" applyAlignment="1" applyProtection="1">
      <alignment vertical="center"/>
    </xf>
    <xf numFmtId="0" fontId="26" fillId="6" borderId="1" xfId="4" applyFont="1" applyFill="1" applyBorder="1" applyAlignment="1" applyProtection="1">
      <alignment vertical="center"/>
    </xf>
    <xf numFmtId="0" fontId="3" fillId="0" borderId="1" xfId="0" applyFont="1" applyFill="1" applyBorder="1" applyAlignment="1">
      <alignment horizontal="center"/>
    </xf>
    <xf numFmtId="0" fontId="13" fillId="10" borderId="1" xfId="0" applyFont="1" applyFill="1" applyBorder="1" applyAlignment="1">
      <alignment horizontal="center"/>
    </xf>
    <xf numFmtId="0" fontId="3" fillId="10" borderId="0" xfId="0" applyFont="1" applyFill="1"/>
    <xf numFmtId="0" fontId="3" fillId="0" borderId="0" xfId="0" applyFont="1" applyFill="1"/>
    <xf numFmtId="0" fontId="2" fillId="0" borderId="2" xfId="0" applyFont="1" applyFill="1" applyBorder="1" applyAlignment="1">
      <alignment horizontal="center"/>
    </xf>
    <xf numFmtId="0" fontId="3" fillId="0" borderId="1" xfId="0" applyFont="1" applyFill="1" applyBorder="1" applyAlignment="1">
      <alignment horizontal="left"/>
    </xf>
    <xf numFmtId="0" fontId="3" fillId="0" borderId="2" xfId="0" applyFont="1" applyFill="1" applyBorder="1" applyAlignment="1">
      <alignment horizontal="left"/>
    </xf>
    <xf numFmtId="0" fontId="2" fillId="0" borderId="5" xfId="0" applyFont="1" applyFill="1" applyBorder="1" applyAlignment="1"/>
    <xf numFmtId="0" fontId="3" fillId="0" borderId="3" xfId="0" applyFont="1" applyFill="1" applyBorder="1" applyAlignment="1">
      <alignment horizontal="left"/>
    </xf>
    <xf numFmtId="0" fontId="3" fillId="0" borderId="4" xfId="0" applyFont="1" applyFill="1" applyBorder="1"/>
    <xf numFmtId="0" fontId="3" fillId="0" borderId="4" xfId="0" applyFont="1" applyBorder="1" applyAlignment="1">
      <alignment horizontal="left" vertical="center"/>
    </xf>
    <xf numFmtId="2" fontId="3" fillId="0" borderId="4" xfId="0" applyNumberFormat="1" applyFont="1" applyBorder="1" applyAlignment="1">
      <alignment horizontal="center"/>
    </xf>
    <xf numFmtId="0" fontId="3" fillId="0" borderId="7" xfId="0" applyFont="1" applyBorder="1" applyAlignment="1">
      <alignment horizontal="left" vertical="center"/>
    </xf>
    <xf numFmtId="0" fontId="3" fillId="0" borderId="0" xfId="0" applyFont="1" applyBorder="1" applyAlignment="1">
      <alignment horizontal="left" vertical="center"/>
    </xf>
    <xf numFmtId="2" fontId="3" fillId="0" borderId="7" xfId="0" applyNumberFormat="1" applyFont="1" applyBorder="1" applyAlignment="1">
      <alignment horizontal="center"/>
    </xf>
    <xf numFmtId="4" fontId="3" fillId="8" borderId="2" xfId="0" applyNumberFormat="1" applyFont="1" applyFill="1" applyBorder="1" applyAlignment="1" applyProtection="1">
      <alignment horizontal="center"/>
      <protection locked="0"/>
    </xf>
    <xf numFmtId="0" fontId="2" fillId="2" borderId="64"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4" borderId="44" xfId="0" applyNumberFormat="1" applyFont="1" applyFill="1" applyBorder="1" applyAlignment="1" applyProtection="1">
      <alignment horizontal="center" vertical="center"/>
      <protection locked="0"/>
    </xf>
    <xf numFmtId="0" fontId="3" fillId="4" borderId="45" xfId="0" applyNumberFormat="1" applyFont="1" applyFill="1" applyBorder="1" applyAlignment="1" applyProtection="1">
      <alignment horizontal="center" vertical="center"/>
      <protection locked="0"/>
    </xf>
    <xf numFmtId="0" fontId="3" fillId="4" borderId="46" xfId="0" applyNumberFormat="1" applyFont="1" applyFill="1" applyBorder="1" applyAlignment="1" applyProtection="1">
      <alignment horizontal="center" vertical="center"/>
      <protection locked="0"/>
    </xf>
    <xf numFmtId="165" fontId="13" fillId="8" borderId="24" xfId="0" applyNumberFormat="1" applyFont="1" applyFill="1" applyBorder="1" applyAlignment="1" applyProtection="1">
      <alignment horizontal="center" vertical="center"/>
      <protection locked="0"/>
    </xf>
    <xf numFmtId="165" fontId="13" fillId="8" borderId="4" xfId="0" applyNumberFormat="1" applyFont="1" applyFill="1" applyBorder="1" applyAlignment="1" applyProtection="1">
      <alignment horizontal="center" vertical="center"/>
      <protection locked="0"/>
    </xf>
    <xf numFmtId="165" fontId="13" fillId="8" borderId="25" xfId="0" applyNumberFormat="1" applyFont="1" applyFill="1" applyBorder="1" applyAlignment="1" applyProtection="1">
      <alignment horizontal="center" vertical="center"/>
      <protection locked="0"/>
    </xf>
    <xf numFmtId="43" fontId="3" fillId="7" borderId="3" xfId="5" applyFont="1" applyFill="1" applyBorder="1" applyAlignment="1" applyProtection="1">
      <alignment horizontal="center" vertical="center"/>
    </xf>
    <xf numFmtId="0" fontId="3" fillId="0" borderId="87" xfId="0" applyFont="1" applyFill="1" applyBorder="1" applyAlignment="1" applyProtection="1">
      <alignment vertical="center"/>
    </xf>
    <xf numFmtId="0" fontId="3" fillId="0" borderId="2" xfId="0" applyFont="1" applyBorder="1" applyAlignment="1">
      <alignment vertical="center" wrapText="1"/>
    </xf>
    <xf numFmtId="43" fontId="3" fillId="7" borderId="3" xfId="0" applyNumberFormat="1" applyFont="1" applyFill="1" applyBorder="1" applyAlignment="1" applyProtection="1">
      <alignment horizontal="center" vertical="center"/>
    </xf>
    <xf numFmtId="0" fontId="3" fillId="11" borderId="1" xfId="0" applyFont="1" applyFill="1" applyBorder="1" applyAlignment="1">
      <alignment horizontal="center"/>
    </xf>
    <xf numFmtId="0" fontId="3" fillId="11" borderId="0" xfId="0" applyFont="1" applyFill="1"/>
    <xf numFmtId="0" fontId="25" fillId="11" borderId="1" xfId="4" applyFont="1" applyFill="1" applyBorder="1" applyAlignment="1" applyProtection="1">
      <alignment vertical="center"/>
    </xf>
    <xf numFmtId="0" fontId="21" fillId="0" borderId="0" xfId="0" applyFont="1"/>
    <xf numFmtId="4" fontId="3" fillId="4" borderId="46" xfId="0" applyNumberFormat="1" applyFont="1" applyFill="1" applyBorder="1" applyAlignment="1" applyProtection="1">
      <alignment horizontal="center" vertical="center"/>
      <protection locked="0"/>
    </xf>
    <xf numFmtId="0" fontId="35" fillId="6" borderId="0" xfId="0" applyFont="1" applyFill="1" applyProtection="1"/>
    <xf numFmtId="0" fontId="3" fillId="7" borderId="44" xfId="0" applyFont="1" applyFill="1" applyBorder="1" applyAlignment="1" applyProtection="1">
      <alignment horizontal="center" vertical="center"/>
    </xf>
    <xf numFmtId="0" fontId="3" fillId="7" borderId="45" xfId="0" applyFont="1" applyFill="1" applyBorder="1" applyAlignment="1" applyProtection="1">
      <alignment horizontal="center" vertical="center"/>
    </xf>
    <xf numFmtId="0" fontId="3" fillId="7" borderId="46" xfId="0" applyFont="1" applyFill="1" applyBorder="1" applyAlignment="1" applyProtection="1">
      <alignment horizontal="center" vertical="center"/>
    </xf>
    <xf numFmtId="0" fontId="3" fillId="7" borderId="31" xfId="0" applyFont="1" applyFill="1" applyBorder="1" applyAlignment="1" applyProtection="1">
      <alignment horizontal="center" vertical="center"/>
    </xf>
    <xf numFmtId="0" fontId="3" fillId="7" borderId="44" xfId="0" applyNumberFormat="1" applyFont="1" applyFill="1" applyBorder="1" applyAlignment="1" applyProtection="1">
      <alignment horizontal="center" vertical="center"/>
    </xf>
    <xf numFmtId="0" fontId="3" fillId="7" borderId="45" xfId="0" applyNumberFormat="1" applyFont="1" applyFill="1" applyBorder="1" applyAlignment="1" applyProtection="1">
      <alignment horizontal="center" vertical="center"/>
    </xf>
    <xf numFmtId="0" fontId="3" fillId="7" borderId="46" xfId="0" applyNumberFormat="1" applyFont="1" applyFill="1" applyBorder="1" applyAlignment="1" applyProtection="1">
      <alignment horizontal="center" vertical="center"/>
    </xf>
    <xf numFmtId="165" fontId="3" fillId="0" borderId="68" xfId="0" applyNumberFormat="1" applyFont="1" applyFill="1" applyBorder="1" applyAlignment="1" applyProtection="1">
      <alignment horizontal="center" vertical="center"/>
    </xf>
    <xf numFmtId="165" fontId="3" fillId="0" borderId="0" xfId="0" applyNumberFormat="1" applyFont="1" applyFill="1" applyBorder="1" applyAlignment="1" applyProtection="1">
      <alignment horizontal="center" vertical="center"/>
    </xf>
    <xf numFmtId="0" fontId="3" fillId="0" borderId="68"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68"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7" borderId="31" xfId="0" applyFont="1" applyFill="1" applyBorder="1" applyAlignment="1" applyProtection="1">
      <alignment horizontal="center" vertical="center" wrapText="1"/>
    </xf>
    <xf numFmtId="0" fontId="25" fillId="0" borderId="0" xfId="0" applyFont="1" applyFill="1" applyBorder="1" applyProtection="1"/>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protection locked="0"/>
    </xf>
    <xf numFmtId="4" fontId="13" fillId="0" borderId="0" xfId="0" applyNumberFormat="1" applyFont="1" applyFill="1" applyBorder="1" applyAlignment="1" applyProtection="1">
      <alignment horizontal="center" vertical="center"/>
      <protection locked="0"/>
    </xf>
    <xf numFmtId="165" fontId="13" fillId="0" borderId="0" xfId="0" applyNumberFormat="1" applyFont="1" applyFill="1" applyBorder="1" applyAlignment="1" applyProtection="1">
      <alignment horizontal="center" vertical="center"/>
    </xf>
    <xf numFmtId="0" fontId="27" fillId="6" borderId="0" xfId="0" applyFont="1" applyFill="1" applyAlignment="1" applyProtection="1">
      <alignment vertical="top" wrapText="1"/>
    </xf>
    <xf numFmtId="0" fontId="13" fillId="0" borderId="0"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8" fillId="6" borderId="0" xfId="0" applyFont="1" applyFill="1" applyAlignment="1" applyProtection="1">
      <alignment horizontal="left"/>
    </xf>
    <xf numFmtId="165" fontId="13" fillId="8" borderId="18" xfId="0" applyNumberFormat="1" applyFont="1" applyFill="1" applyBorder="1" applyAlignment="1" applyProtection="1">
      <alignment horizontal="center" vertical="center"/>
      <protection locked="0"/>
    </xf>
    <xf numFmtId="165" fontId="13" fillId="8" borderId="20" xfId="0" applyNumberFormat="1" applyFont="1" applyFill="1" applyBorder="1" applyAlignment="1" applyProtection="1">
      <alignment horizontal="center" vertical="center"/>
      <protection locked="0"/>
    </xf>
    <xf numFmtId="165" fontId="13" fillId="8" borderId="23"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xf>
    <xf numFmtId="4" fontId="25" fillId="0" borderId="0" xfId="0" applyNumberFormat="1" applyFont="1" applyFill="1" applyBorder="1" applyProtection="1"/>
    <xf numFmtId="0" fontId="3" fillId="2" borderId="28" xfId="0" applyNumberFormat="1" applyFont="1" applyFill="1" applyBorder="1" applyAlignment="1" applyProtection="1">
      <alignment horizontal="center" vertical="center" wrapText="1"/>
    </xf>
    <xf numFmtId="0" fontId="3" fillId="2" borderId="27" xfId="0" applyNumberFormat="1" applyFont="1" applyFill="1" applyBorder="1" applyAlignment="1" applyProtection="1">
      <alignment horizontal="center" vertical="center" wrapText="1"/>
    </xf>
    <xf numFmtId="0" fontId="3" fillId="2" borderId="63"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 fillId="0" borderId="0" xfId="0" applyFont="1" applyFill="1" applyProtection="1"/>
    <xf numFmtId="0" fontId="2" fillId="6" borderId="0" xfId="0" applyFont="1" applyFill="1" applyAlignment="1" applyProtection="1">
      <alignment wrapText="1"/>
    </xf>
    <xf numFmtId="168" fontId="3" fillId="7" borderId="36" xfId="0" applyNumberFormat="1" applyFont="1" applyFill="1" applyBorder="1" applyAlignment="1" applyProtection="1">
      <alignment horizontal="center" vertical="center"/>
    </xf>
    <xf numFmtId="168" fontId="3" fillId="7" borderId="34" xfId="0" applyNumberFormat="1" applyFont="1" applyFill="1" applyBorder="1" applyAlignment="1" applyProtection="1">
      <alignment horizontal="center" vertical="center"/>
    </xf>
    <xf numFmtId="168" fontId="3" fillId="7" borderId="35" xfId="0" applyNumberFormat="1" applyFont="1" applyFill="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8" borderId="55" xfId="0" applyFont="1" applyFill="1" applyBorder="1" applyAlignment="1" applyProtection="1">
      <alignment vertical="center" wrapText="1"/>
      <protection locked="0"/>
    </xf>
    <xf numFmtId="0" fontId="3" fillId="8" borderId="6" xfId="0" applyFont="1" applyFill="1" applyBorder="1" applyAlignment="1" applyProtection="1">
      <alignment vertical="center" wrapText="1"/>
      <protection locked="0"/>
    </xf>
    <xf numFmtId="0" fontId="3" fillId="8" borderId="56" xfId="0" applyFont="1" applyFill="1" applyBorder="1" applyAlignment="1" applyProtection="1">
      <alignment vertical="center" wrapText="1"/>
      <protection locked="0"/>
    </xf>
    <xf numFmtId="0" fontId="3" fillId="8" borderId="17" xfId="0" applyFont="1" applyFill="1" applyBorder="1" applyAlignment="1" applyProtection="1">
      <alignment vertical="center" wrapText="1"/>
      <protection locked="0"/>
    </xf>
    <xf numFmtId="0" fontId="3" fillId="8" borderId="1" xfId="0" applyFont="1" applyFill="1" applyBorder="1" applyAlignment="1" applyProtection="1">
      <alignment vertical="center" wrapText="1"/>
      <protection locked="0"/>
    </xf>
    <xf numFmtId="0" fontId="3" fillId="8" borderId="22" xfId="0" applyFont="1" applyFill="1" applyBorder="1" applyAlignment="1" applyProtection="1">
      <alignment vertical="center" wrapText="1"/>
      <protection locked="0"/>
    </xf>
    <xf numFmtId="0" fontId="2" fillId="2" borderId="31" xfId="0" applyFont="1" applyFill="1" applyBorder="1" applyAlignment="1" applyProtection="1">
      <alignment horizontal="center" vertical="center"/>
    </xf>
    <xf numFmtId="0" fontId="25" fillId="7" borderId="101" xfId="0" applyFont="1" applyFill="1" applyBorder="1" applyAlignment="1" applyProtection="1">
      <alignment vertical="center"/>
    </xf>
    <xf numFmtId="0" fontId="25" fillId="7" borderId="102" xfId="0" applyFont="1" applyFill="1" applyBorder="1" applyAlignment="1" applyProtection="1">
      <alignment vertical="center"/>
    </xf>
    <xf numFmtId="0" fontId="25" fillId="7" borderId="103" xfId="0" applyFont="1" applyFill="1" applyBorder="1" applyAlignment="1" applyProtection="1">
      <alignment vertical="center"/>
    </xf>
    <xf numFmtId="0" fontId="5" fillId="6" borderId="13" xfId="1" applyFont="1" applyFill="1" applyBorder="1" applyAlignment="1" applyProtection="1">
      <alignment vertical="center"/>
    </xf>
    <xf numFmtId="0" fontId="25" fillId="0" borderId="0" xfId="0" applyFont="1" applyFill="1"/>
    <xf numFmtId="0" fontId="3" fillId="5" borderId="12" xfId="0" applyFont="1" applyFill="1" applyBorder="1" applyProtection="1"/>
    <xf numFmtId="0" fontId="5" fillId="0" borderId="13" xfId="1" applyFont="1" applyFill="1" applyBorder="1" applyAlignment="1" applyProtection="1">
      <alignment vertical="center"/>
    </xf>
    <xf numFmtId="0" fontId="3" fillId="0" borderId="12" xfId="0" applyFont="1" applyFill="1" applyBorder="1" applyProtection="1"/>
    <xf numFmtId="0" fontId="3" fillId="6" borderId="10" xfId="0" applyFont="1" applyFill="1" applyBorder="1" applyProtection="1"/>
    <xf numFmtId="0" fontId="3" fillId="7" borderId="46" xfId="0" applyNumberFormat="1" applyFont="1" applyFill="1" applyBorder="1" applyAlignment="1" applyProtection="1">
      <alignment horizontal="center" vertical="center"/>
      <protection locked="0"/>
    </xf>
    <xf numFmtId="0" fontId="3" fillId="7" borderId="1" xfId="0" applyNumberFormat="1" applyFont="1" applyFill="1" applyBorder="1" applyAlignment="1" applyProtection="1">
      <alignment horizontal="center" vertical="center"/>
      <protection locked="0"/>
    </xf>
    <xf numFmtId="0" fontId="3" fillId="7" borderId="22" xfId="0" applyNumberFormat="1" applyFont="1" applyFill="1" applyBorder="1" applyAlignment="1" applyProtection="1">
      <alignment horizontal="center" vertical="center"/>
      <protection locked="0"/>
    </xf>
    <xf numFmtId="3" fontId="13" fillId="9" borderId="1" xfId="0" applyNumberFormat="1" applyFont="1" applyFill="1" applyBorder="1" applyAlignment="1">
      <alignment horizontal="right" vertical="center"/>
    </xf>
    <xf numFmtId="0" fontId="3" fillId="7" borderId="47"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7" fillId="6" borderId="0" xfId="0" applyFont="1" applyFill="1" applyProtection="1"/>
    <xf numFmtId="0" fontId="25" fillId="0" borderId="0" xfId="0" applyFont="1" applyAlignment="1" applyProtection="1">
      <alignment horizontal="left" vertical="top"/>
    </xf>
    <xf numFmtId="167" fontId="3" fillId="6" borderId="50" xfId="0" applyNumberFormat="1" applyFont="1" applyFill="1" applyBorder="1" applyAlignment="1" applyProtection="1">
      <alignment horizontal="center" vertical="center" wrapText="1"/>
    </xf>
    <xf numFmtId="167" fontId="20" fillId="6" borderId="68" xfId="0" applyNumberFormat="1" applyFont="1" applyFill="1" applyBorder="1" applyAlignment="1" applyProtection="1"/>
    <xf numFmtId="167" fontId="20" fillId="6" borderId="0" xfId="0" applyNumberFormat="1" applyFont="1" applyFill="1" applyBorder="1" applyAlignment="1" applyProtection="1"/>
    <xf numFmtId="167" fontId="20" fillId="6" borderId="50" xfId="0" applyNumberFormat="1" applyFont="1" applyFill="1" applyBorder="1" applyAlignment="1" applyProtection="1"/>
    <xf numFmtId="0" fontId="3" fillId="2" borderId="0" xfId="0" applyFont="1" applyFill="1" applyBorder="1" applyAlignment="1" applyProtection="1">
      <alignment vertical="center" wrapText="1"/>
    </xf>
    <xf numFmtId="0" fontId="3" fillId="7" borderId="48" xfId="0" applyFont="1" applyFill="1" applyBorder="1" applyAlignment="1" applyProtection="1">
      <alignment horizontal="center" vertical="center"/>
    </xf>
    <xf numFmtId="0" fontId="3" fillId="2" borderId="31" xfId="0" applyNumberFormat="1" applyFont="1" applyFill="1" applyBorder="1" applyAlignment="1" applyProtection="1">
      <alignment horizontal="center" vertical="center" wrapText="1"/>
    </xf>
    <xf numFmtId="2" fontId="3" fillId="7" borderId="44" xfId="0" applyNumberFormat="1" applyFont="1" applyFill="1" applyBorder="1" applyAlignment="1" applyProtection="1">
      <alignment horizontal="center" vertical="center"/>
    </xf>
    <xf numFmtId="2" fontId="3" fillId="7" borderId="45" xfId="0" applyNumberFormat="1" applyFont="1" applyFill="1" applyBorder="1" applyAlignment="1" applyProtection="1">
      <alignment horizontal="center" vertical="center"/>
    </xf>
    <xf numFmtId="2" fontId="3" fillId="7" borderId="46" xfId="0" applyNumberFormat="1" applyFont="1" applyFill="1" applyBorder="1" applyAlignment="1" applyProtection="1">
      <alignment horizontal="center" vertical="center"/>
    </xf>
    <xf numFmtId="0" fontId="3" fillId="0" borderId="31" xfId="0" applyFont="1" applyBorder="1" applyAlignment="1" applyProtection="1">
      <alignment horizontal="center" vertical="center" wrapText="1"/>
    </xf>
    <xf numFmtId="0" fontId="3" fillId="2" borderId="31" xfId="0" applyNumberFormat="1" applyFont="1" applyFill="1" applyBorder="1" applyAlignment="1" applyProtection="1">
      <alignment horizontal="center" vertical="center"/>
    </xf>
    <xf numFmtId="0" fontId="3" fillId="2" borderId="13" xfId="0" applyNumberFormat="1" applyFont="1" applyFill="1" applyBorder="1" applyAlignment="1" applyProtection="1">
      <alignment horizontal="center" vertical="center"/>
    </xf>
    <xf numFmtId="0" fontId="3" fillId="2" borderId="5" xfId="0" applyNumberFormat="1" applyFont="1" applyFill="1" applyBorder="1" applyAlignment="1" applyProtection="1">
      <alignment horizontal="center" vertical="center"/>
    </xf>
    <xf numFmtId="0" fontId="2" fillId="2" borderId="31" xfId="0" applyFont="1" applyFill="1" applyBorder="1" applyAlignment="1" applyProtection="1">
      <alignment horizontal="center" vertical="center" wrapText="1"/>
    </xf>
    <xf numFmtId="0" fontId="25" fillId="7" borderId="44" xfId="0" applyFont="1" applyFill="1" applyBorder="1" applyAlignment="1" applyProtection="1">
      <alignment horizontal="center" vertical="center"/>
    </xf>
    <xf numFmtId="0" fontId="25" fillId="7" borderId="45" xfId="0" applyFont="1" applyFill="1" applyBorder="1" applyAlignment="1" applyProtection="1">
      <alignment horizontal="center" vertical="center"/>
    </xf>
    <xf numFmtId="0" fontId="25" fillId="7" borderId="46" xfId="0" applyFont="1" applyFill="1" applyBorder="1" applyAlignment="1" applyProtection="1">
      <alignment horizontal="center" vertical="center"/>
    </xf>
    <xf numFmtId="0" fontId="3" fillId="2" borderId="60" xfId="0" applyFont="1" applyFill="1" applyBorder="1" applyAlignment="1" applyProtection="1">
      <alignment horizontal="center" vertical="center"/>
    </xf>
    <xf numFmtId="0" fontId="25" fillId="7" borderId="36" xfId="0" applyFont="1" applyFill="1" applyBorder="1" applyProtection="1"/>
    <xf numFmtId="0" fontId="25" fillId="7" borderId="34" xfId="0" applyFont="1" applyFill="1" applyBorder="1" applyProtection="1"/>
    <xf numFmtId="0" fontId="25" fillId="7" borderId="35" xfId="0" applyFont="1" applyFill="1" applyBorder="1" applyProtection="1"/>
    <xf numFmtId="0" fontId="26" fillId="0" borderId="0" xfId="0" applyFont="1" applyAlignment="1" applyProtection="1">
      <alignment horizontal="center" vertical="center"/>
    </xf>
    <xf numFmtId="0" fontId="20" fillId="7" borderId="68" xfId="0" applyFont="1" applyFill="1" applyBorder="1" applyAlignment="1" applyProtection="1">
      <alignment horizontal="left"/>
    </xf>
    <xf numFmtId="0" fontId="25" fillId="7" borderId="31" xfId="0" applyFont="1" applyFill="1" applyBorder="1" applyProtection="1"/>
    <xf numFmtId="0" fontId="3" fillId="7" borderId="52" xfId="0" applyFont="1" applyFill="1" applyBorder="1" applyAlignment="1" applyProtection="1">
      <alignment horizontal="center" vertical="center" wrapText="1"/>
    </xf>
    <xf numFmtId="0" fontId="3" fillId="7" borderId="51" xfId="0" applyFont="1" applyFill="1" applyBorder="1" applyAlignment="1" applyProtection="1">
      <alignment horizontal="center" vertical="center" wrapText="1"/>
    </xf>
    <xf numFmtId="0" fontId="3" fillId="7" borderId="69" xfId="0" applyFont="1" applyFill="1" applyBorder="1" applyAlignment="1" applyProtection="1">
      <alignment horizontal="center" vertical="center" wrapText="1"/>
    </xf>
    <xf numFmtId="0" fontId="25" fillId="7" borderId="36" xfId="0" applyFont="1" applyFill="1" applyBorder="1" applyAlignment="1" applyProtection="1">
      <alignment horizontal="center" vertical="center"/>
    </xf>
    <xf numFmtId="0" fontId="25" fillId="7" borderId="34" xfId="0" applyFont="1" applyFill="1" applyBorder="1" applyAlignment="1" applyProtection="1">
      <alignment horizontal="center" vertical="center"/>
    </xf>
    <xf numFmtId="0" fontId="25" fillId="7" borderId="35" xfId="0" applyFont="1" applyFill="1" applyBorder="1" applyAlignment="1" applyProtection="1">
      <alignment horizontal="center" vertical="center"/>
    </xf>
    <xf numFmtId="0" fontId="2" fillId="2" borderId="27" xfId="0" applyFont="1" applyFill="1" applyBorder="1" applyAlignment="1" applyProtection="1">
      <alignment horizontal="center" vertical="center" wrapText="1"/>
    </xf>
    <xf numFmtId="0" fontId="3" fillId="7" borderId="70" xfId="0"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3" fillId="7" borderId="36" xfId="0" applyNumberFormat="1" applyFont="1" applyFill="1" applyBorder="1" applyAlignment="1" applyProtection="1">
      <alignment horizontal="center" vertical="center"/>
    </xf>
    <xf numFmtId="0" fontId="3" fillId="7" borderId="34" xfId="0" applyNumberFormat="1" applyFont="1" applyFill="1" applyBorder="1" applyAlignment="1" applyProtection="1">
      <alignment horizontal="center" vertical="center"/>
    </xf>
    <xf numFmtId="0" fontId="3" fillId="7" borderId="35" xfId="0" applyNumberFormat="1" applyFont="1" applyFill="1" applyBorder="1" applyAlignment="1" applyProtection="1">
      <alignment horizontal="center" vertical="center"/>
    </xf>
    <xf numFmtId="0" fontId="25" fillId="7" borderId="49" xfId="0" applyFont="1" applyFill="1" applyBorder="1" applyProtection="1"/>
    <xf numFmtId="0" fontId="25" fillId="7" borderId="47" xfId="0" applyFont="1" applyFill="1" applyBorder="1" applyProtection="1"/>
    <xf numFmtId="0" fontId="3" fillId="7" borderId="49" xfId="0" applyNumberFormat="1" applyFont="1" applyFill="1" applyBorder="1" applyAlignment="1" applyProtection="1">
      <alignment horizontal="center" vertical="center"/>
    </xf>
    <xf numFmtId="0" fontId="2" fillId="2" borderId="60"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xf>
    <xf numFmtId="0" fontId="2" fillId="7" borderId="44" xfId="0" applyFont="1" applyFill="1" applyBorder="1" applyAlignment="1" applyProtection="1">
      <alignment horizontal="center" vertical="center" wrapText="1"/>
    </xf>
    <xf numFmtId="165" fontId="25" fillId="7" borderId="34" xfId="0" applyNumberFormat="1" applyFont="1" applyFill="1" applyBorder="1" applyAlignment="1" applyProtection="1">
      <alignment horizontal="center" vertical="center"/>
    </xf>
    <xf numFmtId="165" fontId="25" fillId="7" borderId="35" xfId="0" applyNumberFormat="1" applyFont="1" applyFill="1" applyBorder="1" applyAlignment="1" applyProtection="1">
      <alignment horizontal="center" vertical="center"/>
    </xf>
    <xf numFmtId="0" fontId="25" fillId="13" borderId="44" xfId="0" applyFont="1" applyFill="1" applyBorder="1" applyAlignment="1" applyProtection="1">
      <alignment horizontal="center" vertical="center"/>
    </xf>
    <xf numFmtId="0" fontId="25" fillId="13" borderId="45" xfId="0" applyFont="1" applyFill="1" applyBorder="1" applyAlignment="1" applyProtection="1">
      <alignment horizontal="center" vertical="center"/>
    </xf>
    <xf numFmtId="0" fontId="25" fillId="13" borderId="46" xfId="0" applyFont="1" applyFill="1" applyBorder="1" applyAlignment="1" applyProtection="1">
      <alignment horizontal="center" vertical="center"/>
    </xf>
    <xf numFmtId="166" fontId="25" fillId="7" borderId="36" xfId="0" applyNumberFormat="1" applyFont="1" applyFill="1" applyBorder="1" applyProtection="1"/>
    <xf numFmtId="166" fontId="25" fillId="7" borderId="34" xfId="0" applyNumberFormat="1" applyFont="1" applyFill="1" applyBorder="1" applyProtection="1"/>
    <xf numFmtId="166" fontId="25" fillId="7" borderId="35" xfId="0" applyNumberFormat="1" applyFont="1" applyFill="1" applyBorder="1" applyProtection="1"/>
    <xf numFmtId="0" fontId="25" fillId="7" borderId="36" xfId="0" applyFont="1" applyFill="1" applyBorder="1" applyAlignment="1" applyProtection="1">
      <alignment vertical="center"/>
    </xf>
    <xf numFmtId="0" fontId="25" fillId="7" borderId="34" xfId="0" applyFont="1" applyFill="1" applyBorder="1" applyAlignment="1" applyProtection="1">
      <alignment vertical="center"/>
    </xf>
    <xf numFmtId="0" fontId="25" fillId="7" borderId="35" xfId="0" applyFont="1" applyFill="1" applyBorder="1" applyAlignment="1" applyProtection="1">
      <alignment vertical="center"/>
    </xf>
    <xf numFmtId="4" fontId="25" fillId="7" borderId="44" xfId="0" applyNumberFormat="1" applyFont="1" applyFill="1" applyBorder="1" applyAlignment="1" applyProtection="1">
      <alignment vertical="center"/>
    </xf>
    <xf numFmtId="4" fontId="25" fillId="7" borderId="45" xfId="0" applyNumberFormat="1" applyFont="1" applyFill="1" applyBorder="1" applyAlignment="1" applyProtection="1">
      <alignment vertical="center"/>
    </xf>
    <xf numFmtId="4" fontId="25" fillId="7" borderId="46" xfId="0" applyNumberFormat="1" applyFont="1" applyFill="1" applyBorder="1" applyAlignment="1" applyProtection="1">
      <alignment vertical="center"/>
    </xf>
    <xf numFmtId="0" fontId="0" fillId="0" borderId="0" xfId="0" applyFill="1"/>
    <xf numFmtId="0" fontId="0" fillId="7" borderId="44" xfId="0" applyFill="1" applyBorder="1"/>
    <xf numFmtId="0" fontId="0" fillId="7" borderId="45" xfId="0" applyFill="1" applyBorder="1"/>
    <xf numFmtId="0" fontId="0" fillId="7" borderId="46" xfId="0" applyFill="1" applyBorder="1"/>
    <xf numFmtId="3" fontId="3" fillId="8" borderId="44" xfId="0" applyNumberFormat="1" applyFont="1" applyFill="1" applyBorder="1" applyAlignment="1" applyProtection="1">
      <alignment horizontal="center"/>
      <protection locked="0"/>
    </xf>
    <xf numFmtId="3" fontId="3" fillId="8" borderId="45" xfId="0" applyNumberFormat="1" applyFont="1" applyFill="1" applyBorder="1" applyAlignment="1" applyProtection="1">
      <alignment horizontal="center"/>
      <protection locked="0"/>
    </xf>
    <xf numFmtId="3" fontId="3" fillId="8" borderId="46" xfId="0" applyNumberFormat="1" applyFont="1" applyFill="1" applyBorder="1" applyAlignment="1" applyProtection="1">
      <alignment horizontal="center"/>
      <protection locked="0"/>
    </xf>
    <xf numFmtId="0" fontId="0" fillId="7" borderId="31" xfId="0" applyFill="1" applyBorder="1"/>
    <xf numFmtId="3" fontId="3" fillId="8" borderId="36" xfId="0" applyNumberFormat="1" applyFont="1" applyFill="1" applyBorder="1" applyAlignment="1" applyProtection="1">
      <alignment horizontal="center"/>
      <protection locked="0"/>
    </xf>
    <xf numFmtId="3" fontId="3" fillId="8" borderId="34" xfId="0" applyNumberFormat="1" applyFont="1" applyFill="1" applyBorder="1" applyAlignment="1" applyProtection="1">
      <alignment horizontal="center"/>
      <protection locked="0"/>
    </xf>
    <xf numFmtId="0" fontId="39" fillId="7" borderId="31" xfId="0" applyFont="1" applyFill="1" applyBorder="1"/>
    <xf numFmtId="167" fontId="0" fillId="7" borderId="44" xfId="0" applyNumberFormat="1" applyFill="1" applyBorder="1"/>
    <xf numFmtId="167" fontId="0" fillId="7" borderId="45" xfId="0" applyNumberFormat="1" applyFill="1" applyBorder="1"/>
    <xf numFmtId="167" fontId="0" fillId="7" borderId="46" xfId="0" applyNumberFormat="1" applyFill="1" applyBorder="1"/>
    <xf numFmtId="0" fontId="2" fillId="2" borderId="60" xfId="0" applyFont="1" applyFill="1" applyBorder="1" applyAlignment="1" applyProtection="1">
      <alignment horizontal="center" vertical="center"/>
    </xf>
    <xf numFmtId="0" fontId="0" fillId="7" borderId="36" xfId="0" applyFill="1" applyBorder="1"/>
    <xf numFmtId="0" fontId="0" fillId="7" borderId="34" xfId="0" applyFill="1" applyBorder="1"/>
    <xf numFmtId="0" fontId="0" fillId="7" borderId="35" xfId="0" applyFill="1" applyBorder="1"/>
    <xf numFmtId="3" fontId="3" fillId="8" borderId="65" xfId="0" applyNumberFormat="1" applyFont="1" applyFill="1" applyBorder="1" applyAlignment="1" applyProtection="1">
      <alignment horizontal="center"/>
      <protection locked="0"/>
    </xf>
    <xf numFmtId="3" fontId="3" fillId="8" borderId="5" xfId="0" applyNumberFormat="1" applyFont="1" applyFill="1" applyBorder="1" applyAlignment="1" applyProtection="1">
      <alignment horizontal="center"/>
      <protection locked="0"/>
    </xf>
    <xf numFmtId="3" fontId="3" fillId="8" borderId="104" xfId="0" applyNumberFormat="1" applyFont="1" applyFill="1" applyBorder="1" applyAlignment="1" applyProtection="1">
      <alignment horizontal="center"/>
      <protection locked="0"/>
    </xf>
    <xf numFmtId="3" fontId="3" fillId="8" borderId="105" xfId="0" applyNumberFormat="1" applyFont="1" applyFill="1" applyBorder="1" applyAlignment="1" applyProtection="1">
      <alignment horizontal="center"/>
      <protection locked="0"/>
    </xf>
    <xf numFmtId="0" fontId="0" fillId="0" borderId="31" xfId="0" applyBorder="1"/>
    <xf numFmtId="3" fontId="3" fillId="8" borderId="31" xfId="0" applyNumberFormat="1" applyFont="1" applyFill="1" applyBorder="1" applyAlignment="1" applyProtection="1">
      <alignment horizontal="center"/>
      <protection locked="0"/>
    </xf>
    <xf numFmtId="0" fontId="39" fillId="0" borderId="0" xfId="0" applyFont="1" applyFill="1" applyBorder="1" applyAlignment="1"/>
    <xf numFmtId="0" fontId="2" fillId="0" borderId="16" xfId="0" applyFont="1" applyBorder="1" applyAlignment="1" applyProtection="1">
      <alignment horizontal="center"/>
    </xf>
    <xf numFmtId="0" fontId="2" fillId="0" borderId="19" xfId="0" applyFont="1" applyBorder="1" applyAlignment="1" applyProtection="1">
      <alignment horizontal="center"/>
    </xf>
    <xf numFmtId="0" fontId="3" fillId="0" borderId="20" xfId="0" applyFont="1" applyFill="1" applyBorder="1" applyAlignment="1" applyProtection="1">
      <alignment horizontal="left" vertical="center"/>
    </xf>
    <xf numFmtId="0" fontId="2" fillId="0" borderId="19" xfId="0" applyFont="1" applyBorder="1" applyAlignment="1" applyProtection="1">
      <alignment horizontal="center" wrapText="1"/>
    </xf>
    <xf numFmtId="0" fontId="25" fillId="6" borderId="20" xfId="4" applyFont="1" applyFill="1" applyBorder="1" applyAlignment="1" applyProtection="1">
      <alignment vertical="center"/>
    </xf>
    <xf numFmtId="0" fontId="25" fillId="0" borderId="19" xfId="0" applyFont="1" applyBorder="1" applyProtection="1"/>
    <xf numFmtId="0" fontId="29" fillId="0" borderId="20" xfId="4" applyFont="1" applyBorder="1" applyAlignment="1" applyProtection="1">
      <alignment vertical="center"/>
    </xf>
    <xf numFmtId="0" fontId="25" fillId="6" borderId="20" xfId="0" applyFont="1" applyFill="1" applyBorder="1" applyProtection="1"/>
    <xf numFmtId="0" fontId="2" fillId="0" borderId="21" xfId="0" applyFont="1" applyBorder="1" applyAlignment="1" applyProtection="1">
      <alignment horizontal="center"/>
    </xf>
    <xf numFmtId="0" fontId="25" fillId="6" borderId="18" xfId="4" applyFont="1" applyFill="1" applyBorder="1" applyAlignment="1" applyProtection="1">
      <alignment vertical="center"/>
    </xf>
    <xf numFmtId="0" fontId="3" fillId="0" borderId="23" xfId="0" applyFont="1" applyFill="1" applyBorder="1" applyAlignment="1" applyProtection="1">
      <alignment horizontal="left" vertical="center"/>
    </xf>
    <xf numFmtId="0" fontId="29" fillId="6" borderId="1" xfId="4" applyFont="1" applyFill="1" applyBorder="1" applyAlignment="1" applyProtection="1">
      <alignment vertical="center"/>
    </xf>
    <xf numFmtId="0" fontId="25" fillId="0" borderId="1" xfId="4" applyFont="1" applyBorder="1" applyAlignment="1" applyProtection="1">
      <alignment vertical="center"/>
    </xf>
    <xf numFmtId="0" fontId="43" fillId="0" borderId="1" xfId="0" applyFont="1" applyFill="1" applyBorder="1" applyAlignment="1"/>
    <xf numFmtId="0" fontId="29" fillId="6" borderId="19" xfId="4" applyFont="1" applyFill="1" applyBorder="1" applyAlignment="1" applyProtection="1">
      <alignment vertical="center"/>
    </xf>
    <xf numFmtId="0" fontId="29" fillId="6" borderId="20" xfId="4" applyFont="1" applyFill="1" applyBorder="1" applyAlignment="1" applyProtection="1">
      <alignment vertical="center"/>
    </xf>
    <xf numFmtId="0" fontId="25" fillId="6" borderId="19" xfId="0" applyFont="1" applyFill="1" applyBorder="1" applyProtection="1"/>
    <xf numFmtId="0" fontId="25" fillId="6" borderId="21" xfId="0" applyFont="1" applyFill="1" applyBorder="1" applyProtection="1"/>
    <xf numFmtId="0" fontId="25" fillId="0" borderId="22" xfId="0" applyFont="1" applyBorder="1" applyProtection="1"/>
    <xf numFmtId="0" fontId="29" fillId="6" borderId="23" xfId="4" applyFont="1" applyFill="1" applyBorder="1" applyAlignment="1" applyProtection="1">
      <alignment vertical="center"/>
    </xf>
    <xf numFmtId="4" fontId="3" fillId="9" borderId="1" xfId="0" applyNumberFormat="1" applyFont="1" applyFill="1" applyBorder="1" applyAlignment="1">
      <alignment horizontal="right" vertical="center"/>
    </xf>
    <xf numFmtId="0" fontId="13" fillId="9" borderId="1" xfId="0" applyFont="1" applyFill="1" applyBorder="1" applyAlignment="1">
      <alignment horizontal="right" vertical="center"/>
    </xf>
    <xf numFmtId="165" fontId="3" fillId="9" borderId="1" xfId="0" applyNumberFormat="1" applyFont="1" applyFill="1" applyBorder="1" applyAlignment="1">
      <alignment horizontal="right" vertical="center"/>
    </xf>
    <xf numFmtId="3" fontId="3" fillId="7" borderId="57" xfId="0" applyNumberFormat="1" applyFont="1" applyFill="1" applyBorder="1" applyAlignment="1" applyProtection="1">
      <alignment horizontal="center" vertical="center"/>
    </xf>
    <xf numFmtId="169" fontId="25" fillId="7" borderId="44" xfId="0" applyNumberFormat="1" applyFont="1" applyFill="1" applyBorder="1" applyProtection="1"/>
    <xf numFmtId="169" fontId="25" fillId="7" borderId="45" xfId="0" applyNumberFormat="1" applyFont="1" applyFill="1" applyBorder="1" applyProtection="1"/>
    <xf numFmtId="169" fontId="25" fillId="7" borderId="46" xfId="0" applyNumberFormat="1" applyFont="1" applyFill="1" applyBorder="1" applyProtection="1"/>
    <xf numFmtId="0" fontId="39" fillId="0" borderId="0" xfId="0" applyFont="1"/>
    <xf numFmtId="0" fontId="16" fillId="6" borderId="0" xfId="0" applyFont="1" applyFill="1" applyProtection="1"/>
    <xf numFmtId="0" fontId="39" fillId="7" borderId="31" xfId="0" applyFont="1" applyFill="1" applyBorder="1" applyAlignment="1">
      <alignment wrapText="1"/>
    </xf>
    <xf numFmtId="3" fontId="0" fillId="7" borderId="44" xfId="0" applyNumberFormat="1" applyFill="1" applyBorder="1"/>
    <xf numFmtId="3" fontId="0" fillId="7" borderId="45" xfId="0" applyNumberFormat="1" applyFill="1" applyBorder="1"/>
    <xf numFmtId="3" fontId="0" fillId="7" borderId="46" xfId="0" applyNumberFormat="1" applyFill="1" applyBorder="1"/>
    <xf numFmtId="0" fontId="0" fillId="0" borderId="0" xfId="0" applyNumberFormat="1" applyFill="1"/>
    <xf numFmtId="0" fontId="47" fillId="0" borderId="0" xfId="0" applyFont="1" applyFill="1" applyAlignment="1">
      <alignment horizontal="left" vertical="top" wrapText="1"/>
    </xf>
    <xf numFmtId="0" fontId="2" fillId="0" borderId="0" xfId="0" applyFont="1" applyAlignment="1">
      <alignment vertical="center"/>
    </xf>
    <xf numFmtId="0" fontId="3" fillId="0" borderId="1" xfId="0" applyFont="1" applyBorder="1" applyAlignment="1">
      <alignment horizontal="left" vertical="top"/>
    </xf>
    <xf numFmtId="170" fontId="3" fillId="0" borderId="1" xfId="5" applyNumberFormat="1" applyFont="1" applyBorder="1" applyAlignment="1">
      <alignment vertical="center"/>
    </xf>
    <xf numFmtId="0" fontId="26" fillId="6" borderId="0" xfId="0" applyFont="1" applyFill="1"/>
    <xf numFmtId="0" fontId="3" fillId="0" borderId="0" xfId="0" applyFont="1" applyFill="1" applyProtection="1"/>
    <xf numFmtId="0" fontId="13" fillId="0" borderId="0" xfId="0" applyFont="1" applyFill="1" applyAlignment="1" applyProtection="1">
      <alignment vertical="center"/>
    </xf>
    <xf numFmtId="0" fontId="13" fillId="0" borderId="0" xfId="0" applyFont="1" applyFill="1" applyProtection="1"/>
    <xf numFmtId="0" fontId="13" fillId="0" borderId="0" xfId="0" applyFont="1" applyFill="1"/>
    <xf numFmtId="0" fontId="3" fillId="0" borderId="0" xfId="0" applyFont="1" applyFill="1" applyAlignment="1" applyProtection="1">
      <alignment horizontal="left"/>
    </xf>
    <xf numFmtId="0" fontId="36" fillId="0" borderId="0" xfId="1" applyFont="1" applyFill="1" applyBorder="1" applyAlignment="1" applyProtection="1">
      <alignment vertical="center"/>
    </xf>
    <xf numFmtId="1" fontId="3" fillId="7" borderId="57" xfId="0" applyNumberFormat="1" applyFont="1" applyFill="1" applyBorder="1" applyAlignment="1" applyProtection="1">
      <alignment horizontal="center" vertical="center"/>
    </xf>
    <xf numFmtId="165" fontId="13" fillId="8" borderId="12" xfId="0" applyNumberFormat="1" applyFont="1" applyFill="1" applyBorder="1" applyAlignment="1" applyProtection="1">
      <alignment horizontal="center" vertical="center"/>
      <protection locked="0"/>
    </xf>
    <xf numFmtId="165" fontId="13" fillId="8" borderId="10" xfId="0" applyNumberFormat="1" applyFont="1" applyFill="1" applyBorder="1" applyAlignment="1" applyProtection="1">
      <alignment horizontal="center" vertical="center"/>
      <protection locked="0"/>
    </xf>
    <xf numFmtId="165" fontId="13" fillId="8" borderId="58" xfId="0" applyNumberFormat="1"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wrapText="1"/>
    </xf>
    <xf numFmtId="0" fontId="3" fillId="7" borderId="67" xfId="0" applyNumberFormat="1" applyFont="1" applyFill="1" applyBorder="1" applyAlignment="1" applyProtection="1">
      <alignment horizontal="center"/>
    </xf>
    <xf numFmtId="4" fontId="3" fillId="7" borderId="26" xfId="0" applyNumberFormat="1" applyFont="1" applyFill="1" applyBorder="1" applyAlignment="1" applyProtection="1">
      <alignment horizontal="center"/>
    </xf>
    <xf numFmtId="0" fontId="50" fillId="0" borderId="1" xfId="0" applyFont="1" applyBorder="1" applyAlignment="1">
      <alignment vertical="center" wrapText="1"/>
    </xf>
    <xf numFmtId="0" fontId="50" fillId="0" borderId="1" xfId="0" applyFont="1" applyBorder="1" applyAlignment="1">
      <alignment horizontal="center" vertical="center" wrapText="1"/>
    </xf>
    <xf numFmtId="0" fontId="49" fillId="0" borderId="1" xfId="0" applyFont="1" applyBorder="1" applyAlignment="1">
      <alignment vertical="center" wrapText="1"/>
    </xf>
    <xf numFmtId="9" fontId="49" fillId="0" borderId="1" xfId="0" applyNumberFormat="1" applyFont="1" applyBorder="1" applyAlignment="1">
      <alignment horizontal="center" vertical="center" wrapText="1"/>
    </xf>
    <xf numFmtId="0" fontId="29" fillId="0" borderId="1" xfId="0" applyFont="1" applyBorder="1" applyAlignment="1">
      <alignment vertical="center" wrapText="1"/>
    </xf>
    <xf numFmtId="0" fontId="49" fillId="0" borderId="1" xfId="0" applyFont="1" applyBorder="1" applyAlignment="1">
      <alignment horizontal="left" vertical="center" wrapText="1" indent="5"/>
    </xf>
    <xf numFmtId="0" fontId="49" fillId="0" borderId="1" xfId="0" applyFont="1" applyBorder="1" applyAlignment="1">
      <alignment horizontal="left" vertical="center" wrapText="1" indent="10"/>
    </xf>
    <xf numFmtId="168" fontId="3" fillId="0" borderId="3" xfId="0" applyNumberFormat="1" applyFont="1" applyBorder="1" applyAlignment="1">
      <alignment horizontal="center"/>
    </xf>
    <xf numFmtId="171" fontId="3" fillId="0" borderId="15" xfId="0" applyNumberFormat="1" applyFont="1" applyBorder="1" applyAlignment="1" applyProtection="1">
      <alignment horizontal="center" vertical="center"/>
    </xf>
    <xf numFmtId="172" fontId="3" fillId="0" borderId="15" xfId="0" applyNumberFormat="1" applyFont="1" applyFill="1" applyBorder="1" applyAlignment="1" applyProtection="1">
      <alignment horizontal="right"/>
    </xf>
    <xf numFmtId="171" fontId="3" fillId="0" borderId="37" xfId="0" applyNumberFormat="1" applyFont="1" applyFill="1" applyBorder="1" applyAlignment="1" applyProtection="1">
      <alignment horizontal="center"/>
    </xf>
    <xf numFmtId="171" fontId="3" fillId="0" borderId="38" xfId="0" applyNumberFormat="1" applyFont="1" applyFill="1" applyBorder="1" applyAlignment="1" applyProtection="1">
      <alignment horizontal="center"/>
    </xf>
    <xf numFmtId="171" fontId="3" fillId="0" borderId="39" xfId="0" applyNumberFormat="1" applyFont="1" applyFill="1" applyBorder="1" applyAlignment="1" applyProtection="1">
      <alignment horizontal="center"/>
    </xf>
    <xf numFmtId="171" fontId="3" fillId="0" borderId="66" xfId="0" applyNumberFormat="1" applyFont="1" applyFill="1" applyBorder="1" applyAlignment="1" applyProtection="1">
      <alignment horizontal="center"/>
    </xf>
    <xf numFmtId="171" fontId="3" fillId="0" borderId="40" xfId="0" applyNumberFormat="1" applyFont="1" applyFill="1" applyBorder="1" applyAlignment="1" applyProtection="1">
      <alignment horizontal="center" vertical="center"/>
    </xf>
    <xf numFmtId="171" fontId="3" fillId="0" borderId="41" xfId="0" applyNumberFormat="1" applyFont="1" applyFill="1" applyBorder="1" applyAlignment="1" applyProtection="1">
      <alignment horizontal="center" vertical="center"/>
    </xf>
    <xf numFmtId="171" fontId="3" fillId="0" borderId="59" xfId="0" applyNumberFormat="1" applyFont="1" applyFill="1" applyBorder="1" applyAlignment="1" applyProtection="1">
      <alignment horizontal="center" vertical="center"/>
    </xf>
    <xf numFmtId="171" fontId="3" fillId="0" borderId="107" xfId="0" applyNumberFormat="1" applyFont="1" applyFill="1" applyBorder="1" applyAlignment="1" applyProtection="1">
      <alignment horizontal="center" vertical="center"/>
    </xf>
    <xf numFmtId="171" fontId="3" fillId="0" borderId="37" xfId="0" applyNumberFormat="1" applyFont="1" applyFill="1" applyBorder="1" applyAlignment="1" applyProtection="1">
      <alignment horizontal="center" vertical="center"/>
    </xf>
    <xf numFmtId="171" fontId="3" fillId="0" borderId="38" xfId="0" applyNumberFormat="1" applyFont="1" applyFill="1" applyBorder="1" applyAlignment="1" applyProtection="1">
      <alignment horizontal="center" vertical="center"/>
    </xf>
    <xf numFmtId="171" fontId="3" fillId="0" borderId="39" xfId="0" applyNumberFormat="1" applyFont="1" applyFill="1" applyBorder="1" applyAlignment="1" applyProtection="1">
      <alignment horizontal="center" vertical="center"/>
    </xf>
    <xf numFmtId="171" fontId="3" fillId="0" borderId="85" xfId="0" applyNumberFormat="1" applyFont="1" applyFill="1" applyBorder="1" applyAlignment="1" applyProtection="1">
      <alignment horizontal="center" vertical="center"/>
    </xf>
    <xf numFmtId="171" fontId="3" fillId="6" borderId="40" xfId="0" applyNumberFormat="1" applyFont="1" applyFill="1" applyBorder="1" applyAlignment="1" applyProtection="1">
      <alignment horizontal="center" vertical="center"/>
    </xf>
    <xf numFmtId="171" fontId="3" fillId="6" borderId="41" xfId="0" applyNumberFormat="1" applyFont="1" applyFill="1" applyBorder="1" applyAlignment="1" applyProtection="1">
      <alignment horizontal="center" vertical="center"/>
    </xf>
    <xf numFmtId="171" fontId="3" fillId="6" borderId="59" xfId="0" applyNumberFormat="1" applyFont="1" applyFill="1" applyBorder="1" applyAlignment="1" applyProtection="1">
      <alignment horizontal="center" vertical="center"/>
    </xf>
    <xf numFmtId="171" fontId="3" fillId="0" borderId="60" xfId="0" applyNumberFormat="1" applyFont="1" applyFill="1" applyBorder="1" applyAlignment="1" applyProtection="1">
      <alignment horizontal="center" vertical="center"/>
    </xf>
    <xf numFmtId="171" fontId="3" fillId="0" borderId="54" xfId="0" applyNumberFormat="1" applyFont="1" applyFill="1" applyBorder="1" applyAlignment="1" applyProtection="1">
      <alignment horizontal="center" vertical="center"/>
    </xf>
    <xf numFmtId="171" fontId="3" fillId="0" borderId="96" xfId="0" applyNumberFormat="1" applyFont="1" applyFill="1" applyBorder="1" applyAlignment="1" applyProtection="1">
      <alignment horizontal="center" vertical="center"/>
    </xf>
    <xf numFmtId="171" fontId="3" fillId="0" borderId="98" xfId="0" applyNumberFormat="1" applyFont="1" applyFill="1" applyBorder="1" applyAlignment="1" applyProtection="1">
      <alignment horizontal="center" vertical="center"/>
    </xf>
    <xf numFmtId="171" fontId="3" fillId="0" borderId="28" xfId="0" applyNumberFormat="1" applyFont="1" applyFill="1" applyBorder="1" applyAlignment="1" applyProtection="1">
      <alignment horizontal="center" vertical="center"/>
    </xf>
    <xf numFmtId="171" fontId="3" fillId="0" borderId="99" xfId="0" applyNumberFormat="1" applyFont="1" applyFill="1" applyBorder="1" applyAlignment="1" applyProtection="1">
      <alignment horizontal="center" vertical="center"/>
    </xf>
    <xf numFmtId="171" fontId="3" fillId="0" borderId="97" xfId="0" applyNumberFormat="1" applyFont="1" applyFill="1" applyBorder="1" applyAlignment="1" applyProtection="1">
      <alignment horizontal="center" vertical="center"/>
    </xf>
    <xf numFmtId="171" fontId="3" fillId="0" borderId="62" xfId="0" applyNumberFormat="1" applyFont="1" applyFill="1" applyBorder="1" applyAlignment="1" applyProtection="1">
      <alignment horizontal="center" vertical="center"/>
    </xf>
    <xf numFmtId="171" fontId="3" fillId="0" borderId="80" xfId="0" applyNumberFormat="1" applyFont="1" applyFill="1" applyBorder="1" applyAlignment="1" applyProtection="1">
      <alignment horizontal="center" vertical="center"/>
    </xf>
    <xf numFmtId="171" fontId="3" fillId="0" borderId="75" xfId="0" applyNumberFormat="1" applyFont="1" applyFill="1" applyBorder="1" applyAlignment="1" applyProtection="1">
      <alignment horizontal="center" vertical="center"/>
    </xf>
    <xf numFmtId="171" fontId="3" fillId="0" borderId="81" xfId="0" applyNumberFormat="1" applyFont="1" applyFill="1" applyBorder="1" applyAlignment="1" applyProtection="1">
      <alignment horizontal="center" vertical="center"/>
    </xf>
    <xf numFmtId="171" fontId="3" fillId="0" borderId="77" xfId="0" applyNumberFormat="1" applyFont="1" applyFill="1" applyBorder="1" applyAlignment="1" applyProtection="1">
      <alignment horizontal="center" vertical="center"/>
    </xf>
    <xf numFmtId="171" fontId="3" fillId="0" borderId="74" xfId="0" applyNumberFormat="1" applyFont="1" applyFill="1" applyBorder="1" applyAlignment="1" applyProtection="1">
      <alignment horizontal="center" vertical="center"/>
    </xf>
    <xf numFmtId="171" fontId="3" fillId="0" borderId="78" xfId="0" applyNumberFormat="1" applyFont="1" applyFill="1" applyBorder="1" applyAlignment="1" applyProtection="1">
      <alignment horizontal="center" vertical="center"/>
    </xf>
    <xf numFmtId="171" fontId="3" fillId="0" borderId="82" xfId="0" applyNumberFormat="1" applyFont="1" applyFill="1" applyBorder="1" applyAlignment="1" applyProtection="1">
      <alignment horizontal="center" vertical="center"/>
    </xf>
    <xf numFmtId="171" fontId="3" fillId="0" borderId="83" xfId="0" applyNumberFormat="1" applyFont="1" applyFill="1" applyBorder="1" applyAlignment="1" applyProtection="1">
      <alignment horizontal="center" vertical="center"/>
    </xf>
    <xf numFmtId="171" fontId="3" fillId="0" borderId="84" xfId="0" applyNumberFormat="1" applyFont="1" applyFill="1" applyBorder="1" applyAlignment="1" applyProtection="1">
      <alignment horizontal="center" vertical="center"/>
    </xf>
    <xf numFmtId="171" fontId="3" fillId="0" borderId="88" xfId="0" applyNumberFormat="1" applyFont="1" applyFill="1" applyBorder="1" applyAlignment="1" applyProtection="1">
      <alignment horizontal="center" vertical="center"/>
    </xf>
    <xf numFmtId="171" fontId="3" fillId="0" borderId="89" xfId="0" applyNumberFormat="1" applyFont="1" applyFill="1" applyBorder="1" applyAlignment="1" applyProtection="1">
      <alignment horizontal="center" vertical="center"/>
    </xf>
    <xf numFmtId="171" fontId="3" fillId="0" borderId="100" xfId="0" applyNumberFormat="1" applyFont="1" applyFill="1" applyBorder="1" applyAlignment="1" applyProtection="1">
      <alignment horizontal="center" vertical="center"/>
    </xf>
    <xf numFmtId="171" fontId="3" fillId="0" borderId="79" xfId="0" applyNumberFormat="1" applyFont="1" applyFill="1" applyBorder="1" applyAlignment="1" applyProtection="1">
      <alignment horizontal="center" vertical="center"/>
    </xf>
    <xf numFmtId="171" fontId="25" fillId="6" borderId="54" xfId="0" applyNumberFormat="1" applyFont="1" applyFill="1" applyBorder="1" applyAlignment="1" applyProtection="1">
      <alignment horizontal="center" vertical="center" wrapText="1"/>
    </xf>
    <xf numFmtId="171" fontId="25" fillId="6" borderId="38" xfId="0" applyNumberFormat="1" applyFont="1" applyFill="1" applyBorder="1" applyAlignment="1" applyProtection="1">
      <alignment horizontal="center" vertical="center" wrapText="1"/>
    </xf>
    <xf numFmtId="171" fontId="25" fillId="6" borderId="60" xfId="0" applyNumberFormat="1" applyFont="1" applyFill="1" applyBorder="1" applyAlignment="1" applyProtection="1">
      <alignment horizontal="center" vertical="center" wrapText="1"/>
    </xf>
    <xf numFmtId="171" fontId="25" fillId="6" borderId="31" xfId="0" applyNumberFormat="1" applyFont="1" applyFill="1" applyBorder="1" applyAlignment="1" applyProtection="1">
      <alignment horizontal="center" vertical="center" wrapText="1"/>
    </xf>
    <xf numFmtId="172" fontId="3" fillId="0" borderId="40" xfId="0" applyNumberFormat="1" applyFont="1" applyFill="1" applyBorder="1" applyAlignment="1" applyProtection="1">
      <alignment horizontal="center" vertical="center"/>
    </xf>
    <xf numFmtId="172" fontId="3" fillId="0" borderId="41" xfId="0" applyNumberFormat="1" applyFont="1" applyFill="1" applyBorder="1" applyAlignment="1" applyProtection="1">
      <alignment horizontal="center" vertical="center"/>
    </xf>
    <xf numFmtId="172" fontId="3" fillId="0" borderId="59" xfId="0" applyNumberFormat="1" applyFont="1" applyFill="1" applyBorder="1" applyAlignment="1" applyProtection="1">
      <alignment horizontal="center" vertical="center"/>
    </xf>
    <xf numFmtId="172" fontId="3" fillId="0" borderId="43" xfId="0" applyNumberFormat="1" applyFont="1" applyFill="1" applyBorder="1" applyAlignment="1" applyProtection="1">
      <alignment horizontal="center" vertical="center"/>
    </xf>
    <xf numFmtId="172" fontId="3" fillId="6" borderId="40" xfId="0" applyNumberFormat="1" applyFont="1" applyFill="1" applyBorder="1" applyAlignment="1" applyProtection="1">
      <alignment horizontal="center" vertical="center"/>
    </xf>
    <xf numFmtId="172" fontId="3" fillId="6" borderId="59" xfId="0" applyNumberFormat="1" applyFont="1" applyFill="1" applyBorder="1" applyAlignment="1" applyProtection="1">
      <alignment horizontal="center" vertical="center"/>
    </xf>
    <xf numFmtId="172" fontId="3" fillId="0" borderId="37" xfId="0" applyNumberFormat="1" applyFont="1" applyFill="1" applyBorder="1" applyAlignment="1" applyProtection="1">
      <alignment horizontal="center" vertical="center"/>
    </xf>
    <xf numFmtId="172" fontId="3" fillId="0" borderId="38" xfId="0" applyNumberFormat="1" applyFont="1" applyFill="1" applyBorder="1" applyAlignment="1" applyProtection="1">
      <alignment horizontal="center" vertical="center"/>
    </xf>
    <xf numFmtId="172" fontId="3" fillId="0" borderId="39" xfId="0" applyNumberFormat="1" applyFont="1" applyFill="1" applyBorder="1" applyAlignment="1" applyProtection="1">
      <alignment horizontal="center" vertical="center"/>
    </xf>
    <xf numFmtId="171" fontId="25" fillId="6" borderId="37" xfId="0" applyNumberFormat="1" applyFont="1" applyFill="1" applyBorder="1" applyAlignment="1" applyProtection="1">
      <alignment horizontal="center" vertical="center" wrapText="1"/>
    </xf>
    <xf numFmtId="171" fontId="25" fillId="6" borderId="39" xfId="0" applyNumberFormat="1" applyFont="1" applyFill="1" applyBorder="1" applyAlignment="1" applyProtection="1">
      <alignment horizontal="center" vertical="center" wrapText="1"/>
    </xf>
    <xf numFmtId="172" fontId="3" fillId="0" borderId="31" xfId="0" applyNumberFormat="1" applyFont="1" applyFill="1" applyBorder="1" applyAlignment="1" applyProtection="1">
      <alignment horizontal="center" vertical="center"/>
    </xf>
    <xf numFmtId="171" fontId="3" fillId="0" borderId="43" xfId="0" applyNumberFormat="1" applyFont="1" applyFill="1" applyBorder="1" applyAlignment="1" applyProtection="1">
      <alignment horizontal="center" vertical="center"/>
    </xf>
    <xf numFmtId="171" fontId="3" fillId="0" borderId="40" xfId="0" applyNumberFormat="1" applyFont="1" applyFill="1" applyBorder="1" applyAlignment="1" applyProtection="1">
      <alignment horizontal="center"/>
    </xf>
    <xf numFmtId="171" fontId="3" fillId="0" borderId="41" xfId="0" applyNumberFormat="1" applyFont="1" applyFill="1" applyBorder="1" applyAlignment="1" applyProtection="1">
      <alignment horizontal="center"/>
    </xf>
    <xf numFmtId="171" fontId="3" fillId="0" borderId="59" xfId="0" applyNumberFormat="1" applyFont="1" applyFill="1" applyBorder="1" applyAlignment="1" applyProtection="1">
      <alignment horizontal="center"/>
    </xf>
    <xf numFmtId="171" fontId="25" fillId="6" borderId="40" xfId="0" applyNumberFormat="1" applyFont="1" applyFill="1" applyBorder="1" applyAlignment="1" applyProtection="1">
      <alignment horizontal="center" vertical="center" wrapText="1"/>
    </xf>
    <xf numFmtId="171" fontId="25" fillId="6" borderId="41" xfId="0" applyNumberFormat="1" applyFont="1" applyFill="1" applyBorder="1" applyAlignment="1" applyProtection="1">
      <alignment horizontal="center" vertical="center" wrapText="1"/>
    </xf>
    <xf numFmtId="171" fontId="25" fillId="6" borderId="59" xfId="0" applyNumberFormat="1" applyFont="1" applyFill="1" applyBorder="1" applyAlignment="1" applyProtection="1">
      <alignment horizontal="center" vertical="center" wrapText="1"/>
    </xf>
    <xf numFmtId="171" fontId="25" fillId="6" borderId="43" xfId="0" applyNumberFormat="1" applyFont="1" applyFill="1" applyBorder="1" applyAlignment="1" applyProtection="1">
      <alignment horizontal="center" vertical="center" wrapText="1"/>
    </xf>
    <xf numFmtId="171" fontId="25" fillId="6" borderId="42" xfId="0" applyNumberFormat="1" applyFont="1" applyFill="1" applyBorder="1" applyAlignment="1" applyProtection="1">
      <alignment horizontal="center" vertical="center" wrapText="1"/>
    </xf>
    <xf numFmtId="171" fontId="25" fillId="6" borderId="50" xfId="0" applyNumberFormat="1" applyFont="1" applyFill="1" applyBorder="1" applyAlignment="1" applyProtection="1">
      <alignment horizontal="center" vertical="center" wrapText="1"/>
    </xf>
    <xf numFmtId="171" fontId="3" fillId="0" borderId="74" xfId="0" applyNumberFormat="1" applyFont="1" applyFill="1" applyBorder="1" applyAlignment="1" applyProtection="1">
      <alignment horizontal="center"/>
    </xf>
    <xf numFmtId="171" fontId="13" fillId="0" borderId="15" xfId="0" applyNumberFormat="1" applyFont="1" applyFill="1" applyBorder="1" applyAlignment="1" applyProtection="1">
      <alignment horizontal="center"/>
    </xf>
    <xf numFmtId="171" fontId="3" fillId="0" borderId="81" xfId="0" applyNumberFormat="1" applyFont="1" applyFill="1" applyBorder="1" applyAlignment="1" applyProtection="1">
      <alignment horizontal="right" vertical="center"/>
    </xf>
    <xf numFmtId="171" fontId="3" fillId="0" borderId="78" xfId="0" applyNumberFormat="1" applyFont="1" applyFill="1" applyBorder="1" applyAlignment="1" applyProtection="1">
      <alignment horizontal="right" vertical="center"/>
    </xf>
    <xf numFmtId="171" fontId="3" fillId="0" borderId="84" xfId="0" applyNumberFormat="1" applyFont="1" applyFill="1" applyBorder="1" applyAlignment="1" applyProtection="1">
      <alignment horizontal="right" vertical="center"/>
    </xf>
    <xf numFmtId="171" fontId="13" fillId="0" borderId="106" xfId="0" quotePrefix="1" applyNumberFormat="1" applyFont="1" applyFill="1" applyBorder="1" applyAlignment="1" applyProtection="1">
      <alignment horizontal="center"/>
    </xf>
    <xf numFmtId="171" fontId="13" fillId="5" borderId="106" xfId="0" quotePrefix="1" applyNumberFormat="1" applyFont="1" applyFill="1" applyBorder="1" applyAlignment="1" applyProtection="1">
      <alignment horizontal="center"/>
    </xf>
    <xf numFmtId="171" fontId="13" fillId="0" borderId="106" xfId="0" applyNumberFormat="1" applyFont="1" applyFill="1" applyBorder="1" applyAlignment="1" applyProtection="1">
      <alignment horizontal="center"/>
    </xf>
    <xf numFmtId="171" fontId="3" fillId="0" borderId="15" xfId="0" applyNumberFormat="1" applyFont="1" applyFill="1" applyBorder="1" applyAlignment="1" applyProtection="1">
      <alignment horizontal="center"/>
    </xf>
    <xf numFmtId="171" fontId="3" fillId="0" borderId="81" xfId="0" applyNumberFormat="1" applyFont="1" applyFill="1" applyBorder="1" applyAlignment="1" applyProtection="1">
      <alignment horizontal="center"/>
    </xf>
    <xf numFmtId="171" fontId="3" fillId="0" borderId="78" xfId="0" applyNumberFormat="1" applyFont="1" applyFill="1" applyBorder="1" applyAlignment="1" applyProtection="1">
      <alignment horizontal="center"/>
    </xf>
    <xf numFmtId="171" fontId="3" fillId="0" borderId="90" xfId="0" applyNumberFormat="1" applyFont="1" applyFill="1" applyBorder="1" applyAlignment="1" applyProtection="1">
      <alignment horizontal="center"/>
    </xf>
    <xf numFmtId="171" fontId="3" fillId="0" borderId="93" xfId="0" applyNumberFormat="1" applyFont="1" applyFill="1" applyBorder="1" applyAlignment="1" applyProtection="1">
      <alignment horizontal="center"/>
    </xf>
    <xf numFmtId="172" fontId="3" fillId="5" borderId="15" xfId="0" applyNumberFormat="1" applyFont="1" applyFill="1" applyBorder="1" applyAlignment="1" applyProtection="1">
      <alignment horizontal="center" vertical="center"/>
    </xf>
    <xf numFmtId="0" fontId="25" fillId="6" borderId="4" xfId="0" quotePrefix="1" applyFont="1" applyFill="1" applyBorder="1" applyAlignment="1">
      <alignment horizontal="left" vertical="center" wrapText="1"/>
    </xf>
    <xf numFmtId="0" fontId="25" fillId="6" borderId="5" xfId="0" quotePrefix="1" applyFont="1" applyFill="1" applyBorder="1" applyAlignment="1">
      <alignment horizontal="left" vertical="center" wrapText="1"/>
    </xf>
    <xf numFmtId="0" fontId="25" fillId="6" borderId="6" xfId="0" quotePrefix="1" applyFont="1" applyFill="1" applyBorder="1" applyAlignment="1">
      <alignment horizontal="left" vertical="center" wrapText="1"/>
    </xf>
    <xf numFmtId="0" fontId="2" fillId="2" borderId="12"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5" fillId="6" borderId="4" xfId="0" applyFont="1" applyFill="1" applyBorder="1" applyAlignment="1">
      <alignment horizontal="left" vertical="center" wrapText="1"/>
    </xf>
    <xf numFmtId="0" fontId="25" fillId="6" borderId="5"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7" borderId="1" xfId="0" applyFont="1" applyFill="1" applyBorder="1" applyAlignment="1">
      <alignment horizontal="center"/>
    </xf>
    <xf numFmtId="0" fontId="25" fillId="6" borderId="1" xfId="0" applyFont="1" applyFill="1" applyBorder="1" applyAlignment="1">
      <alignment horizontal="left" vertical="center" wrapText="1"/>
    </xf>
    <xf numFmtId="0" fontId="13" fillId="6" borderId="12" xfId="0" applyFont="1" applyFill="1" applyBorder="1" applyAlignment="1" applyProtection="1">
      <alignment horizontal="left"/>
    </xf>
    <xf numFmtId="0" fontId="27" fillId="6" borderId="13" xfId="0" applyFont="1" applyFill="1" applyBorder="1" applyAlignment="1" applyProtection="1">
      <alignment horizontal="left"/>
    </xf>
    <xf numFmtId="0" fontId="27" fillId="6" borderId="14" xfId="0" applyFont="1" applyFill="1" applyBorder="1" applyAlignment="1" applyProtection="1">
      <alignment horizontal="left"/>
    </xf>
    <xf numFmtId="0" fontId="25" fillId="0" borderId="7" xfId="0" applyFont="1" applyBorder="1" applyAlignment="1">
      <alignment horizontal="left"/>
    </xf>
    <xf numFmtId="0" fontId="25" fillId="0" borderId="0" xfId="0" applyFont="1" applyBorder="1" applyAlignment="1">
      <alignment horizontal="left"/>
    </xf>
    <xf numFmtId="0" fontId="25" fillId="0" borderId="9" xfId="0" applyFont="1" applyBorder="1" applyAlignment="1">
      <alignment horizontal="left"/>
    </xf>
    <xf numFmtId="0" fontId="16" fillId="6" borderId="0"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wrapText="1"/>
    </xf>
    <xf numFmtId="0" fontId="13" fillId="6" borderId="10" xfId="0" applyFont="1" applyFill="1" applyBorder="1" applyAlignment="1" applyProtection="1">
      <alignment horizontal="left"/>
    </xf>
    <xf numFmtId="0" fontId="27" fillId="6" borderId="8" xfId="0" applyFont="1" applyFill="1" applyBorder="1" applyAlignment="1" applyProtection="1">
      <alignment horizontal="left"/>
    </xf>
    <xf numFmtId="0" fontId="27" fillId="6" borderId="11" xfId="0" applyFont="1" applyFill="1" applyBorder="1" applyAlignment="1" applyProtection="1">
      <alignment horizontal="left"/>
    </xf>
    <xf numFmtId="0" fontId="13" fillId="6" borderId="7" xfId="0" applyFont="1" applyFill="1" applyBorder="1" applyAlignment="1" applyProtection="1">
      <alignment horizontal="left"/>
    </xf>
    <xf numFmtId="0" fontId="27" fillId="6" borderId="0" xfId="0" applyFont="1" applyFill="1" applyBorder="1" applyAlignment="1" applyProtection="1">
      <alignment horizontal="left"/>
    </xf>
    <xf numFmtId="0" fontId="27" fillId="6" borderId="9" xfId="0" applyFont="1" applyFill="1" applyBorder="1" applyAlignment="1" applyProtection="1">
      <alignment horizontal="left"/>
    </xf>
    <xf numFmtId="0" fontId="2" fillId="0" borderId="0" xfId="0" applyFont="1" applyAlignment="1" applyProtection="1">
      <alignment horizontal="left" wrapText="1"/>
    </xf>
    <xf numFmtId="0" fontId="2" fillId="0" borderId="0" xfId="0" applyFont="1" applyAlignment="1" applyProtection="1">
      <alignment horizontal="left"/>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29" xfId="0" applyFont="1" applyFill="1" applyBorder="1" applyAlignment="1" applyProtection="1">
      <alignment horizontal="left" vertical="center" wrapText="1"/>
    </xf>
    <xf numFmtId="0" fontId="3" fillId="0" borderId="16"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0" fontId="27" fillId="0" borderId="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3" fillId="0" borderId="12" xfId="0" quotePrefix="1" applyFont="1" applyFill="1" applyBorder="1" applyAlignment="1" applyProtection="1">
      <alignment horizontal="left"/>
    </xf>
    <xf numFmtId="0" fontId="3" fillId="0" borderId="13" xfId="0" quotePrefix="1" applyFont="1" applyFill="1" applyBorder="1" applyAlignment="1" applyProtection="1">
      <alignment horizontal="left"/>
    </xf>
    <xf numFmtId="0" fontId="3" fillId="0" borderId="14" xfId="0" quotePrefix="1" applyFont="1" applyFill="1" applyBorder="1" applyAlignment="1" applyProtection="1">
      <alignment horizontal="left"/>
    </xf>
    <xf numFmtId="0" fontId="13" fillId="0" borderId="10" xfId="0" applyFont="1" applyFill="1" applyBorder="1" applyAlignment="1" applyProtection="1">
      <alignment horizontal="left"/>
    </xf>
    <xf numFmtId="0" fontId="27" fillId="0" borderId="8" xfId="0" applyFont="1" applyFill="1" applyBorder="1" applyAlignment="1" applyProtection="1">
      <alignment horizontal="left"/>
    </xf>
    <xf numFmtId="0" fontId="27" fillId="0" borderId="11" xfId="0" applyFont="1" applyFill="1" applyBorder="1" applyAlignment="1" applyProtection="1">
      <alignment horizontal="left"/>
    </xf>
    <xf numFmtId="0" fontId="13" fillId="0" borderId="7" xfId="0" applyFont="1" applyFill="1" applyBorder="1" applyAlignment="1" applyProtection="1">
      <alignment horizontal="left"/>
    </xf>
    <xf numFmtId="0" fontId="27" fillId="0" borderId="0" xfId="0" applyFont="1" applyFill="1" applyBorder="1" applyAlignment="1" applyProtection="1">
      <alignment horizontal="left"/>
    </xf>
    <xf numFmtId="0" fontId="27" fillId="0" borderId="9" xfId="0" applyFont="1" applyFill="1" applyBorder="1" applyAlignment="1" applyProtection="1">
      <alignment horizontal="left"/>
    </xf>
    <xf numFmtId="0" fontId="25" fillId="6" borderId="16" xfId="4" applyFont="1" applyFill="1" applyBorder="1" applyAlignment="1" applyProtection="1">
      <alignment horizontal="center" vertical="center"/>
    </xf>
    <xf numFmtId="0" fontId="25" fillId="6" borderId="17" xfId="4" applyFont="1" applyFill="1" applyBorder="1" applyAlignment="1" applyProtection="1">
      <alignment horizontal="center" vertical="center"/>
    </xf>
    <xf numFmtId="0" fontId="2" fillId="7" borderId="4" xfId="0" applyFont="1" applyFill="1" applyBorder="1" applyAlignment="1" applyProtection="1">
      <alignment horizontal="left" vertical="center" wrapText="1"/>
    </xf>
    <xf numFmtId="0" fontId="2" fillId="7" borderId="5" xfId="0" applyFont="1" applyFill="1" applyBorder="1" applyAlignment="1" applyProtection="1">
      <alignment horizontal="left" vertical="center" wrapText="1"/>
    </xf>
    <xf numFmtId="0" fontId="2" fillId="7" borderId="6" xfId="0" applyFont="1" applyFill="1" applyBorder="1" applyAlignment="1" applyProtection="1">
      <alignment horizontal="left" vertical="center" wrapText="1"/>
    </xf>
    <xf numFmtId="0" fontId="13" fillId="0" borderId="8" xfId="0" applyFont="1" applyFill="1" applyBorder="1" applyAlignment="1" applyProtection="1">
      <alignment horizontal="left"/>
    </xf>
    <xf numFmtId="0" fontId="13" fillId="0" borderId="11" xfId="0" applyFont="1" applyFill="1" applyBorder="1" applyAlignment="1" applyProtection="1">
      <alignment horizontal="left"/>
    </xf>
    <xf numFmtId="0" fontId="3" fillId="6" borderId="12" xfId="0" quotePrefix="1" applyFont="1" applyFill="1" applyBorder="1" applyAlignment="1" applyProtection="1">
      <alignment horizontal="left"/>
    </xf>
    <xf numFmtId="0" fontId="3" fillId="6" borderId="13" xfId="0" quotePrefix="1" applyFont="1" applyFill="1" applyBorder="1" applyAlignment="1" applyProtection="1">
      <alignment horizontal="left"/>
    </xf>
    <xf numFmtId="0" fontId="3" fillId="6" borderId="14" xfId="0" quotePrefix="1" applyFont="1" applyFill="1" applyBorder="1" applyAlignment="1" applyProtection="1">
      <alignment horizontal="left"/>
    </xf>
    <xf numFmtId="0" fontId="3" fillId="0" borderId="7" xfId="0" applyFont="1" applyFill="1" applyBorder="1" applyAlignment="1" applyProtection="1">
      <alignment horizontal="left"/>
    </xf>
    <xf numFmtId="0" fontId="3" fillId="0" borderId="0" xfId="0" quotePrefix="1" applyFont="1" applyFill="1" applyBorder="1" applyAlignment="1" applyProtection="1">
      <alignment horizontal="left"/>
    </xf>
    <xf numFmtId="0" fontId="3" fillId="0" borderId="9" xfId="0" quotePrefix="1" applyFont="1" applyFill="1" applyBorder="1" applyAlignment="1" applyProtection="1">
      <alignment horizontal="left"/>
    </xf>
    <xf numFmtId="0" fontId="3" fillId="0" borderId="7" xfId="0" quotePrefix="1" applyFont="1" applyFill="1" applyBorder="1" applyAlignment="1" applyProtection="1">
      <alignment horizontal="left"/>
    </xf>
    <xf numFmtId="0" fontId="3" fillId="14" borderId="69" xfId="0" applyNumberFormat="1" applyFont="1" applyFill="1" applyBorder="1" applyAlignment="1" applyProtection="1">
      <alignment horizontal="center" vertical="center"/>
      <protection hidden="1"/>
    </xf>
    <xf numFmtId="0" fontId="0" fillId="14" borderId="42" xfId="0" applyFill="1" applyBorder="1" applyAlignment="1" applyProtection="1">
      <alignment horizontal="center"/>
      <protection hidden="1"/>
    </xf>
    <xf numFmtId="0" fontId="3" fillId="14" borderId="51" xfId="0" applyNumberFormat="1" applyFont="1" applyFill="1" applyBorder="1" applyAlignment="1" applyProtection="1">
      <alignment vertical="center"/>
      <protection hidden="1"/>
    </xf>
    <xf numFmtId="0" fontId="3" fillId="14" borderId="71" xfId="0" applyNumberFormat="1" applyFont="1" applyFill="1" applyBorder="1" applyAlignment="1" applyProtection="1">
      <alignment vertical="center"/>
      <protection hidden="1"/>
    </xf>
    <xf numFmtId="0" fontId="3" fillId="14" borderId="72" xfId="0" applyNumberFormat="1" applyFont="1" applyFill="1" applyBorder="1" applyAlignment="1" applyProtection="1">
      <alignment vertical="center"/>
      <protection hidden="1"/>
    </xf>
    <xf numFmtId="0" fontId="49" fillId="5" borderId="53" xfId="0" applyFont="1" applyFill="1" applyBorder="1" applyAlignment="1" applyProtection="1">
      <alignment horizontal="left" vertical="center" wrapText="1"/>
    </xf>
    <xf numFmtId="0" fontId="3" fillId="7" borderId="32"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wrapText="1"/>
    </xf>
    <xf numFmtId="0" fontId="3" fillId="7" borderId="67" xfId="0" applyFont="1" applyFill="1" applyBorder="1" applyAlignment="1" applyProtection="1">
      <alignment horizontal="center" vertical="center" wrapText="1"/>
    </xf>
    <xf numFmtId="0" fontId="3" fillId="7" borderId="16" xfId="0" applyFont="1" applyFill="1" applyBorder="1" applyAlignment="1" applyProtection="1">
      <alignment horizontal="center" vertical="center" wrapText="1"/>
    </xf>
    <xf numFmtId="0" fontId="3" fillId="7" borderId="21" xfId="0" applyFont="1" applyFill="1" applyBorder="1" applyAlignment="1" applyProtection="1">
      <alignment horizontal="center" vertical="center" wrapText="1"/>
    </xf>
    <xf numFmtId="0" fontId="3" fillId="7" borderId="36" xfId="0" applyFont="1" applyFill="1" applyBorder="1" applyAlignment="1" applyProtection="1">
      <alignment horizontal="center" vertical="center" wrapText="1"/>
    </xf>
    <xf numFmtId="0" fontId="3" fillId="7" borderId="33" xfId="0" applyFont="1" applyFill="1" applyBorder="1" applyAlignment="1" applyProtection="1">
      <alignment horizontal="center" vertical="center" wrapText="1"/>
    </xf>
    <xf numFmtId="0" fontId="3" fillId="7" borderId="34" xfId="0" applyFont="1" applyFill="1" applyBorder="1" applyAlignment="1" applyProtection="1">
      <alignment horizontal="center" vertical="center" wrapText="1"/>
    </xf>
    <xf numFmtId="0" fontId="3" fillId="7" borderId="35" xfId="0" applyFont="1" applyFill="1" applyBorder="1" applyAlignment="1" applyProtection="1">
      <alignment horizontal="center" vertical="center" wrapText="1"/>
    </xf>
    <xf numFmtId="0" fontId="3" fillId="7" borderId="51" xfId="0" applyFont="1" applyFill="1" applyBorder="1" applyAlignment="1" applyProtection="1">
      <alignment horizontal="center" vertical="center"/>
    </xf>
    <xf numFmtId="0" fontId="3" fillId="7" borderId="71" xfId="0" applyFont="1" applyFill="1" applyBorder="1" applyAlignment="1" applyProtection="1">
      <alignment horizontal="center" vertical="center"/>
    </xf>
    <xf numFmtId="0" fontId="3" fillId="7" borderId="72" xfId="0" applyFont="1" applyFill="1" applyBorder="1" applyAlignment="1" applyProtection="1">
      <alignment horizontal="center" vertical="center"/>
    </xf>
    <xf numFmtId="0" fontId="3" fillId="0" borderId="36"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6" borderId="36" xfId="0" applyFont="1" applyFill="1" applyBorder="1" applyAlignment="1" applyProtection="1">
      <alignment horizontal="center" vertical="center" wrapText="1"/>
    </xf>
    <xf numFmtId="0" fontId="3" fillId="6" borderId="35" xfId="0" applyFont="1" applyFill="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67" xfId="0" applyFont="1" applyBorder="1" applyAlignment="1" applyProtection="1">
      <alignment horizontal="center" vertical="center" wrapText="1"/>
    </xf>
    <xf numFmtId="0" fontId="3" fillId="6" borderId="7" xfId="0" quotePrefix="1" applyFont="1" applyFill="1" applyBorder="1" applyAlignment="1" applyProtection="1">
      <alignment horizontal="left"/>
    </xf>
    <xf numFmtId="0" fontId="3" fillId="6" borderId="0" xfId="0" quotePrefix="1" applyFont="1" applyFill="1" applyBorder="1" applyAlignment="1" applyProtection="1">
      <alignment horizontal="left"/>
    </xf>
    <xf numFmtId="0" fontId="3" fillId="6" borderId="9" xfId="0" quotePrefix="1" applyFont="1" applyFill="1" applyBorder="1" applyAlignment="1" applyProtection="1">
      <alignment horizontal="left"/>
    </xf>
    <xf numFmtId="0" fontId="13" fillId="6" borderId="10" xfId="0" applyFont="1" applyFill="1" applyBorder="1" applyAlignment="1" applyProtection="1">
      <alignment horizontal="left" vertical="top" wrapText="1"/>
    </xf>
    <xf numFmtId="0" fontId="13" fillId="6" borderId="8" xfId="0" applyFont="1" applyFill="1" applyBorder="1" applyAlignment="1" applyProtection="1">
      <alignment horizontal="left" vertical="top" wrapText="1"/>
    </xf>
    <xf numFmtId="0" fontId="13" fillId="6" borderId="7" xfId="0" applyFont="1" applyFill="1" applyBorder="1" applyAlignment="1" applyProtection="1">
      <alignment horizontal="left" vertical="top" wrapText="1"/>
    </xf>
    <xf numFmtId="0" fontId="13" fillId="6" borderId="0" xfId="0" applyFont="1" applyFill="1" applyBorder="1" applyAlignment="1" applyProtection="1">
      <alignment horizontal="left" vertical="top" wrapText="1"/>
    </xf>
    <xf numFmtId="0" fontId="3" fillId="0" borderId="52" xfId="0" applyFont="1" applyBorder="1" applyAlignment="1" applyProtection="1">
      <alignment horizontal="center" vertical="center" wrapText="1"/>
    </xf>
    <xf numFmtId="0" fontId="3" fillId="0" borderId="68" xfId="0" applyFont="1" applyBorder="1" applyAlignment="1" applyProtection="1">
      <alignment horizontal="center" vertical="center" wrapText="1"/>
    </xf>
    <xf numFmtId="0" fontId="3" fillId="0" borderId="69" xfId="0" applyFont="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20" fillId="6" borderId="60" xfId="0" applyFont="1" applyFill="1" applyBorder="1" applyAlignment="1" applyProtection="1">
      <alignment horizontal="center" vertical="center" wrapText="1"/>
    </xf>
    <xf numFmtId="0" fontId="20" fillId="6" borderId="61" xfId="0" applyFont="1" applyFill="1" applyBorder="1" applyAlignment="1" applyProtection="1">
      <alignment horizontal="center" vertical="center" wrapText="1"/>
    </xf>
    <xf numFmtId="0" fontId="20" fillId="6" borderId="62"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6" borderId="52" xfId="0" applyFont="1" applyFill="1" applyBorder="1" applyAlignment="1" applyProtection="1">
      <alignment horizontal="center" vertical="center" wrapText="1"/>
    </xf>
    <xf numFmtId="0" fontId="20" fillId="6" borderId="68" xfId="0" applyFont="1" applyFill="1" applyBorder="1" applyAlignment="1" applyProtection="1">
      <alignment horizontal="center" vertical="center" wrapText="1"/>
    </xf>
    <xf numFmtId="0" fontId="20" fillId="6" borderId="69" xfId="0" applyFont="1" applyFill="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3" fillId="0" borderId="60" xfId="0" applyFont="1" applyBorder="1" applyAlignment="1" applyProtection="1">
      <alignment horizontal="center" vertical="center" wrapText="1"/>
    </xf>
    <xf numFmtId="0" fontId="20" fillId="6" borderId="60" xfId="0" applyFont="1" applyFill="1" applyBorder="1" applyAlignment="1" applyProtection="1">
      <alignment horizontal="left" vertical="center" wrapText="1" indent="1"/>
    </xf>
    <xf numFmtId="0" fontId="20" fillId="6" borderId="61" xfId="0" applyFont="1" applyFill="1" applyBorder="1" applyAlignment="1" applyProtection="1">
      <alignment horizontal="left" vertical="center" wrapText="1" indent="1"/>
    </xf>
    <xf numFmtId="0" fontId="20" fillId="6" borderId="62" xfId="0" applyFont="1" applyFill="1" applyBorder="1" applyAlignment="1" applyProtection="1">
      <alignment horizontal="left" vertical="center" wrapText="1" indent="1"/>
    </xf>
    <xf numFmtId="0" fontId="13" fillId="6" borderId="12" xfId="0" applyFont="1" applyFill="1" applyBorder="1" applyAlignment="1" applyProtection="1">
      <alignment horizontal="left" vertical="top" wrapText="1"/>
    </xf>
    <xf numFmtId="0" fontId="13" fillId="6" borderId="13" xfId="0" applyFont="1" applyFill="1" applyBorder="1" applyAlignment="1" applyProtection="1">
      <alignment horizontal="left" vertical="top" wrapText="1"/>
    </xf>
    <xf numFmtId="0" fontId="20" fillId="6" borderId="60" xfId="0" applyFont="1" applyFill="1" applyBorder="1" applyAlignment="1" applyProtection="1">
      <alignment horizontal="center" vertical="center"/>
    </xf>
    <xf numFmtId="0" fontId="20" fillId="6" borderId="61" xfId="0" applyFont="1" applyFill="1" applyBorder="1" applyAlignment="1" applyProtection="1">
      <alignment horizontal="center" vertical="center"/>
    </xf>
    <xf numFmtId="0" fontId="20" fillId="6" borderId="62" xfId="0" applyFont="1" applyFill="1" applyBorder="1" applyAlignment="1" applyProtection="1">
      <alignment horizontal="center" vertical="center"/>
    </xf>
    <xf numFmtId="0" fontId="20" fillId="6" borderId="52" xfId="0" applyFont="1" applyFill="1" applyBorder="1" applyAlignment="1" applyProtection="1">
      <alignment horizontal="center" vertical="center"/>
    </xf>
    <xf numFmtId="0" fontId="20" fillId="6" borderId="68" xfId="0" applyFont="1" applyFill="1" applyBorder="1" applyAlignment="1" applyProtection="1">
      <alignment horizontal="center" vertical="center"/>
    </xf>
    <xf numFmtId="0" fontId="20" fillId="6" borderId="69" xfId="0" applyFont="1" applyFill="1" applyBorder="1" applyAlignment="1" applyProtection="1">
      <alignment horizontal="center" vertical="center"/>
    </xf>
    <xf numFmtId="0" fontId="3" fillId="0" borderId="48"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0" borderId="46" xfId="0" applyFont="1" applyBorder="1" applyAlignment="1" applyProtection="1">
      <alignment horizontal="center" vertical="center" wrapText="1"/>
    </xf>
    <xf numFmtId="0" fontId="2" fillId="6" borderId="0" xfId="0" applyFont="1" applyFill="1" applyAlignment="1" applyProtection="1">
      <alignment horizontal="left" vertical="top" wrapText="1"/>
    </xf>
    <xf numFmtId="0" fontId="3" fillId="6" borderId="7" xfId="0" applyFont="1" applyFill="1" applyBorder="1" applyAlignment="1" applyProtection="1">
      <alignment horizontal="left" vertical="center" wrapText="1"/>
    </xf>
    <xf numFmtId="0" fontId="3" fillId="6" borderId="0" xfId="0" quotePrefix="1" applyFont="1" applyFill="1" applyBorder="1" applyAlignment="1" applyProtection="1">
      <alignment horizontal="left" vertical="center" wrapText="1"/>
    </xf>
    <xf numFmtId="0" fontId="3" fillId="6" borderId="9" xfId="0" quotePrefix="1" applyFont="1" applyFill="1" applyBorder="1" applyAlignment="1" applyProtection="1">
      <alignment horizontal="left" vertical="center" wrapText="1"/>
    </xf>
    <xf numFmtId="0" fontId="3" fillId="6" borderId="12" xfId="0" quotePrefix="1" applyFont="1" applyFill="1" applyBorder="1" applyAlignment="1" applyProtection="1">
      <alignment horizontal="left" vertical="center" wrapText="1"/>
    </xf>
    <xf numFmtId="0" fontId="3" fillId="6" borderId="13" xfId="0" quotePrefix="1" applyFont="1" applyFill="1" applyBorder="1" applyAlignment="1" applyProtection="1">
      <alignment horizontal="left" vertical="center" wrapText="1"/>
    </xf>
    <xf numFmtId="0" fontId="3" fillId="6" borderId="14" xfId="0" quotePrefix="1" applyFont="1" applyFill="1" applyBorder="1" applyAlignment="1" applyProtection="1">
      <alignment horizontal="left" vertical="center" wrapText="1"/>
    </xf>
    <xf numFmtId="0" fontId="18" fillId="0" borderId="0" xfId="0" applyFont="1" applyAlignment="1" applyProtection="1">
      <alignment wrapText="1"/>
    </xf>
    <xf numFmtId="0" fontId="0" fillId="0" borderId="0" xfId="0" applyAlignment="1" applyProtection="1">
      <alignment wrapText="1"/>
    </xf>
    <xf numFmtId="0" fontId="47" fillId="0" borderId="4" xfId="0" applyFont="1" applyFill="1" applyBorder="1" applyAlignment="1">
      <alignment horizontal="left" vertical="top" wrapText="1"/>
    </xf>
    <xf numFmtId="0" fontId="47" fillId="0" borderId="5" xfId="0" applyFont="1" applyFill="1" applyBorder="1" applyAlignment="1">
      <alignment horizontal="left" vertical="top" wrapText="1"/>
    </xf>
    <xf numFmtId="0" fontId="47" fillId="0" borderId="6" xfId="0" applyFont="1" applyFill="1" applyBorder="1" applyAlignment="1">
      <alignment horizontal="left" vertical="top" wrapText="1"/>
    </xf>
    <xf numFmtId="0" fontId="0" fillId="12" borderId="68" xfId="0" applyFill="1" applyBorder="1" applyAlignment="1">
      <alignment horizontal="center"/>
    </xf>
    <xf numFmtId="0" fontId="0" fillId="12" borderId="0" xfId="0" applyFill="1" applyBorder="1" applyAlignment="1">
      <alignment horizontal="center"/>
    </xf>
    <xf numFmtId="0" fontId="0" fillId="12" borderId="9" xfId="0" applyFill="1" applyBorder="1" applyAlignment="1">
      <alignment horizontal="center"/>
    </xf>
    <xf numFmtId="0" fontId="0" fillId="12" borderId="33" xfId="0" applyFill="1" applyBorder="1" applyAlignment="1">
      <alignment horizontal="center"/>
    </xf>
    <xf numFmtId="0" fontId="0" fillId="12" borderId="13" xfId="0" applyFill="1" applyBorder="1" applyAlignment="1">
      <alignment horizontal="center"/>
    </xf>
    <xf numFmtId="0" fontId="0" fillId="12" borderId="14" xfId="0" applyFill="1" applyBorder="1" applyAlignment="1">
      <alignment horizontal="center"/>
    </xf>
    <xf numFmtId="0" fontId="39" fillId="7" borderId="51" xfId="0" applyFont="1" applyFill="1" applyBorder="1" applyAlignment="1">
      <alignment horizontal="center"/>
    </xf>
    <xf numFmtId="0" fontId="39" fillId="7" borderId="71" xfId="0" applyFont="1" applyFill="1" applyBorder="1" applyAlignment="1">
      <alignment horizontal="center"/>
    </xf>
    <xf numFmtId="0" fontId="39" fillId="7" borderId="72" xfId="0" applyFont="1" applyFill="1" applyBorder="1" applyAlignment="1">
      <alignment horizontal="center"/>
    </xf>
    <xf numFmtId="0" fontId="0" fillId="12" borderId="53" xfId="0" applyFill="1" applyBorder="1" applyAlignment="1">
      <alignment horizontal="center"/>
    </xf>
    <xf numFmtId="0" fontId="0" fillId="12" borderId="94" xfId="0" applyFill="1" applyBorder="1" applyAlignment="1">
      <alignment horizontal="center"/>
    </xf>
    <xf numFmtId="0" fontId="0" fillId="12" borderId="52" xfId="0" applyFill="1" applyBorder="1" applyAlignment="1">
      <alignment horizontal="center"/>
    </xf>
    <xf numFmtId="0" fontId="10" fillId="0" borderId="0" xfId="0" applyFont="1" applyAlignment="1">
      <alignment wrapText="1"/>
    </xf>
    <xf numFmtId="0" fontId="2" fillId="0" borderId="1" xfId="0" applyFont="1" applyBorder="1" applyAlignment="1">
      <alignment horizontal="center"/>
    </xf>
    <xf numFmtId="0" fontId="2" fillId="0" borderId="2" xfId="0" applyFont="1" applyBorder="1" applyAlignment="1">
      <alignment horizontal="center"/>
    </xf>
    <xf numFmtId="0" fontId="10" fillId="0" borderId="0" xfId="0" applyFont="1" applyAlignment="1">
      <alignment horizontal="left" wrapText="1"/>
    </xf>
    <xf numFmtId="0" fontId="3" fillId="0" borderId="1" xfId="0" applyFont="1" applyBorder="1" applyAlignment="1">
      <alignment horizontal="left" vertical="center" wrapText="1"/>
    </xf>
    <xf numFmtId="0" fontId="2" fillId="0" borderId="1" xfId="0" applyFont="1" applyBorder="1" applyAlignment="1">
      <alignment horizont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0" fillId="0" borderId="13" xfId="0" applyFont="1" applyBorder="1" applyAlignment="1">
      <alignment horizontal="center" wrapText="1"/>
    </xf>
    <xf numFmtId="0" fontId="2" fillId="0" borderId="2" xfId="0" applyFont="1" applyBorder="1" applyAlignment="1">
      <alignment horizontal="center" vertical="center"/>
    </xf>
    <xf numFmtId="0" fontId="2" fillId="0" borderId="3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0" fillId="0" borderId="0" xfId="0" applyFont="1" applyBorder="1" applyAlignment="1">
      <alignment horizontal="center" wrapText="1"/>
    </xf>
    <xf numFmtId="0" fontId="2" fillId="0" borderId="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6" xfId="0" applyFont="1" applyBorder="1" applyAlignment="1">
      <alignment horizontal="center" vertical="center"/>
    </xf>
    <xf numFmtId="0" fontId="10" fillId="0" borderId="13" xfId="0" applyFont="1" applyBorder="1" applyAlignment="1">
      <alignment horizontal="left" wrapText="1"/>
    </xf>
    <xf numFmtId="0" fontId="3" fillId="0" borderId="1"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0" xfId="0" applyFont="1" applyAlignment="1">
      <alignment horizontal="left" vertical="top" wrapText="1"/>
    </xf>
    <xf numFmtId="0" fontId="2" fillId="0" borderId="1" xfId="0" applyFont="1" applyBorder="1" applyAlignment="1">
      <alignment horizontal="center" vertical="center"/>
    </xf>
    <xf numFmtId="0" fontId="3" fillId="0" borderId="1" xfId="0" applyFont="1" applyBorder="1" applyAlignment="1">
      <alignment horizontal="left" vertical="top" wrapText="1"/>
    </xf>
  </cellXfs>
  <cellStyles count="6">
    <cellStyle name="Comma" xfId="5" builtinId="3"/>
    <cellStyle name="Hyperlink" xfId="1" builtinId="8"/>
    <cellStyle name="Normal" xfId="0" builtinId="0"/>
    <cellStyle name="Normal 2" xfId="2"/>
    <cellStyle name="Normal 3" xfId="4"/>
    <cellStyle name="Normal 4" xfId="3"/>
  </cellStyles>
  <dxfs count="86">
    <dxf>
      <font>
        <b/>
        <i val="0"/>
      </font>
      <fill>
        <patternFill>
          <bgColor rgb="FFFFFF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font>
      <fill>
        <patternFill>
          <bgColor rgb="FFFFFF00"/>
        </patternFill>
      </fill>
    </dxf>
    <dxf>
      <fill>
        <patternFill>
          <bgColor rgb="FFFFFF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strike val="0"/>
        <color auto="1"/>
      </font>
      <fill>
        <patternFill patternType="gray0625">
          <bgColor rgb="FFFF0000"/>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font>
      <fill>
        <patternFill>
          <bgColor rgb="FFFFFF00"/>
        </patternFill>
      </fill>
    </dxf>
    <dxf>
      <font>
        <b/>
        <i val="0"/>
      </font>
      <fill>
        <patternFill>
          <bgColor rgb="FFFFFF00"/>
        </patternFill>
      </fill>
    </dxf>
    <dxf>
      <fill>
        <patternFill>
          <bgColor rgb="FFCCFFCC"/>
        </patternFill>
      </fill>
    </dxf>
    <dxf>
      <font>
        <b/>
        <i val="0"/>
      </font>
      <fill>
        <patternFill>
          <bgColor rgb="FFFFFF00"/>
        </patternFill>
      </fill>
    </dxf>
    <dxf>
      <font>
        <b/>
        <i val="0"/>
      </font>
      <fill>
        <patternFill>
          <bgColor rgb="FFFFFF00"/>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strike val="0"/>
        <color auto="1"/>
      </font>
      <fill>
        <patternFill patternType="gray0625">
          <bgColor rgb="FFFF0000"/>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font>
      <fill>
        <patternFill>
          <bgColor rgb="FFFFFF00"/>
        </patternFill>
      </fill>
    </dxf>
    <dxf>
      <font>
        <b/>
        <i val="0"/>
      </font>
      <fill>
        <patternFill>
          <bgColor rgb="FFFFFF00"/>
        </patternFill>
      </fill>
    </dxf>
    <dxf>
      <font>
        <color auto="1"/>
      </font>
      <fill>
        <patternFill>
          <bgColor rgb="FFFFFF00"/>
        </patternFill>
      </fill>
    </dxf>
    <dxf>
      <fill>
        <patternFill>
          <bgColor rgb="FFCCFFCC"/>
        </patternFill>
      </fill>
    </dxf>
    <dxf>
      <font>
        <b/>
        <i val="0"/>
      </font>
      <fill>
        <patternFill>
          <bgColor rgb="FFFFFF00"/>
        </patternFill>
      </fill>
    </dxf>
    <dxf>
      <font>
        <b/>
        <i val="0"/>
      </font>
      <fill>
        <patternFill>
          <bgColor rgb="FFFFFF00"/>
        </patternFill>
      </fill>
    </dxf>
    <dxf>
      <fill>
        <patternFill>
          <bgColor rgb="FFCCFFCC"/>
        </patternFill>
      </fill>
    </dxf>
    <dxf>
      <fill>
        <patternFill>
          <bgColor rgb="FFCCFFCC"/>
        </patternFill>
      </fill>
    </dxf>
    <dxf>
      <fill>
        <patternFill>
          <bgColor rgb="FFCCFFCC"/>
        </patternFill>
      </fill>
    </dxf>
    <dxf>
      <fill>
        <patternFill>
          <bgColor rgb="FFCCFFCC"/>
        </patternFill>
      </fill>
    </dxf>
    <dxf>
      <font>
        <strike val="0"/>
        <color auto="1"/>
      </font>
      <fill>
        <patternFill patternType="gray0625">
          <bgColor rgb="FFFF00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rgb="FFFFFF00"/>
        </patternFill>
      </fill>
    </dxf>
    <dxf>
      <fill>
        <patternFill>
          <bgColor rgb="FFCCFFCC"/>
        </patternFill>
      </fill>
    </dxf>
    <dxf>
      <fill>
        <patternFill>
          <bgColor rgb="FFCCFF99"/>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fgColor auto="1"/>
          <bgColor rgb="FFCCFFCC"/>
        </patternFill>
      </fill>
    </dxf>
    <dxf>
      <font>
        <b/>
        <i val="0"/>
      </font>
      <fill>
        <patternFill>
          <bgColor rgb="FFCCFFCC"/>
        </patternFill>
      </fill>
    </dxf>
    <dxf>
      <font>
        <b/>
        <i val="0"/>
      </font>
      <fill>
        <patternFill>
          <bgColor rgb="FFCCFFCC"/>
        </patternFill>
      </fill>
    </dxf>
  </dxfs>
  <tableStyles count="0" defaultTableStyle="TableStyleMedium9" defaultPivotStyle="PivotStyleLight16"/>
  <colors>
    <mruColors>
      <color rgb="FFCCFF99"/>
      <color rgb="FFFFFF66"/>
      <color rgb="FF99FF99"/>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6.emf"/></Relationships>
</file>

<file path=xl/drawings/_rels/drawing3.xml.rels><?xml version="1.0" encoding="UTF-8" standalone="yes"?>
<Relationships xmlns="http://schemas.openxmlformats.org/package/2006/relationships"><Relationship Id="rId8" Type="http://schemas.openxmlformats.org/officeDocument/2006/relationships/image" Target="../media/image14.emf"/><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gif"/><Relationship Id="rId5" Type="http://schemas.openxmlformats.org/officeDocument/2006/relationships/image" Target="../media/image11.gif"/><Relationship Id="rId4" Type="http://schemas.openxmlformats.org/officeDocument/2006/relationships/image" Target="../media/image10.gif"/></Relationships>
</file>

<file path=xl/drawings/_rels/drawing4.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image" Target="../media/image11.gif"/><Relationship Id="rId7" Type="http://schemas.openxmlformats.org/officeDocument/2006/relationships/image" Target="../media/image8.emf"/><Relationship Id="rId2" Type="http://schemas.openxmlformats.org/officeDocument/2006/relationships/image" Target="../media/image10.gi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gif"/></Relationships>
</file>

<file path=xl/drawings/_rels/drawing5.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image" Target="../media/image11.gif"/><Relationship Id="rId7" Type="http://schemas.openxmlformats.org/officeDocument/2006/relationships/image" Target="../media/image8.emf"/><Relationship Id="rId2" Type="http://schemas.openxmlformats.org/officeDocument/2006/relationships/image" Target="../media/image10.gi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gif"/></Relationships>
</file>

<file path=xl/drawings/_rels/drawing6.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8.emf"/><Relationship Id="rId1" Type="http://schemas.openxmlformats.org/officeDocument/2006/relationships/image" Target="../media/image9.emf"/><Relationship Id="rId5" Type="http://schemas.openxmlformats.org/officeDocument/2006/relationships/image" Target="../media/image15.gif"/><Relationship Id="rId4" Type="http://schemas.openxmlformats.org/officeDocument/2006/relationships/image" Target="../media/image10.gif"/></Relationships>
</file>

<file path=xl/drawings/_rels/drawing7.xml.rels><?xml version="1.0" encoding="UTF-8" standalone="yes"?>
<Relationships xmlns="http://schemas.openxmlformats.org/package/2006/relationships"><Relationship Id="rId2" Type="http://schemas.openxmlformats.org/officeDocument/2006/relationships/image" Target="../media/image17.gif"/><Relationship Id="rId1" Type="http://schemas.openxmlformats.org/officeDocument/2006/relationships/image" Target="../media/image16.gif"/></Relationships>
</file>

<file path=xl/drawings/drawing1.xml><?xml version="1.0" encoding="utf-8"?>
<xdr:wsDr xmlns:xdr="http://schemas.openxmlformats.org/drawingml/2006/spreadsheetDrawing" xmlns:a="http://schemas.openxmlformats.org/drawingml/2006/main">
  <xdr:twoCellAnchor editAs="oneCell">
    <xdr:from>
      <xdr:col>1</xdr:col>
      <xdr:colOff>1273968</xdr:colOff>
      <xdr:row>45</xdr:row>
      <xdr:rowOff>95249</xdr:rowOff>
    </xdr:from>
    <xdr:to>
      <xdr:col>4</xdr:col>
      <xdr:colOff>226220</xdr:colOff>
      <xdr:row>47</xdr:row>
      <xdr:rowOff>19733</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1618" y="10286999"/>
          <a:ext cx="5133977" cy="286434"/>
        </a:xfrm>
        <a:prstGeom prst="rect">
          <a:avLst/>
        </a:prstGeom>
        <a:noFill/>
      </xdr:spPr>
    </xdr:pic>
    <xdr:clientData/>
  </xdr:twoCellAnchor>
  <xdr:twoCellAnchor editAs="oneCell">
    <xdr:from>
      <xdr:col>1</xdr:col>
      <xdr:colOff>1273971</xdr:colOff>
      <xdr:row>70</xdr:row>
      <xdr:rowOff>51286</xdr:rowOff>
    </xdr:from>
    <xdr:to>
      <xdr:col>4</xdr:col>
      <xdr:colOff>1416844</xdr:colOff>
      <xdr:row>72</xdr:row>
      <xdr:rowOff>8090</xdr:rowOff>
    </xdr:to>
    <xdr:pic>
      <xdr:nvPicPr>
        <xdr:cNvPr id="3" name="Picture 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21621" y="16948636"/>
          <a:ext cx="6324598" cy="318754"/>
        </a:xfrm>
        <a:prstGeom prst="rect">
          <a:avLst/>
        </a:prstGeom>
        <a:noFill/>
      </xdr:spPr>
    </xdr:pic>
    <xdr:clientData/>
  </xdr:twoCellAnchor>
  <xdr:twoCellAnchor editAs="oneCell">
    <xdr:from>
      <xdr:col>1</xdr:col>
      <xdr:colOff>1321596</xdr:colOff>
      <xdr:row>86</xdr:row>
      <xdr:rowOff>107156</xdr:rowOff>
    </xdr:from>
    <xdr:to>
      <xdr:col>4</xdr:col>
      <xdr:colOff>333375</xdr:colOff>
      <xdr:row>88</xdr:row>
      <xdr:rowOff>63672</xdr:rowOff>
    </xdr:to>
    <xdr:pic>
      <xdr:nvPicPr>
        <xdr:cNvPr id="4" name="Picture 4">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569246" y="21681281"/>
          <a:ext cx="5193504" cy="318465"/>
        </a:xfrm>
        <a:prstGeom prst="rect">
          <a:avLst/>
        </a:prstGeom>
        <a:noFill/>
      </xdr:spPr>
    </xdr:pic>
    <xdr:clientData/>
  </xdr:twoCellAnchor>
  <xdr:twoCellAnchor editAs="oneCell">
    <xdr:from>
      <xdr:col>1</xdr:col>
      <xdr:colOff>1619251</xdr:colOff>
      <xdr:row>113</xdr:row>
      <xdr:rowOff>97625</xdr:rowOff>
    </xdr:from>
    <xdr:to>
      <xdr:col>3</xdr:col>
      <xdr:colOff>595314</xdr:colOff>
      <xdr:row>116</xdr:row>
      <xdr:rowOff>69678</xdr:rowOff>
    </xdr:to>
    <xdr:pic>
      <xdr:nvPicPr>
        <xdr:cNvPr id="5" name="Picture 5">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866901" y="28367825"/>
          <a:ext cx="3309938" cy="514978"/>
        </a:xfrm>
        <a:prstGeom prst="rect">
          <a:avLst/>
        </a:prstGeom>
        <a:noFill/>
      </xdr:spPr>
    </xdr:pic>
    <xdr:clientData/>
  </xdr:twoCellAnchor>
  <xdr:twoCellAnchor editAs="oneCell">
    <xdr:from>
      <xdr:col>2</xdr:col>
      <xdr:colOff>35719</xdr:colOff>
      <xdr:row>17</xdr:row>
      <xdr:rowOff>35720</xdr:rowOff>
    </xdr:from>
    <xdr:to>
      <xdr:col>3</xdr:col>
      <xdr:colOff>381001</xdr:colOff>
      <xdr:row>20</xdr:row>
      <xdr:rowOff>82886</xdr:rowOff>
    </xdr:to>
    <xdr:pic>
      <xdr:nvPicPr>
        <xdr:cNvPr id="6" name="Picture 1">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2331244" y="4198145"/>
          <a:ext cx="2631282" cy="599616"/>
        </a:xfrm>
        <a:prstGeom prst="rect">
          <a:avLst/>
        </a:prstGeom>
        <a:noFill/>
      </xdr:spPr>
    </xdr:pic>
    <xdr:clientData/>
  </xdr:twoCellAnchor>
  <xdr:twoCellAnchor>
    <xdr:from>
      <xdr:col>4</xdr:col>
      <xdr:colOff>0</xdr:colOff>
      <xdr:row>37</xdr:row>
      <xdr:rowOff>0</xdr:rowOff>
    </xdr:from>
    <xdr:to>
      <xdr:col>4</xdr:col>
      <xdr:colOff>1488282</xdr:colOff>
      <xdr:row>38</xdr:row>
      <xdr:rowOff>169085</xdr:rowOff>
    </xdr:to>
    <xdr:sp macro="" textlink="">
      <xdr:nvSpPr>
        <xdr:cNvPr id="7" name="Bent Arrow 6">
          <a:extLst>
            <a:ext uri="{FF2B5EF4-FFF2-40B4-BE49-F238E27FC236}">
              <a16:creationId xmlns:a16="http://schemas.microsoft.com/office/drawing/2014/main" id="{00000000-0008-0000-0100-000007000000}"/>
            </a:ext>
          </a:extLst>
        </xdr:cNvPr>
        <xdr:cNvSpPr/>
      </xdr:nvSpPr>
      <xdr:spPr>
        <a:xfrm rot="10800000" flipH="1">
          <a:off x="6429375" y="9067800"/>
          <a:ext cx="1488282" cy="35006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178594</xdr:colOff>
      <xdr:row>65</xdr:row>
      <xdr:rowOff>11912</xdr:rowOff>
    </xdr:from>
    <xdr:to>
      <xdr:col>3</xdr:col>
      <xdr:colOff>1666876</xdr:colOff>
      <xdr:row>67</xdr:row>
      <xdr:rowOff>2404</xdr:rowOff>
    </xdr:to>
    <xdr:sp macro="" textlink="">
      <xdr:nvSpPr>
        <xdr:cNvPr id="8" name="Bent Arrow 7">
          <a:extLst>
            <a:ext uri="{FF2B5EF4-FFF2-40B4-BE49-F238E27FC236}">
              <a16:creationId xmlns:a16="http://schemas.microsoft.com/office/drawing/2014/main" id="{00000000-0008-0000-0100-000008000000}"/>
            </a:ext>
          </a:extLst>
        </xdr:cNvPr>
        <xdr:cNvSpPr/>
      </xdr:nvSpPr>
      <xdr:spPr>
        <a:xfrm rot="10800000" flipH="1">
          <a:off x="4760119" y="15804362"/>
          <a:ext cx="1488282" cy="361967"/>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2</xdr:col>
      <xdr:colOff>0</xdr:colOff>
      <xdr:row>82</xdr:row>
      <xdr:rowOff>11910</xdr:rowOff>
    </xdr:from>
    <xdr:to>
      <xdr:col>2</xdr:col>
      <xdr:colOff>1488282</xdr:colOff>
      <xdr:row>84</xdr:row>
      <xdr:rowOff>2402</xdr:rowOff>
    </xdr:to>
    <xdr:sp macro="" textlink="">
      <xdr:nvSpPr>
        <xdr:cNvPr id="9" name="Bent Arrow 8">
          <a:extLst>
            <a:ext uri="{FF2B5EF4-FFF2-40B4-BE49-F238E27FC236}">
              <a16:creationId xmlns:a16="http://schemas.microsoft.com/office/drawing/2014/main" id="{00000000-0008-0000-0100-000009000000}"/>
            </a:ext>
          </a:extLst>
        </xdr:cNvPr>
        <xdr:cNvSpPr/>
      </xdr:nvSpPr>
      <xdr:spPr>
        <a:xfrm rot="10800000" flipH="1">
          <a:off x="2295525" y="20404935"/>
          <a:ext cx="1488282" cy="361967"/>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2</xdr:col>
      <xdr:colOff>0</xdr:colOff>
      <xdr:row>108</xdr:row>
      <xdr:rowOff>11910</xdr:rowOff>
    </xdr:from>
    <xdr:to>
      <xdr:col>2</xdr:col>
      <xdr:colOff>1488282</xdr:colOff>
      <xdr:row>110</xdr:row>
      <xdr:rowOff>2402</xdr:rowOff>
    </xdr:to>
    <xdr:sp macro="" textlink="">
      <xdr:nvSpPr>
        <xdr:cNvPr id="10" name="Bent Arrow 9">
          <a:extLst>
            <a:ext uri="{FF2B5EF4-FFF2-40B4-BE49-F238E27FC236}">
              <a16:creationId xmlns:a16="http://schemas.microsoft.com/office/drawing/2014/main" id="{00000000-0008-0000-0100-00000A000000}"/>
            </a:ext>
          </a:extLst>
        </xdr:cNvPr>
        <xdr:cNvSpPr/>
      </xdr:nvSpPr>
      <xdr:spPr>
        <a:xfrm rot="10800000" flipH="1">
          <a:off x="2295525" y="27358185"/>
          <a:ext cx="1488282" cy="361967"/>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5</xdr:col>
      <xdr:colOff>0</xdr:colOff>
      <xdr:row>128</xdr:row>
      <xdr:rowOff>11910</xdr:rowOff>
    </xdr:from>
    <xdr:to>
      <xdr:col>5</xdr:col>
      <xdr:colOff>1488282</xdr:colOff>
      <xdr:row>130</xdr:row>
      <xdr:rowOff>2402</xdr:rowOff>
    </xdr:to>
    <xdr:sp macro="" textlink="">
      <xdr:nvSpPr>
        <xdr:cNvPr id="11" name="Bent Arrow 10">
          <a:extLst>
            <a:ext uri="{FF2B5EF4-FFF2-40B4-BE49-F238E27FC236}">
              <a16:creationId xmlns:a16="http://schemas.microsoft.com/office/drawing/2014/main" id="{00000000-0008-0000-0100-00000B000000}"/>
            </a:ext>
          </a:extLst>
        </xdr:cNvPr>
        <xdr:cNvSpPr/>
      </xdr:nvSpPr>
      <xdr:spPr>
        <a:xfrm rot="10800000" flipH="1">
          <a:off x="8277225" y="32063535"/>
          <a:ext cx="1488282" cy="361967"/>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226218</xdr:colOff>
      <xdr:row>18</xdr:row>
      <xdr:rowOff>59532</xdr:rowOff>
    </xdr:from>
    <xdr:to>
      <xdr:col>5</xdr:col>
      <xdr:colOff>355135</xdr:colOff>
      <xdr:row>19</xdr:row>
      <xdr:rowOff>142874</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218" y="3524251"/>
          <a:ext cx="7546511" cy="261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119062</xdr:colOff>
      <xdr:row>107</xdr:row>
      <xdr:rowOff>2</xdr:rowOff>
    </xdr:from>
    <xdr:to>
      <xdr:col>3</xdr:col>
      <xdr:colOff>11906</xdr:colOff>
      <xdr:row>108</xdr:row>
      <xdr:rowOff>180994</xdr:rowOff>
    </xdr:to>
    <xdr:sp macro="" textlink="">
      <xdr:nvSpPr>
        <xdr:cNvPr id="3" name="Bent Arrow 2">
          <a:extLst>
            <a:ext uri="{FF2B5EF4-FFF2-40B4-BE49-F238E27FC236}">
              <a16:creationId xmlns:a16="http://schemas.microsoft.com/office/drawing/2014/main" id="{00000000-0008-0000-0200-000003000000}"/>
            </a:ext>
          </a:extLst>
        </xdr:cNvPr>
        <xdr:cNvSpPr/>
      </xdr:nvSpPr>
      <xdr:spPr>
        <a:xfrm rot="10800000" flipH="1">
          <a:off x="2678906" y="23764877"/>
          <a:ext cx="1488281" cy="359586"/>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321469</xdr:colOff>
      <xdr:row>219</xdr:row>
      <xdr:rowOff>47624</xdr:rowOff>
    </xdr:from>
    <xdr:to>
      <xdr:col>3</xdr:col>
      <xdr:colOff>454706</xdr:colOff>
      <xdr:row>220</xdr:row>
      <xdr:rowOff>114642</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31753968"/>
          <a:ext cx="3964782" cy="257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476249</xdr:colOff>
      <xdr:row>19</xdr:row>
      <xdr:rowOff>23813</xdr:rowOff>
    </xdr:from>
    <xdr:to>
      <xdr:col>4</xdr:col>
      <xdr:colOff>294398</xdr:colOff>
      <xdr:row>22</xdr:row>
      <xdr:rowOff>150579</xdr:rowOff>
    </xdr:to>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6280" y="3714751"/>
          <a:ext cx="5276693" cy="702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154783</xdr:colOff>
      <xdr:row>120</xdr:row>
      <xdr:rowOff>11910</xdr:rowOff>
    </xdr:from>
    <xdr:to>
      <xdr:col>3</xdr:col>
      <xdr:colOff>1543052</xdr:colOff>
      <xdr:row>121</xdr:row>
      <xdr:rowOff>169090</xdr:rowOff>
    </xdr:to>
    <xdr:sp macro="" textlink="">
      <xdr:nvSpPr>
        <xdr:cNvPr id="6" name="Bent Arrow 5">
          <a:extLst>
            <a:ext uri="{FF2B5EF4-FFF2-40B4-BE49-F238E27FC236}">
              <a16:creationId xmlns:a16="http://schemas.microsoft.com/office/drawing/2014/main" id="{00000000-0008-0000-0300-000006000000}"/>
            </a:ext>
          </a:extLst>
        </xdr:cNvPr>
        <xdr:cNvSpPr/>
      </xdr:nvSpPr>
      <xdr:spPr>
        <a:xfrm rot="10800000" flipH="1">
          <a:off x="4405314" y="18573754"/>
          <a:ext cx="1388269" cy="335774"/>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404814</xdr:colOff>
      <xdr:row>125</xdr:row>
      <xdr:rowOff>142875</xdr:rowOff>
    </xdr:from>
    <xdr:to>
      <xdr:col>4</xdr:col>
      <xdr:colOff>271562</xdr:colOff>
      <xdr:row>127</xdr:row>
      <xdr:rowOff>0</xdr:rowOff>
    </xdr:to>
    <xdr:pic>
      <xdr:nvPicPr>
        <xdr:cNvPr id="7" name="Picture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4845" y="17049750"/>
          <a:ext cx="5325292" cy="214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226220</xdr:colOff>
      <xdr:row>175</xdr:row>
      <xdr:rowOff>11912</xdr:rowOff>
    </xdr:from>
    <xdr:to>
      <xdr:col>7</xdr:col>
      <xdr:colOff>1690689</xdr:colOff>
      <xdr:row>176</xdr:row>
      <xdr:rowOff>192905</xdr:rowOff>
    </xdr:to>
    <xdr:sp macro="" textlink="">
      <xdr:nvSpPr>
        <xdr:cNvPr id="9" name="Bent Arrow 8">
          <a:extLst>
            <a:ext uri="{FF2B5EF4-FFF2-40B4-BE49-F238E27FC236}">
              <a16:creationId xmlns:a16="http://schemas.microsoft.com/office/drawing/2014/main" id="{00000000-0008-0000-0300-000009000000}"/>
            </a:ext>
          </a:extLst>
        </xdr:cNvPr>
        <xdr:cNvSpPr/>
      </xdr:nvSpPr>
      <xdr:spPr>
        <a:xfrm rot="10800000" flipH="1">
          <a:off x="4476751" y="23883943"/>
          <a:ext cx="1464469" cy="371493"/>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821521</xdr:colOff>
      <xdr:row>180</xdr:row>
      <xdr:rowOff>136071</xdr:rowOff>
    </xdr:from>
    <xdr:to>
      <xdr:col>3</xdr:col>
      <xdr:colOff>208165</xdr:colOff>
      <xdr:row>183</xdr:row>
      <xdr:rowOff>190363</xdr:rowOff>
    </xdr:to>
    <xdr:pic>
      <xdr:nvPicPr>
        <xdr:cNvPr id="11" name="Picture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4"/>
        <a:stretch>
          <a:fillRect/>
        </a:stretch>
      </xdr:blipFill>
      <xdr:spPr bwMode="auto">
        <a:xfrm>
          <a:off x="1084592" y="41574357"/>
          <a:ext cx="3417761" cy="598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750661</xdr:colOff>
      <xdr:row>211</xdr:row>
      <xdr:rowOff>43661</xdr:rowOff>
    </xdr:from>
    <xdr:to>
      <xdr:col>7</xdr:col>
      <xdr:colOff>2215130</xdr:colOff>
      <xdr:row>212</xdr:row>
      <xdr:rowOff>197439</xdr:rowOff>
    </xdr:to>
    <xdr:sp macro="" textlink="">
      <xdr:nvSpPr>
        <xdr:cNvPr id="12" name="Bent Arrow 11">
          <a:extLst>
            <a:ext uri="{FF2B5EF4-FFF2-40B4-BE49-F238E27FC236}">
              <a16:creationId xmlns:a16="http://schemas.microsoft.com/office/drawing/2014/main" id="{00000000-0008-0000-0300-00000C000000}"/>
            </a:ext>
          </a:extLst>
        </xdr:cNvPr>
        <xdr:cNvSpPr/>
      </xdr:nvSpPr>
      <xdr:spPr>
        <a:xfrm rot="10800000" flipH="1">
          <a:off x="13990411" y="50121349"/>
          <a:ext cx="1464469" cy="328403"/>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5</xdr:col>
      <xdr:colOff>273846</xdr:colOff>
      <xdr:row>319</xdr:row>
      <xdr:rowOff>224117</xdr:rowOff>
    </xdr:from>
    <xdr:to>
      <xdr:col>5</xdr:col>
      <xdr:colOff>1738315</xdr:colOff>
      <xdr:row>321</xdr:row>
      <xdr:rowOff>201705</xdr:rowOff>
    </xdr:to>
    <xdr:sp macro="" textlink="">
      <xdr:nvSpPr>
        <xdr:cNvPr id="13" name="Bent Arrow 12">
          <a:extLst>
            <a:ext uri="{FF2B5EF4-FFF2-40B4-BE49-F238E27FC236}">
              <a16:creationId xmlns:a16="http://schemas.microsoft.com/office/drawing/2014/main" id="{00000000-0008-0000-0300-00000D000000}"/>
            </a:ext>
          </a:extLst>
        </xdr:cNvPr>
        <xdr:cNvSpPr/>
      </xdr:nvSpPr>
      <xdr:spPr>
        <a:xfrm rot="10800000" flipH="1">
          <a:off x="8622228" y="73532999"/>
          <a:ext cx="1464469" cy="38100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480220</xdr:colOff>
      <xdr:row>326</xdr:row>
      <xdr:rowOff>137011</xdr:rowOff>
    </xdr:from>
    <xdr:to>
      <xdr:col>5</xdr:col>
      <xdr:colOff>16169</xdr:colOff>
      <xdr:row>328</xdr:row>
      <xdr:rowOff>36291</xdr:rowOff>
    </xdr:to>
    <xdr:pic>
      <xdr:nvPicPr>
        <xdr:cNvPr id="16" name="Picture 15">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5"/>
        <a:stretch>
          <a:fillRect/>
        </a:stretch>
      </xdr:blipFill>
      <xdr:spPr bwMode="auto">
        <a:xfrm>
          <a:off x="744803" y="77257761"/>
          <a:ext cx="8105803" cy="259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281215</xdr:colOff>
      <xdr:row>431</xdr:row>
      <xdr:rowOff>63500</xdr:rowOff>
    </xdr:from>
    <xdr:to>
      <xdr:col>4</xdr:col>
      <xdr:colOff>945320</xdr:colOff>
      <xdr:row>434</xdr:row>
      <xdr:rowOff>163285</xdr:rowOff>
    </xdr:to>
    <xdr:pic>
      <xdr:nvPicPr>
        <xdr:cNvPr id="18" name="Picture 17">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6"/>
        <a:srcRect t="40923"/>
        <a:stretch>
          <a:fillRect/>
        </a:stretch>
      </xdr:blipFill>
      <xdr:spPr bwMode="auto">
        <a:xfrm>
          <a:off x="544286" y="100375357"/>
          <a:ext cx="6395358" cy="644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1093874</xdr:colOff>
      <xdr:row>532</xdr:row>
      <xdr:rowOff>45356</xdr:rowOff>
    </xdr:from>
    <xdr:to>
      <xdr:col>16</xdr:col>
      <xdr:colOff>1590524</xdr:colOff>
      <xdr:row>533</xdr:row>
      <xdr:rowOff>188986</xdr:rowOff>
    </xdr:to>
    <xdr:sp macro="" textlink="">
      <xdr:nvSpPr>
        <xdr:cNvPr id="19" name="Bent Arrow 18">
          <a:extLst>
            <a:ext uri="{FF2B5EF4-FFF2-40B4-BE49-F238E27FC236}">
              <a16:creationId xmlns:a16="http://schemas.microsoft.com/office/drawing/2014/main" id="{00000000-0008-0000-0300-000013000000}"/>
            </a:ext>
          </a:extLst>
        </xdr:cNvPr>
        <xdr:cNvSpPr/>
      </xdr:nvSpPr>
      <xdr:spPr>
        <a:xfrm rot="10800000" flipH="1">
          <a:off x="28737541" y="126505606"/>
          <a:ext cx="4010316" cy="323547"/>
        </a:xfrm>
        <a:prstGeom prst="bentArrow">
          <a:avLst>
            <a:gd name="adj1" fmla="val 25000"/>
            <a:gd name="adj2" fmla="val 25000"/>
            <a:gd name="adj3" fmla="val 25000"/>
            <a:gd name="adj4" fmla="val 4375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8</xdr:col>
      <xdr:colOff>313531</xdr:colOff>
      <xdr:row>427</xdr:row>
      <xdr:rowOff>39120</xdr:rowOff>
    </xdr:from>
    <xdr:to>
      <xdr:col>8</xdr:col>
      <xdr:colOff>1778000</xdr:colOff>
      <xdr:row>429</xdr:row>
      <xdr:rowOff>53430</xdr:rowOff>
    </xdr:to>
    <xdr:sp macro="" textlink="">
      <xdr:nvSpPr>
        <xdr:cNvPr id="20" name="Bent Arrow 19">
          <a:extLst>
            <a:ext uri="{FF2B5EF4-FFF2-40B4-BE49-F238E27FC236}">
              <a16:creationId xmlns:a16="http://schemas.microsoft.com/office/drawing/2014/main" id="{00000000-0008-0000-0300-000014000000}"/>
            </a:ext>
          </a:extLst>
        </xdr:cNvPr>
        <xdr:cNvSpPr/>
      </xdr:nvSpPr>
      <xdr:spPr>
        <a:xfrm rot="10800000" flipH="1">
          <a:off x="16261102" y="90698977"/>
          <a:ext cx="1464469" cy="413453"/>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321469</xdr:colOff>
      <xdr:row>536</xdr:row>
      <xdr:rowOff>107158</xdr:rowOff>
    </xdr:from>
    <xdr:to>
      <xdr:col>3</xdr:col>
      <xdr:colOff>852904</xdr:colOff>
      <xdr:row>540</xdr:row>
      <xdr:rowOff>72009</xdr:rowOff>
    </xdr:to>
    <xdr:pic>
      <xdr:nvPicPr>
        <xdr:cNvPr id="17" name="Picture 16">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71500" y="86939439"/>
          <a:ext cx="4357688" cy="679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631031</xdr:colOff>
      <xdr:row>594</xdr:row>
      <xdr:rowOff>0</xdr:rowOff>
    </xdr:from>
    <xdr:to>
      <xdr:col>3</xdr:col>
      <xdr:colOff>2095500</xdr:colOff>
      <xdr:row>596</xdr:row>
      <xdr:rowOff>14310</xdr:rowOff>
    </xdr:to>
    <xdr:sp macro="" textlink="">
      <xdr:nvSpPr>
        <xdr:cNvPr id="21" name="Bent Arrow 20">
          <a:extLst>
            <a:ext uri="{FF2B5EF4-FFF2-40B4-BE49-F238E27FC236}">
              <a16:creationId xmlns:a16="http://schemas.microsoft.com/office/drawing/2014/main" id="{00000000-0008-0000-0300-000015000000}"/>
            </a:ext>
          </a:extLst>
        </xdr:cNvPr>
        <xdr:cNvSpPr/>
      </xdr:nvSpPr>
      <xdr:spPr>
        <a:xfrm rot="10800000" flipH="1">
          <a:off x="12382500" y="72723375"/>
          <a:ext cx="1464469" cy="39531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1</xdr:colOff>
      <xdr:row>601</xdr:row>
      <xdr:rowOff>11907</xdr:rowOff>
    </xdr:from>
    <xdr:to>
      <xdr:col>4</xdr:col>
      <xdr:colOff>78130</xdr:colOff>
      <xdr:row>605</xdr:row>
      <xdr:rowOff>59531</xdr:rowOff>
    </xdr:to>
    <xdr:pic>
      <xdr:nvPicPr>
        <xdr:cNvPr id="22" name="Picture 21">
          <a:extLst>
            <a:ext uri="{FF2B5EF4-FFF2-40B4-BE49-F238E27FC236}">
              <a16:creationId xmlns:a16="http://schemas.microsoft.com/office/drawing/2014/main" id="{00000000-0008-0000-0300-000016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50032" y="96238220"/>
          <a:ext cx="5610944" cy="761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631031</xdr:colOff>
      <xdr:row>616</xdr:row>
      <xdr:rowOff>0</xdr:rowOff>
    </xdr:from>
    <xdr:to>
      <xdr:col>3</xdr:col>
      <xdr:colOff>2095500</xdr:colOff>
      <xdr:row>618</xdr:row>
      <xdr:rowOff>14310</xdr:rowOff>
    </xdr:to>
    <xdr:sp macro="" textlink="">
      <xdr:nvSpPr>
        <xdr:cNvPr id="23" name="Bent Arrow 22">
          <a:extLst>
            <a:ext uri="{FF2B5EF4-FFF2-40B4-BE49-F238E27FC236}">
              <a16:creationId xmlns:a16="http://schemas.microsoft.com/office/drawing/2014/main" id="{00000000-0008-0000-0300-000017000000}"/>
            </a:ext>
          </a:extLst>
        </xdr:cNvPr>
        <xdr:cNvSpPr/>
      </xdr:nvSpPr>
      <xdr:spPr>
        <a:xfrm rot="10800000" flipH="1">
          <a:off x="4881562" y="94892813"/>
          <a:ext cx="1197769" cy="39531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662215</xdr:colOff>
      <xdr:row>327</xdr:row>
      <xdr:rowOff>27215</xdr:rowOff>
    </xdr:from>
    <xdr:to>
      <xdr:col>7</xdr:col>
      <xdr:colOff>789215</xdr:colOff>
      <xdr:row>329</xdr:row>
      <xdr:rowOff>117928</xdr:rowOff>
    </xdr:to>
    <xdr:sp macro="" textlink="">
      <xdr:nvSpPr>
        <xdr:cNvPr id="24" name="Down Arrow 23">
          <a:extLst>
            <a:ext uri="{FF2B5EF4-FFF2-40B4-BE49-F238E27FC236}">
              <a16:creationId xmlns:a16="http://schemas.microsoft.com/office/drawing/2014/main" id="{00000000-0008-0000-0300-000018000000}"/>
            </a:ext>
          </a:extLst>
        </xdr:cNvPr>
        <xdr:cNvSpPr/>
      </xdr:nvSpPr>
      <xdr:spPr>
        <a:xfrm>
          <a:off x="14314715" y="75918786"/>
          <a:ext cx="127000" cy="453571"/>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en-US" sz="1100"/>
        </a:p>
      </xdr:txBody>
    </xdr:sp>
    <xdr:clientData/>
  </xdr:twoCellAnchor>
  <xdr:twoCellAnchor>
    <xdr:from>
      <xdr:col>3</xdr:col>
      <xdr:colOff>580231</xdr:colOff>
      <xdr:row>616</xdr:row>
      <xdr:rowOff>93133</xdr:rowOff>
    </xdr:from>
    <xdr:to>
      <xdr:col>3</xdr:col>
      <xdr:colOff>1885950</xdr:colOff>
      <xdr:row>618</xdr:row>
      <xdr:rowOff>5843</xdr:rowOff>
    </xdr:to>
    <xdr:sp macro="" textlink="">
      <xdr:nvSpPr>
        <xdr:cNvPr id="25" name="Bent Arrow 24">
          <a:extLst>
            <a:ext uri="{FF2B5EF4-FFF2-40B4-BE49-F238E27FC236}">
              <a16:creationId xmlns:a16="http://schemas.microsoft.com/office/drawing/2014/main" id="{00000000-0008-0000-0300-000019000000}"/>
            </a:ext>
          </a:extLst>
        </xdr:cNvPr>
        <xdr:cNvSpPr/>
      </xdr:nvSpPr>
      <xdr:spPr>
        <a:xfrm rot="10800000" flipH="1">
          <a:off x="4895056" y="118479358"/>
          <a:ext cx="1267619" cy="36991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586583</xdr:colOff>
      <xdr:row>109</xdr:row>
      <xdr:rowOff>50010</xdr:rowOff>
    </xdr:from>
    <xdr:to>
      <xdr:col>2</xdr:col>
      <xdr:colOff>1974852</xdr:colOff>
      <xdr:row>110</xdr:row>
      <xdr:rowOff>207190</xdr:rowOff>
    </xdr:to>
    <xdr:sp macro="" textlink="">
      <xdr:nvSpPr>
        <xdr:cNvPr id="4" name="Bent Arrow 3">
          <a:extLst>
            <a:ext uri="{FF2B5EF4-FFF2-40B4-BE49-F238E27FC236}">
              <a16:creationId xmlns:a16="http://schemas.microsoft.com/office/drawing/2014/main" id="{00000000-0008-0000-0400-000004000000}"/>
            </a:ext>
          </a:extLst>
        </xdr:cNvPr>
        <xdr:cNvSpPr/>
      </xdr:nvSpPr>
      <xdr:spPr>
        <a:xfrm rot="10800000" flipH="1">
          <a:off x="3558383" y="25145210"/>
          <a:ext cx="1388269" cy="33498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404814</xdr:colOff>
      <xdr:row>114</xdr:row>
      <xdr:rowOff>142875</xdr:rowOff>
    </xdr:from>
    <xdr:to>
      <xdr:col>3</xdr:col>
      <xdr:colOff>1047774</xdr:colOff>
      <xdr:row>116</xdr:row>
      <xdr:rowOff>2267</xdr:rowOff>
    </xdr:to>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2464" y="19754850"/>
          <a:ext cx="5332435" cy="219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226220</xdr:colOff>
      <xdr:row>158</xdr:row>
      <xdr:rowOff>11912</xdr:rowOff>
    </xdr:from>
    <xdr:to>
      <xdr:col>6</xdr:col>
      <xdr:colOff>1690689</xdr:colOff>
      <xdr:row>159</xdr:row>
      <xdr:rowOff>192905</xdr:rowOff>
    </xdr:to>
    <xdr:sp macro="" textlink="">
      <xdr:nvSpPr>
        <xdr:cNvPr id="6" name="Bent Arrow 5">
          <a:extLst>
            <a:ext uri="{FF2B5EF4-FFF2-40B4-BE49-F238E27FC236}">
              <a16:creationId xmlns:a16="http://schemas.microsoft.com/office/drawing/2014/main" id="{00000000-0008-0000-0400-000006000000}"/>
            </a:ext>
          </a:extLst>
        </xdr:cNvPr>
        <xdr:cNvSpPr/>
      </xdr:nvSpPr>
      <xdr:spPr>
        <a:xfrm rot="10800000" flipH="1">
          <a:off x="4483895" y="33339887"/>
          <a:ext cx="1397794" cy="361968"/>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821531</xdr:colOff>
      <xdr:row>164</xdr:row>
      <xdr:rowOff>37991</xdr:rowOff>
    </xdr:from>
    <xdr:to>
      <xdr:col>2</xdr:col>
      <xdr:colOff>934303</xdr:colOff>
      <xdr:row>166</xdr:row>
      <xdr:rowOff>105676</xdr:rowOff>
    </xdr:to>
    <xdr:pic>
      <xdr:nvPicPr>
        <xdr:cNvPr id="7" name="Picture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a:stretch>
          <a:fillRect/>
        </a:stretch>
      </xdr:blipFill>
      <xdr:spPr bwMode="auto">
        <a:xfrm>
          <a:off x="1083998" y="37773924"/>
          <a:ext cx="2817872" cy="4232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636059</xdr:colOff>
      <xdr:row>194</xdr:row>
      <xdr:rowOff>75411</xdr:rowOff>
    </xdr:from>
    <xdr:to>
      <xdr:col>7</xdr:col>
      <xdr:colOff>2100528</xdr:colOff>
      <xdr:row>196</xdr:row>
      <xdr:rowOff>10341</xdr:rowOff>
    </xdr:to>
    <xdr:sp macro="" textlink="">
      <xdr:nvSpPr>
        <xdr:cNvPr id="8" name="Bent Arrow 7">
          <a:extLst>
            <a:ext uri="{FF2B5EF4-FFF2-40B4-BE49-F238E27FC236}">
              <a16:creationId xmlns:a16="http://schemas.microsoft.com/office/drawing/2014/main" id="{00000000-0008-0000-0400-000008000000}"/>
            </a:ext>
          </a:extLst>
        </xdr:cNvPr>
        <xdr:cNvSpPr/>
      </xdr:nvSpPr>
      <xdr:spPr>
        <a:xfrm rot="10800000" flipH="1">
          <a:off x="14136159" y="45503311"/>
          <a:ext cx="1464469" cy="32863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255855</xdr:colOff>
      <xdr:row>271</xdr:row>
      <xdr:rowOff>111894</xdr:rowOff>
    </xdr:from>
    <xdr:to>
      <xdr:col>4</xdr:col>
      <xdr:colOff>1564739</xdr:colOff>
      <xdr:row>273</xdr:row>
      <xdr:rowOff>19076</xdr:rowOff>
    </xdr:to>
    <xdr:pic>
      <xdr:nvPicPr>
        <xdr:cNvPr id="12" name="Picture 11">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3"/>
        <a:stretch>
          <a:fillRect/>
        </a:stretch>
      </xdr:blipFill>
      <xdr:spPr bwMode="auto">
        <a:xfrm>
          <a:off x="518322" y="62705961"/>
          <a:ext cx="8128784" cy="262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499516</xdr:colOff>
      <xdr:row>341</xdr:row>
      <xdr:rowOff>228576</xdr:rowOff>
    </xdr:from>
    <xdr:to>
      <xdr:col>4</xdr:col>
      <xdr:colOff>308826</xdr:colOff>
      <xdr:row>344</xdr:row>
      <xdr:rowOff>120400</xdr:rowOff>
    </xdr:to>
    <xdr:pic>
      <xdr:nvPicPr>
        <xdr:cNvPr id="13" name="Picture 12">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4"/>
        <a:srcRect t="38056"/>
        <a:stretch>
          <a:fillRect/>
        </a:stretch>
      </xdr:blipFill>
      <xdr:spPr bwMode="auto">
        <a:xfrm>
          <a:off x="761983" y="78469043"/>
          <a:ext cx="6629210" cy="57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326231</xdr:colOff>
      <xdr:row>336</xdr:row>
      <xdr:rowOff>62704</xdr:rowOff>
    </xdr:from>
    <xdr:to>
      <xdr:col>8</xdr:col>
      <xdr:colOff>1790700</xdr:colOff>
      <xdr:row>338</xdr:row>
      <xdr:rowOff>17748</xdr:rowOff>
    </xdr:to>
    <xdr:sp macro="" textlink="">
      <xdr:nvSpPr>
        <xdr:cNvPr id="15" name="Bent Arrow 14">
          <a:extLst>
            <a:ext uri="{FF2B5EF4-FFF2-40B4-BE49-F238E27FC236}">
              <a16:creationId xmlns:a16="http://schemas.microsoft.com/office/drawing/2014/main" id="{00000000-0008-0000-0400-00000F000000}"/>
            </a:ext>
          </a:extLst>
        </xdr:cNvPr>
        <xdr:cNvSpPr/>
      </xdr:nvSpPr>
      <xdr:spPr>
        <a:xfrm rot="10800000" flipH="1">
          <a:off x="16099631" y="77160171"/>
          <a:ext cx="1464469" cy="412244"/>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160603</xdr:colOff>
      <xdr:row>413</xdr:row>
      <xdr:rowOff>5559</xdr:rowOff>
    </xdr:from>
    <xdr:to>
      <xdr:col>2</xdr:col>
      <xdr:colOff>2020359</xdr:colOff>
      <xdr:row>416</xdr:row>
      <xdr:rowOff>2159</xdr:rowOff>
    </xdr:to>
    <xdr:pic>
      <xdr:nvPicPr>
        <xdr:cNvPr id="16" name="Picture 15">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23070" y="94188759"/>
          <a:ext cx="4556389" cy="676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504030</xdr:colOff>
      <xdr:row>479</xdr:row>
      <xdr:rowOff>84667</xdr:rowOff>
    </xdr:from>
    <xdr:to>
      <xdr:col>3</xdr:col>
      <xdr:colOff>1809749</xdr:colOff>
      <xdr:row>480</xdr:row>
      <xdr:rowOff>225977</xdr:rowOff>
    </xdr:to>
    <xdr:sp macro="" textlink="">
      <xdr:nvSpPr>
        <xdr:cNvPr id="17" name="Bent Arrow 16">
          <a:extLst>
            <a:ext uri="{FF2B5EF4-FFF2-40B4-BE49-F238E27FC236}">
              <a16:creationId xmlns:a16="http://schemas.microsoft.com/office/drawing/2014/main" id="{00000000-0008-0000-0400-000011000000}"/>
            </a:ext>
          </a:extLst>
        </xdr:cNvPr>
        <xdr:cNvSpPr/>
      </xdr:nvSpPr>
      <xdr:spPr>
        <a:xfrm rot="10800000" flipH="1">
          <a:off x="5025230" y="108407200"/>
          <a:ext cx="1305719" cy="36991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152400</xdr:colOff>
      <xdr:row>485</xdr:row>
      <xdr:rowOff>3442</xdr:rowOff>
    </xdr:from>
    <xdr:to>
      <xdr:col>3</xdr:col>
      <xdr:colOff>1081012</xdr:colOff>
      <xdr:row>488</xdr:row>
      <xdr:rowOff>76465</xdr:rowOff>
    </xdr:to>
    <xdr:pic>
      <xdr:nvPicPr>
        <xdr:cNvPr id="18" name="Picture 17">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4867" y="109206509"/>
          <a:ext cx="5809645" cy="758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580231</xdr:colOff>
      <xdr:row>498</xdr:row>
      <xdr:rowOff>93133</xdr:rowOff>
    </xdr:from>
    <xdr:to>
      <xdr:col>3</xdr:col>
      <xdr:colOff>1885950</xdr:colOff>
      <xdr:row>500</xdr:row>
      <xdr:rowOff>5843</xdr:rowOff>
    </xdr:to>
    <xdr:sp macro="" textlink="">
      <xdr:nvSpPr>
        <xdr:cNvPr id="19" name="Bent Arrow 18">
          <a:extLst>
            <a:ext uri="{FF2B5EF4-FFF2-40B4-BE49-F238E27FC236}">
              <a16:creationId xmlns:a16="http://schemas.microsoft.com/office/drawing/2014/main" id="{00000000-0008-0000-0400-000013000000}"/>
            </a:ext>
          </a:extLst>
        </xdr:cNvPr>
        <xdr:cNvSpPr/>
      </xdr:nvSpPr>
      <xdr:spPr>
        <a:xfrm rot="10800000" flipH="1">
          <a:off x="5101431" y="114528600"/>
          <a:ext cx="1305719" cy="36991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476249</xdr:colOff>
      <xdr:row>19</xdr:row>
      <xdr:rowOff>23813</xdr:rowOff>
    </xdr:from>
    <xdr:to>
      <xdr:col>4</xdr:col>
      <xdr:colOff>411378</xdr:colOff>
      <xdr:row>23</xdr:row>
      <xdr:rowOff>63500</xdr:rowOff>
    </xdr:to>
    <xdr:pic>
      <xdr:nvPicPr>
        <xdr:cNvPr id="20" name="Picture 19">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30249" y="3681413"/>
          <a:ext cx="6488329" cy="865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321469</xdr:colOff>
      <xdr:row>199</xdr:row>
      <xdr:rowOff>47624</xdr:rowOff>
    </xdr:from>
    <xdr:to>
      <xdr:col>2</xdr:col>
      <xdr:colOff>1788319</xdr:colOff>
      <xdr:row>200</xdr:row>
      <xdr:rowOff>150362</xdr:rowOff>
    </xdr:to>
    <xdr:pic>
      <xdr:nvPicPr>
        <xdr:cNvPr id="21" name="Picture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69119" y="35080574"/>
          <a:ext cx="3974307" cy="257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273846</xdr:colOff>
      <xdr:row>264</xdr:row>
      <xdr:rowOff>11906</xdr:rowOff>
    </xdr:from>
    <xdr:to>
      <xdr:col>5</xdr:col>
      <xdr:colOff>1738315</xdr:colOff>
      <xdr:row>265</xdr:row>
      <xdr:rowOff>119063</xdr:rowOff>
    </xdr:to>
    <xdr:sp macro="" textlink="">
      <xdr:nvSpPr>
        <xdr:cNvPr id="22" name="Bent Arrow 21">
          <a:extLst>
            <a:ext uri="{FF2B5EF4-FFF2-40B4-BE49-F238E27FC236}">
              <a16:creationId xmlns:a16="http://schemas.microsoft.com/office/drawing/2014/main" id="{00000000-0008-0000-0400-000016000000}"/>
            </a:ext>
          </a:extLst>
        </xdr:cNvPr>
        <xdr:cNvSpPr/>
      </xdr:nvSpPr>
      <xdr:spPr>
        <a:xfrm rot="10800000" flipH="1">
          <a:off x="8122446" y="49322831"/>
          <a:ext cx="1464469" cy="288132"/>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16</xdr:col>
      <xdr:colOff>12700</xdr:colOff>
      <xdr:row>408</xdr:row>
      <xdr:rowOff>152400</xdr:rowOff>
    </xdr:from>
    <xdr:to>
      <xdr:col>16</xdr:col>
      <xdr:colOff>203200</xdr:colOff>
      <xdr:row>411</xdr:row>
      <xdr:rowOff>0</xdr:rowOff>
    </xdr:to>
    <xdr:sp macro="" textlink="">
      <xdr:nvSpPr>
        <xdr:cNvPr id="23" name="Down Arrow 22">
          <a:extLst>
            <a:ext uri="{FF2B5EF4-FFF2-40B4-BE49-F238E27FC236}">
              <a16:creationId xmlns:a16="http://schemas.microsoft.com/office/drawing/2014/main" id="{00000000-0008-0000-0400-000017000000}"/>
            </a:ext>
          </a:extLst>
        </xdr:cNvPr>
        <xdr:cNvSpPr/>
      </xdr:nvSpPr>
      <xdr:spPr>
        <a:xfrm>
          <a:off x="30505400" y="100761800"/>
          <a:ext cx="190500" cy="5334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154783</xdr:colOff>
      <xdr:row>109</xdr:row>
      <xdr:rowOff>11910</xdr:rowOff>
    </xdr:from>
    <xdr:to>
      <xdr:col>2</xdr:col>
      <xdr:colOff>1543052</xdr:colOff>
      <xdr:row>110</xdr:row>
      <xdr:rowOff>169090</xdr:rowOff>
    </xdr:to>
    <xdr:sp macro="" textlink="">
      <xdr:nvSpPr>
        <xdr:cNvPr id="2" name="Bent Arrow 1">
          <a:extLst>
            <a:ext uri="{FF2B5EF4-FFF2-40B4-BE49-F238E27FC236}">
              <a16:creationId xmlns:a16="http://schemas.microsoft.com/office/drawing/2014/main" id="{00000000-0008-0000-0500-000002000000}"/>
            </a:ext>
          </a:extLst>
        </xdr:cNvPr>
        <xdr:cNvSpPr/>
      </xdr:nvSpPr>
      <xdr:spPr>
        <a:xfrm rot="10800000" flipH="1">
          <a:off x="2336008" y="25538910"/>
          <a:ext cx="1388269" cy="33815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404814</xdr:colOff>
      <xdr:row>114</xdr:row>
      <xdr:rowOff>142875</xdr:rowOff>
    </xdr:from>
    <xdr:to>
      <xdr:col>3</xdr:col>
      <xdr:colOff>1439013</xdr:colOff>
      <xdr:row>116</xdr:row>
      <xdr:rowOff>0</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2464" y="26612850"/>
          <a:ext cx="5334817"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226220</xdr:colOff>
      <xdr:row>158</xdr:row>
      <xdr:rowOff>11912</xdr:rowOff>
    </xdr:from>
    <xdr:to>
      <xdr:col>6</xdr:col>
      <xdr:colOff>2000250</xdr:colOff>
      <xdr:row>159</xdr:row>
      <xdr:rowOff>68036</xdr:rowOff>
    </xdr:to>
    <xdr:sp macro="" textlink="">
      <xdr:nvSpPr>
        <xdr:cNvPr id="4" name="Bent Arrow 3">
          <a:extLst>
            <a:ext uri="{FF2B5EF4-FFF2-40B4-BE49-F238E27FC236}">
              <a16:creationId xmlns:a16="http://schemas.microsoft.com/office/drawing/2014/main" id="{00000000-0008-0000-0500-000004000000}"/>
            </a:ext>
          </a:extLst>
        </xdr:cNvPr>
        <xdr:cNvSpPr/>
      </xdr:nvSpPr>
      <xdr:spPr>
        <a:xfrm rot="10800000" flipH="1">
          <a:off x="11084720" y="37213841"/>
          <a:ext cx="1774030" cy="28744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821531</xdr:colOff>
      <xdr:row>164</xdr:row>
      <xdr:rowOff>39832</xdr:rowOff>
    </xdr:from>
    <xdr:to>
      <xdr:col>2</xdr:col>
      <xdr:colOff>1325541</xdr:colOff>
      <xdr:row>166</xdr:row>
      <xdr:rowOff>100210</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a:stretch>
          <a:fillRect/>
        </a:stretch>
      </xdr:blipFill>
      <xdr:spPr bwMode="auto">
        <a:xfrm>
          <a:off x="1084602" y="37849546"/>
          <a:ext cx="2817532" cy="423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492126</xdr:colOff>
      <xdr:row>194</xdr:row>
      <xdr:rowOff>30054</xdr:rowOff>
    </xdr:from>
    <xdr:to>
      <xdr:col>7</xdr:col>
      <xdr:colOff>2267857</xdr:colOff>
      <xdr:row>196</xdr:row>
      <xdr:rowOff>31750</xdr:rowOff>
    </xdr:to>
    <xdr:sp macro="" textlink="">
      <xdr:nvSpPr>
        <xdr:cNvPr id="6" name="Bent Arrow 5">
          <a:extLst>
            <a:ext uri="{FF2B5EF4-FFF2-40B4-BE49-F238E27FC236}">
              <a16:creationId xmlns:a16="http://schemas.microsoft.com/office/drawing/2014/main" id="{00000000-0008-0000-0500-000006000000}"/>
            </a:ext>
          </a:extLst>
        </xdr:cNvPr>
        <xdr:cNvSpPr/>
      </xdr:nvSpPr>
      <xdr:spPr>
        <a:xfrm rot="10800000" flipH="1">
          <a:off x="14208126" y="45450697"/>
          <a:ext cx="1775731" cy="400839"/>
        </a:xfrm>
        <a:prstGeom prst="bentArrow">
          <a:avLst>
            <a:gd name="adj1" fmla="val 25000"/>
            <a:gd name="adj2" fmla="val 15948"/>
            <a:gd name="adj3" fmla="val 25000"/>
            <a:gd name="adj4" fmla="val 4375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416720</xdr:colOff>
      <xdr:row>270</xdr:row>
      <xdr:rowOff>115468</xdr:rowOff>
    </xdr:from>
    <xdr:to>
      <xdr:col>4</xdr:col>
      <xdr:colOff>2116842</xdr:colOff>
      <xdr:row>272</xdr:row>
      <xdr:rowOff>15502</xdr:rowOff>
    </xdr:to>
    <xdr:pic>
      <xdr:nvPicPr>
        <xdr:cNvPr id="9" name="Picture 8">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3"/>
        <a:stretch>
          <a:fillRect/>
        </a:stretch>
      </xdr:blipFill>
      <xdr:spPr bwMode="auto">
        <a:xfrm>
          <a:off x="679791" y="62046111"/>
          <a:ext cx="8132073" cy="262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328405</xdr:colOff>
      <xdr:row>338</xdr:row>
      <xdr:rowOff>54429</xdr:rowOff>
    </xdr:from>
    <xdr:to>
      <xdr:col>4</xdr:col>
      <xdr:colOff>1148474</xdr:colOff>
      <xdr:row>341</xdr:row>
      <xdr:rowOff>58781</xdr:rowOff>
    </xdr:to>
    <xdr:pic>
      <xdr:nvPicPr>
        <xdr:cNvPr id="10" name="Picture 9">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4"/>
        <a:srcRect t="46217"/>
        <a:stretch>
          <a:fillRect/>
        </a:stretch>
      </xdr:blipFill>
      <xdr:spPr bwMode="auto">
        <a:xfrm>
          <a:off x="591476" y="77143429"/>
          <a:ext cx="7252020"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155863</xdr:colOff>
      <xdr:row>403</xdr:row>
      <xdr:rowOff>127567</xdr:rowOff>
    </xdr:from>
    <xdr:to>
      <xdr:col>27</xdr:col>
      <xdr:colOff>1619250</xdr:colOff>
      <xdr:row>405</xdr:row>
      <xdr:rowOff>95250</xdr:rowOff>
    </xdr:to>
    <xdr:sp macro="" textlink="">
      <xdr:nvSpPr>
        <xdr:cNvPr id="11" name="Bent Arrow 10">
          <a:extLst>
            <a:ext uri="{FF2B5EF4-FFF2-40B4-BE49-F238E27FC236}">
              <a16:creationId xmlns:a16="http://schemas.microsoft.com/office/drawing/2014/main" id="{00000000-0008-0000-0500-00000B000000}"/>
            </a:ext>
          </a:extLst>
        </xdr:cNvPr>
        <xdr:cNvSpPr/>
      </xdr:nvSpPr>
      <xdr:spPr>
        <a:xfrm rot="10800000" flipH="1">
          <a:off x="51781363" y="95488692"/>
          <a:ext cx="5209887" cy="348683"/>
        </a:xfrm>
        <a:prstGeom prst="bentArrow">
          <a:avLst>
            <a:gd name="adj1" fmla="val 25000"/>
            <a:gd name="adj2" fmla="val 25502"/>
            <a:gd name="adj3" fmla="val 25000"/>
            <a:gd name="adj4" fmla="val 4375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8</xdr:col>
      <xdr:colOff>404246</xdr:colOff>
      <xdr:row>334</xdr:row>
      <xdr:rowOff>48192</xdr:rowOff>
    </xdr:from>
    <xdr:to>
      <xdr:col>8</xdr:col>
      <xdr:colOff>1868715</xdr:colOff>
      <xdr:row>336</xdr:row>
      <xdr:rowOff>62502</xdr:rowOff>
    </xdr:to>
    <xdr:sp macro="" textlink="">
      <xdr:nvSpPr>
        <xdr:cNvPr id="12" name="Bent Arrow 11">
          <a:extLst>
            <a:ext uri="{FF2B5EF4-FFF2-40B4-BE49-F238E27FC236}">
              <a16:creationId xmlns:a16="http://schemas.microsoft.com/office/drawing/2014/main" id="{00000000-0008-0000-0500-00000C000000}"/>
            </a:ext>
          </a:extLst>
        </xdr:cNvPr>
        <xdr:cNvSpPr/>
      </xdr:nvSpPr>
      <xdr:spPr>
        <a:xfrm rot="10800000" flipH="1">
          <a:off x="16415317" y="76375192"/>
          <a:ext cx="1464469" cy="413453"/>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321469</xdr:colOff>
      <xdr:row>407</xdr:row>
      <xdr:rowOff>107158</xdr:rowOff>
    </xdr:from>
    <xdr:to>
      <xdr:col>3</xdr:col>
      <xdr:colOff>388064</xdr:colOff>
      <xdr:row>411</xdr:row>
      <xdr:rowOff>72010</xdr:rowOff>
    </xdr:to>
    <xdr:pic>
      <xdr:nvPicPr>
        <xdr:cNvPr id="13" name="Picture 12">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69119" y="112121158"/>
          <a:ext cx="4367213" cy="688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631031</xdr:colOff>
      <xdr:row>474</xdr:row>
      <xdr:rowOff>0</xdr:rowOff>
    </xdr:from>
    <xdr:to>
      <xdr:col>3</xdr:col>
      <xdr:colOff>2095500</xdr:colOff>
      <xdr:row>476</xdr:row>
      <xdr:rowOff>14310</xdr:rowOff>
    </xdr:to>
    <xdr:sp macro="" textlink="">
      <xdr:nvSpPr>
        <xdr:cNvPr id="14" name="Bent Arrow 13">
          <a:extLst>
            <a:ext uri="{FF2B5EF4-FFF2-40B4-BE49-F238E27FC236}">
              <a16:creationId xmlns:a16="http://schemas.microsoft.com/office/drawing/2014/main" id="{00000000-0008-0000-0500-00000E000000}"/>
            </a:ext>
          </a:extLst>
        </xdr:cNvPr>
        <xdr:cNvSpPr/>
      </xdr:nvSpPr>
      <xdr:spPr>
        <a:xfrm rot="10800000" flipH="1">
          <a:off x="4888706" y="126406275"/>
          <a:ext cx="1216819" cy="38578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1</xdr:colOff>
      <xdr:row>479</xdr:row>
      <xdr:rowOff>11907</xdr:rowOff>
    </xdr:from>
    <xdr:to>
      <xdr:col>3</xdr:col>
      <xdr:colOff>1319852</xdr:colOff>
      <xdr:row>483</xdr:row>
      <xdr:rowOff>59531</xdr:rowOff>
    </xdr:to>
    <xdr:pic>
      <xdr:nvPicPr>
        <xdr:cNvPr id="15" name="Picture 14">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7651" y="127342107"/>
          <a:ext cx="5620469" cy="771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631031</xdr:colOff>
      <xdr:row>496</xdr:row>
      <xdr:rowOff>0</xdr:rowOff>
    </xdr:from>
    <xdr:to>
      <xdr:col>3</xdr:col>
      <xdr:colOff>2095500</xdr:colOff>
      <xdr:row>498</xdr:row>
      <xdr:rowOff>14310</xdr:rowOff>
    </xdr:to>
    <xdr:sp macro="" textlink="">
      <xdr:nvSpPr>
        <xdr:cNvPr id="16" name="Bent Arrow 15">
          <a:extLst>
            <a:ext uri="{FF2B5EF4-FFF2-40B4-BE49-F238E27FC236}">
              <a16:creationId xmlns:a16="http://schemas.microsoft.com/office/drawing/2014/main" id="{00000000-0008-0000-0500-000010000000}"/>
            </a:ext>
          </a:extLst>
        </xdr:cNvPr>
        <xdr:cNvSpPr/>
      </xdr:nvSpPr>
      <xdr:spPr>
        <a:xfrm rot="10800000" flipH="1">
          <a:off x="4888706" y="132359400"/>
          <a:ext cx="1216819" cy="38578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476250</xdr:colOff>
      <xdr:row>19</xdr:row>
      <xdr:rowOff>23813</xdr:rowOff>
    </xdr:from>
    <xdr:to>
      <xdr:col>3</xdr:col>
      <xdr:colOff>542845</xdr:colOff>
      <xdr:row>21</xdr:row>
      <xdr:rowOff>175312</xdr:rowOff>
    </xdr:to>
    <xdr:pic>
      <xdr:nvPicPr>
        <xdr:cNvPr id="17" name="Picture 16">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3900" y="3709988"/>
          <a:ext cx="4367213" cy="570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321469</xdr:colOff>
      <xdr:row>199</xdr:row>
      <xdr:rowOff>47624</xdr:rowOff>
    </xdr:from>
    <xdr:to>
      <xdr:col>3</xdr:col>
      <xdr:colOff>7091</xdr:colOff>
      <xdr:row>200</xdr:row>
      <xdr:rowOff>150361</xdr:rowOff>
    </xdr:to>
    <xdr:pic>
      <xdr:nvPicPr>
        <xdr:cNvPr id="18" name="Picture 17">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69119" y="46853474"/>
          <a:ext cx="3974307" cy="293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799989</xdr:colOff>
      <xdr:row>264</xdr:row>
      <xdr:rowOff>66334</xdr:rowOff>
    </xdr:from>
    <xdr:to>
      <xdr:col>5</xdr:col>
      <xdr:colOff>2264458</xdr:colOff>
      <xdr:row>265</xdr:row>
      <xdr:rowOff>173491</xdr:rowOff>
    </xdr:to>
    <xdr:sp macro="" textlink="">
      <xdr:nvSpPr>
        <xdr:cNvPr id="19" name="Bent Arrow 18">
          <a:extLst>
            <a:ext uri="{FF2B5EF4-FFF2-40B4-BE49-F238E27FC236}">
              <a16:creationId xmlns:a16="http://schemas.microsoft.com/office/drawing/2014/main" id="{00000000-0008-0000-0500-000013000000}"/>
            </a:ext>
          </a:extLst>
        </xdr:cNvPr>
        <xdr:cNvSpPr/>
      </xdr:nvSpPr>
      <xdr:spPr>
        <a:xfrm rot="10800000" flipH="1">
          <a:off x="9907703" y="60872120"/>
          <a:ext cx="1464469" cy="28858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238126</xdr:colOff>
      <xdr:row>49</xdr:row>
      <xdr:rowOff>35718</xdr:rowOff>
    </xdr:from>
    <xdr:to>
      <xdr:col>3</xdr:col>
      <xdr:colOff>1372394</xdr:colOff>
      <xdr:row>51</xdr:row>
      <xdr:rowOff>10122</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157" y="3357562"/>
          <a:ext cx="5405437" cy="331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404812</xdr:colOff>
      <xdr:row>59</xdr:row>
      <xdr:rowOff>23819</xdr:rowOff>
    </xdr:from>
    <xdr:to>
      <xdr:col>2</xdr:col>
      <xdr:colOff>1869281</xdr:colOff>
      <xdr:row>60</xdr:row>
      <xdr:rowOff>180999</xdr:rowOff>
    </xdr:to>
    <xdr:sp macro="" textlink="">
      <xdr:nvSpPr>
        <xdr:cNvPr id="3" name="Bent Arrow 2">
          <a:extLst>
            <a:ext uri="{FF2B5EF4-FFF2-40B4-BE49-F238E27FC236}">
              <a16:creationId xmlns:a16="http://schemas.microsoft.com/office/drawing/2014/main" id="{00000000-0008-0000-0600-000003000000}"/>
            </a:ext>
          </a:extLst>
        </xdr:cNvPr>
        <xdr:cNvSpPr/>
      </xdr:nvSpPr>
      <xdr:spPr>
        <a:xfrm rot="10800000" flipH="1">
          <a:off x="2547937" y="20097757"/>
          <a:ext cx="1464469" cy="34768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476250</xdr:colOff>
      <xdr:row>15</xdr:row>
      <xdr:rowOff>23813</xdr:rowOff>
    </xdr:from>
    <xdr:to>
      <xdr:col>3</xdr:col>
      <xdr:colOff>574676</xdr:colOff>
      <xdr:row>18</xdr:row>
      <xdr:rowOff>20532</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3900" y="5643563"/>
          <a:ext cx="4367213" cy="570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214312</xdr:colOff>
      <xdr:row>43</xdr:row>
      <xdr:rowOff>11911</xdr:rowOff>
    </xdr:from>
    <xdr:to>
      <xdr:col>2</xdr:col>
      <xdr:colOff>1678781</xdr:colOff>
      <xdr:row>44</xdr:row>
      <xdr:rowOff>192903</xdr:rowOff>
    </xdr:to>
    <xdr:sp macro="" textlink="">
      <xdr:nvSpPr>
        <xdr:cNvPr id="5" name="Bent Arrow 4">
          <a:extLst>
            <a:ext uri="{FF2B5EF4-FFF2-40B4-BE49-F238E27FC236}">
              <a16:creationId xmlns:a16="http://schemas.microsoft.com/office/drawing/2014/main" id="{00000000-0008-0000-0600-000005000000}"/>
            </a:ext>
          </a:extLst>
        </xdr:cNvPr>
        <xdr:cNvSpPr/>
      </xdr:nvSpPr>
      <xdr:spPr>
        <a:xfrm rot="10800000" flipH="1">
          <a:off x="2357437" y="15799599"/>
          <a:ext cx="1464469" cy="371492"/>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321469</xdr:colOff>
      <xdr:row>88</xdr:row>
      <xdr:rowOff>47624</xdr:rowOff>
    </xdr:from>
    <xdr:to>
      <xdr:col>2</xdr:col>
      <xdr:colOff>1658145</xdr:colOff>
      <xdr:row>89</xdr:row>
      <xdr:rowOff>114643</xdr:rowOff>
    </xdr:to>
    <xdr:pic>
      <xdr:nvPicPr>
        <xdr:cNvPr id="6" name="Picture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9119" y="31994474"/>
          <a:ext cx="3974307" cy="257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762000</xdr:colOff>
      <xdr:row>65</xdr:row>
      <xdr:rowOff>25400</xdr:rowOff>
    </xdr:from>
    <xdr:to>
      <xdr:col>2</xdr:col>
      <xdr:colOff>2032001</xdr:colOff>
      <xdr:row>67</xdr:row>
      <xdr:rowOff>108266</xdr:rowOff>
    </xdr:to>
    <xdr:pic>
      <xdr:nvPicPr>
        <xdr:cNvPr id="7" name="Picture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4"/>
        <a:stretch>
          <a:fillRect/>
        </a:stretch>
      </xdr:blipFill>
      <xdr:spPr bwMode="auto">
        <a:xfrm>
          <a:off x="1024467" y="15815733"/>
          <a:ext cx="3598334" cy="4384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778140</xdr:colOff>
      <xdr:row>82</xdr:row>
      <xdr:rowOff>66151</xdr:rowOff>
    </xdr:from>
    <xdr:to>
      <xdr:col>6</xdr:col>
      <xdr:colOff>2242609</xdr:colOff>
      <xdr:row>84</xdr:row>
      <xdr:rowOff>3198</xdr:rowOff>
    </xdr:to>
    <xdr:sp macro="" textlink="">
      <xdr:nvSpPr>
        <xdr:cNvPr id="8" name="Bent Arrow 7">
          <a:extLst>
            <a:ext uri="{FF2B5EF4-FFF2-40B4-BE49-F238E27FC236}">
              <a16:creationId xmlns:a16="http://schemas.microsoft.com/office/drawing/2014/main" id="{00000000-0008-0000-0600-000008000000}"/>
            </a:ext>
          </a:extLst>
        </xdr:cNvPr>
        <xdr:cNvSpPr/>
      </xdr:nvSpPr>
      <xdr:spPr>
        <a:xfrm rot="10800000" flipH="1">
          <a:off x="11937207" y="20267618"/>
          <a:ext cx="1464469" cy="33498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5</xdr:col>
      <xdr:colOff>311946</xdr:colOff>
      <xdr:row>111</xdr:row>
      <xdr:rowOff>11111</xdr:rowOff>
    </xdr:from>
    <xdr:to>
      <xdr:col>5</xdr:col>
      <xdr:colOff>1776415</xdr:colOff>
      <xdr:row>112</xdr:row>
      <xdr:rowOff>215106</xdr:rowOff>
    </xdr:to>
    <xdr:sp macro="" textlink="">
      <xdr:nvSpPr>
        <xdr:cNvPr id="9" name="Bent Arrow 8">
          <a:extLst>
            <a:ext uri="{FF2B5EF4-FFF2-40B4-BE49-F238E27FC236}">
              <a16:creationId xmlns:a16="http://schemas.microsoft.com/office/drawing/2014/main" id="{00000000-0008-0000-0600-000009000000}"/>
            </a:ext>
          </a:extLst>
        </xdr:cNvPr>
        <xdr:cNvSpPr/>
      </xdr:nvSpPr>
      <xdr:spPr>
        <a:xfrm rot="10800000" flipH="1">
          <a:off x="8681246" y="26782711"/>
          <a:ext cx="1464469" cy="38179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439347</xdr:colOff>
      <xdr:row>118</xdr:row>
      <xdr:rowOff>38089</xdr:rowOff>
    </xdr:from>
    <xdr:to>
      <xdr:col>5</xdr:col>
      <xdr:colOff>761133</xdr:colOff>
      <xdr:row>120</xdr:row>
      <xdr:rowOff>214460</xdr:rowOff>
    </xdr:to>
    <xdr:pic>
      <xdr:nvPicPr>
        <xdr:cNvPr id="12" name="Picture 11">
          <a:extLst>
            <a:ext uri="{FF2B5EF4-FFF2-40B4-BE49-F238E27FC236}">
              <a16:creationId xmlns:a16="http://schemas.microsoft.com/office/drawing/2014/main" id="{00000000-0008-0000-0600-00000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bwMode="auto">
        <a:xfrm>
          <a:off x="693347" y="29400489"/>
          <a:ext cx="8767286" cy="722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366712</xdr:colOff>
      <xdr:row>149</xdr:row>
      <xdr:rowOff>11119</xdr:rowOff>
    </xdr:from>
    <xdr:to>
      <xdr:col>2</xdr:col>
      <xdr:colOff>1831181</xdr:colOff>
      <xdr:row>149</xdr:row>
      <xdr:rowOff>304800</xdr:rowOff>
    </xdr:to>
    <xdr:sp macro="" textlink="">
      <xdr:nvSpPr>
        <xdr:cNvPr id="14" name="Bent Arrow 13">
          <a:extLst>
            <a:ext uri="{FF2B5EF4-FFF2-40B4-BE49-F238E27FC236}">
              <a16:creationId xmlns:a16="http://schemas.microsoft.com/office/drawing/2014/main" id="{00000000-0008-0000-0600-00000E000000}"/>
            </a:ext>
          </a:extLst>
        </xdr:cNvPr>
        <xdr:cNvSpPr/>
      </xdr:nvSpPr>
      <xdr:spPr>
        <a:xfrm rot="10800000" flipH="1">
          <a:off x="2843212" y="43165719"/>
          <a:ext cx="1464469" cy="293681"/>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526142</xdr:colOff>
      <xdr:row>14</xdr:row>
      <xdr:rowOff>72571</xdr:rowOff>
    </xdr:from>
    <xdr:to>
      <xdr:col>5</xdr:col>
      <xdr:colOff>1090620</xdr:colOff>
      <xdr:row>17</xdr:row>
      <xdr:rowOff>168366</xdr:rowOff>
    </xdr:to>
    <xdr:pic>
      <xdr:nvPicPr>
        <xdr:cNvPr id="2" name="Picture 1" descr="er13no13_016.gif">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133928" y="4426857"/>
          <a:ext cx="8057477" cy="640080"/>
        </a:xfrm>
        <a:prstGeom prst="rect">
          <a:avLst/>
        </a:prstGeom>
      </xdr:spPr>
    </xdr:pic>
    <xdr:clientData/>
  </xdr:twoCellAnchor>
  <xdr:twoCellAnchor>
    <xdr:from>
      <xdr:col>2</xdr:col>
      <xdr:colOff>1152072</xdr:colOff>
      <xdr:row>77</xdr:row>
      <xdr:rowOff>72571</xdr:rowOff>
    </xdr:from>
    <xdr:to>
      <xdr:col>3</xdr:col>
      <xdr:colOff>1137898</xdr:colOff>
      <xdr:row>79</xdr:row>
      <xdr:rowOff>3395</xdr:rowOff>
    </xdr:to>
    <xdr:sp macro="" textlink="">
      <xdr:nvSpPr>
        <xdr:cNvPr id="3" name="Bent Arrow 2">
          <a:extLst>
            <a:ext uri="{FF2B5EF4-FFF2-40B4-BE49-F238E27FC236}">
              <a16:creationId xmlns:a16="http://schemas.microsoft.com/office/drawing/2014/main" id="{00000000-0008-0000-0700-000003000000}"/>
            </a:ext>
          </a:extLst>
        </xdr:cNvPr>
        <xdr:cNvSpPr/>
      </xdr:nvSpPr>
      <xdr:spPr>
        <a:xfrm rot="10800000" flipH="1">
          <a:off x="3465286" y="17698357"/>
          <a:ext cx="1464469" cy="293681"/>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136069</xdr:colOff>
      <xdr:row>82</xdr:row>
      <xdr:rowOff>154214</xdr:rowOff>
    </xdr:from>
    <xdr:to>
      <xdr:col>5</xdr:col>
      <xdr:colOff>624979</xdr:colOff>
      <xdr:row>88</xdr:row>
      <xdr:rowOff>71483</xdr:rowOff>
    </xdr:to>
    <xdr:pic>
      <xdr:nvPicPr>
        <xdr:cNvPr id="4" name="Picture 3" descr="er13no13_015.gif">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stretch>
          <a:fillRect/>
        </a:stretch>
      </xdr:blipFill>
      <xdr:spPr>
        <a:xfrm>
          <a:off x="743855" y="18687143"/>
          <a:ext cx="7913873" cy="1005840"/>
        </a:xfrm>
        <a:prstGeom prst="rect">
          <a:avLst/>
        </a:prstGeom>
      </xdr:spPr>
    </xdr:pic>
    <xdr:clientData/>
  </xdr:twoCellAnchor>
  <xdr:twoCellAnchor>
    <xdr:from>
      <xdr:col>3</xdr:col>
      <xdr:colOff>176893</xdr:colOff>
      <xdr:row>147</xdr:row>
      <xdr:rowOff>54428</xdr:rowOff>
    </xdr:from>
    <xdr:to>
      <xdr:col>3</xdr:col>
      <xdr:colOff>1319893</xdr:colOff>
      <xdr:row>147</xdr:row>
      <xdr:rowOff>163285</xdr:rowOff>
    </xdr:to>
    <xdr:sp macro="" textlink="">
      <xdr:nvSpPr>
        <xdr:cNvPr id="5" name="Right Arrow 4">
          <a:extLst>
            <a:ext uri="{FF2B5EF4-FFF2-40B4-BE49-F238E27FC236}">
              <a16:creationId xmlns:a16="http://schemas.microsoft.com/office/drawing/2014/main" id="{00000000-0008-0000-0700-000005000000}"/>
            </a:ext>
          </a:extLst>
        </xdr:cNvPr>
        <xdr:cNvSpPr/>
      </xdr:nvSpPr>
      <xdr:spPr>
        <a:xfrm>
          <a:off x="5334000" y="33922607"/>
          <a:ext cx="1143000" cy="108857"/>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3</xdr:col>
      <xdr:colOff>163284</xdr:colOff>
      <xdr:row>153</xdr:row>
      <xdr:rowOff>81642</xdr:rowOff>
    </xdr:from>
    <xdr:to>
      <xdr:col>3</xdr:col>
      <xdr:colOff>1306284</xdr:colOff>
      <xdr:row>153</xdr:row>
      <xdr:rowOff>190499</xdr:rowOff>
    </xdr:to>
    <xdr:sp macro="" textlink="">
      <xdr:nvSpPr>
        <xdr:cNvPr id="6" name="Right Arrow 5">
          <a:extLst>
            <a:ext uri="{FF2B5EF4-FFF2-40B4-BE49-F238E27FC236}">
              <a16:creationId xmlns:a16="http://schemas.microsoft.com/office/drawing/2014/main" id="{00000000-0008-0000-0700-000006000000}"/>
            </a:ext>
          </a:extLst>
        </xdr:cNvPr>
        <xdr:cNvSpPr/>
      </xdr:nvSpPr>
      <xdr:spPr>
        <a:xfrm>
          <a:off x="5320391" y="35596285"/>
          <a:ext cx="1143000" cy="108857"/>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3</xdr:col>
      <xdr:colOff>149677</xdr:colOff>
      <xdr:row>155</xdr:row>
      <xdr:rowOff>244926</xdr:rowOff>
    </xdr:from>
    <xdr:to>
      <xdr:col>3</xdr:col>
      <xdr:colOff>1292677</xdr:colOff>
      <xdr:row>155</xdr:row>
      <xdr:rowOff>353783</xdr:rowOff>
    </xdr:to>
    <xdr:sp macro="" textlink="">
      <xdr:nvSpPr>
        <xdr:cNvPr id="7" name="Right Arrow 6">
          <a:extLst>
            <a:ext uri="{FF2B5EF4-FFF2-40B4-BE49-F238E27FC236}">
              <a16:creationId xmlns:a16="http://schemas.microsoft.com/office/drawing/2014/main" id="{00000000-0008-0000-0700-000007000000}"/>
            </a:ext>
          </a:extLst>
        </xdr:cNvPr>
        <xdr:cNvSpPr/>
      </xdr:nvSpPr>
      <xdr:spPr>
        <a:xfrm>
          <a:off x="5306784" y="36208605"/>
          <a:ext cx="1143000" cy="108857"/>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3</xdr:col>
      <xdr:colOff>149677</xdr:colOff>
      <xdr:row>158</xdr:row>
      <xdr:rowOff>68035</xdr:rowOff>
    </xdr:from>
    <xdr:to>
      <xdr:col>3</xdr:col>
      <xdr:colOff>1292677</xdr:colOff>
      <xdr:row>158</xdr:row>
      <xdr:rowOff>176892</xdr:rowOff>
    </xdr:to>
    <xdr:sp macro="" textlink="">
      <xdr:nvSpPr>
        <xdr:cNvPr id="8" name="Right Arrow 7">
          <a:extLst>
            <a:ext uri="{FF2B5EF4-FFF2-40B4-BE49-F238E27FC236}">
              <a16:creationId xmlns:a16="http://schemas.microsoft.com/office/drawing/2014/main" id="{00000000-0008-0000-0700-000008000000}"/>
            </a:ext>
          </a:extLst>
        </xdr:cNvPr>
        <xdr:cNvSpPr/>
      </xdr:nvSpPr>
      <xdr:spPr>
        <a:xfrm>
          <a:off x="5306784" y="36671249"/>
          <a:ext cx="1143000" cy="108857"/>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hgreporting.epa.gov/" TargetMode="External"/><Relationship Id="rId1" Type="http://schemas.openxmlformats.org/officeDocument/2006/relationships/hyperlink" Target="http://www.epa.gov/climatechange/emissions/subpart/i.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epa.gov/ghgreporting/reporters/subpart/i.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epa.gov/ghgreporting/reporters/subpart/i.html" TargetMode="Externa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3.xml"/><Relationship Id="rId5" Type="http://schemas.openxmlformats.org/officeDocument/2006/relationships/printerSettings" Target="../printerSettings/printerSettings9.bin"/><Relationship Id="rId4" Type="http://schemas.openxmlformats.org/officeDocument/2006/relationships/hyperlink" Target="http://www.epa.gov/ghgreporting/reporters/subpart/i.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hyperlink" Target="http://www.epa.gov/ghgreporting/reporters/subpart/i.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hyperlink" Target="http://www.epa.gov/ghgreporting/reporters/subpart/i.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drawing" Target="../drawings/drawing6.xml"/><Relationship Id="rId5" Type="http://schemas.openxmlformats.org/officeDocument/2006/relationships/printerSettings" Target="../printerSettings/printerSettings15.bin"/><Relationship Id="rId4" Type="http://schemas.openxmlformats.org/officeDocument/2006/relationships/hyperlink" Target="http://www.epa.gov/ghgreporting/reporters/subpart/i.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hyperlink" Target="http://www.epa.gov/ghgreporting/reporters/subpart/i.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0"/>
  <sheetViews>
    <sheetView showGridLines="0" zoomScaleNormal="100" workbookViewId="0"/>
  </sheetViews>
  <sheetFormatPr defaultColWidth="9.140625" defaultRowHeight="14.25" x14ac:dyDescent="0.2"/>
  <cols>
    <col min="1" max="1" width="3.7109375" style="68" customWidth="1"/>
    <col min="2" max="2" width="44.140625" style="68" customWidth="1"/>
    <col min="3" max="3" width="17.140625" style="68" customWidth="1"/>
    <col min="4" max="4" width="24.85546875" style="68" customWidth="1"/>
    <col min="5" max="5" width="22.140625" style="68" customWidth="1"/>
    <col min="6" max="6" width="23.140625" style="68" customWidth="1"/>
    <col min="7" max="7" width="20.7109375" style="68" customWidth="1"/>
    <col min="8" max="8" width="24.5703125" style="68" customWidth="1"/>
    <col min="9" max="9" width="25.42578125" style="68" customWidth="1"/>
    <col min="10" max="11" width="9.140625" style="68"/>
    <col min="12" max="12" width="9.28515625" style="68" customWidth="1"/>
    <col min="13" max="13" width="20.5703125" style="68" customWidth="1"/>
    <col min="14" max="14" width="12.42578125" style="68" hidden="1" customWidth="1"/>
    <col min="15" max="18" width="12.140625" style="68" hidden="1" customWidth="1"/>
    <col min="19" max="19" width="11.42578125" style="68" hidden="1" customWidth="1"/>
    <col min="20" max="20" width="9.140625" style="68" hidden="1" customWidth="1"/>
    <col min="21" max="23" width="0" style="68" hidden="1" customWidth="1"/>
    <col min="24" max="16384" width="9.140625" style="68"/>
  </cols>
  <sheetData>
    <row r="1" spans="1:26" x14ac:dyDescent="0.2">
      <c r="A1" s="67"/>
      <c r="B1" s="67"/>
      <c r="C1" s="67"/>
      <c r="D1" s="67"/>
      <c r="E1" s="67"/>
      <c r="F1" s="67"/>
      <c r="G1" s="67"/>
      <c r="H1" s="67"/>
      <c r="I1" s="67"/>
      <c r="J1" s="67"/>
      <c r="K1" s="67"/>
      <c r="L1" s="67"/>
      <c r="M1" s="67"/>
      <c r="N1" s="67"/>
      <c r="O1" s="67"/>
      <c r="P1" s="67"/>
      <c r="Q1" s="67"/>
      <c r="R1" s="67"/>
      <c r="S1" s="67"/>
      <c r="T1" s="67"/>
      <c r="U1" s="67"/>
      <c r="V1" s="67"/>
      <c r="W1" s="67"/>
      <c r="X1" s="67"/>
      <c r="Y1" s="67"/>
      <c r="Z1" s="67"/>
    </row>
    <row r="2" spans="1:26" ht="18" x14ac:dyDescent="0.25">
      <c r="A2" s="67"/>
      <c r="B2" s="116" t="s">
        <v>42</v>
      </c>
      <c r="C2" s="43"/>
      <c r="D2" s="43"/>
      <c r="E2" s="43"/>
      <c r="F2" s="43"/>
      <c r="G2" s="43"/>
      <c r="H2" s="43"/>
      <c r="I2" s="43"/>
      <c r="J2" s="67"/>
      <c r="K2" s="67"/>
      <c r="L2" s="67"/>
      <c r="M2" s="67"/>
      <c r="N2" s="67"/>
      <c r="O2" s="67"/>
      <c r="P2" s="67"/>
      <c r="Q2" s="67"/>
      <c r="R2" s="67"/>
      <c r="S2" s="67"/>
      <c r="T2" s="67"/>
      <c r="U2" s="67"/>
      <c r="V2" s="67"/>
      <c r="W2" s="67"/>
      <c r="X2" s="67"/>
      <c r="Y2" s="67"/>
      <c r="Z2" s="67"/>
    </row>
    <row r="3" spans="1:26" ht="15" x14ac:dyDescent="0.25">
      <c r="A3" s="67"/>
      <c r="B3" s="44" t="s">
        <v>88</v>
      </c>
      <c r="C3" s="43"/>
      <c r="D3" s="43"/>
      <c r="E3" s="43"/>
      <c r="F3" s="43"/>
      <c r="G3" s="43"/>
      <c r="H3" s="43"/>
      <c r="I3" s="43"/>
      <c r="J3" s="67"/>
      <c r="K3" s="67"/>
      <c r="L3" s="67"/>
      <c r="M3" s="67"/>
      <c r="N3" s="67"/>
      <c r="O3" s="67"/>
      <c r="P3" s="67"/>
      <c r="Q3" s="67"/>
      <c r="R3" s="67"/>
      <c r="S3" s="67"/>
      <c r="T3" s="67"/>
      <c r="U3" s="67"/>
      <c r="V3" s="67"/>
      <c r="W3" s="67"/>
      <c r="X3" s="67"/>
      <c r="Y3" s="67"/>
      <c r="Z3" s="67"/>
    </row>
    <row r="4" spans="1:26" x14ac:dyDescent="0.2">
      <c r="A4" s="67"/>
      <c r="B4" s="43"/>
      <c r="C4" s="117" t="s">
        <v>43</v>
      </c>
      <c r="D4" s="690" t="s">
        <v>440</v>
      </c>
      <c r="E4" s="690"/>
      <c r="F4" s="690"/>
      <c r="G4" s="690"/>
      <c r="H4" s="43"/>
      <c r="I4" s="43"/>
      <c r="J4" s="67"/>
      <c r="K4" s="67"/>
      <c r="L4" s="67"/>
      <c r="M4" s="67"/>
      <c r="N4" s="67"/>
      <c r="O4" s="67"/>
      <c r="P4" s="67"/>
      <c r="Q4" s="67"/>
      <c r="R4" s="67"/>
      <c r="S4" s="67"/>
      <c r="T4" s="67"/>
      <c r="U4" s="67"/>
      <c r="V4" s="67"/>
      <c r="W4" s="67"/>
      <c r="X4" s="67"/>
      <c r="Y4" s="67"/>
      <c r="Z4" s="67"/>
    </row>
    <row r="5" spans="1:26" ht="15" customHeight="1" x14ac:dyDescent="0.2">
      <c r="A5" s="67"/>
      <c r="B5" s="43"/>
      <c r="C5" s="691" t="s">
        <v>445</v>
      </c>
      <c r="D5" s="691"/>
      <c r="E5" s="692"/>
      <c r="F5" s="693"/>
      <c r="G5" s="692" t="s">
        <v>446</v>
      </c>
      <c r="H5" s="43"/>
      <c r="I5" s="43"/>
      <c r="J5" s="67"/>
      <c r="K5" s="67"/>
      <c r="L5" s="67"/>
      <c r="M5" s="67"/>
      <c r="N5" s="67"/>
      <c r="O5" s="67"/>
      <c r="P5" s="67"/>
      <c r="Q5" s="67"/>
      <c r="R5" s="67"/>
      <c r="S5" s="67"/>
      <c r="T5" s="67"/>
      <c r="U5" s="67"/>
      <c r="V5" s="67"/>
      <c r="W5" s="67"/>
      <c r="X5" s="67"/>
      <c r="Y5" s="67"/>
      <c r="Z5" s="67"/>
    </row>
    <row r="6" spans="1:26" ht="14.25" customHeight="1" x14ac:dyDescent="0.2">
      <c r="A6" s="67"/>
      <c r="B6" s="806" t="s">
        <v>595</v>
      </c>
      <c r="C6" s="806"/>
      <c r="D6" s="806"/>
      <c r="E6" s="806"/>
      <c r="F6" s="806"/>
      <c r="G6" s="806"/>
      <c r="H6" s="806"/>
      <c r="I6" s="806"/>
      <c r="J6" s="67"/>
      <c r="K6" s="67"/>
      <c r="L6" s="67"/>
      <c r="M6" s="67"/>
      <c r="N6" s="67"/>
      <c r="O6" s="67"/>
      <c r="P6" s="67"/>
      <c r="Q6" s="67"/>
      <c r="R6" s="67"/>
      <c r="S6" s="67"/>
      <c r="T6" s="67"/>
      <c r="U6" s="67"/>
      <c r="V6" s="67"/>
      <c r="W6" s="67"/>
      <c r="X6" s="67"/>
      <c r="Y6" s="67"/>
      <c r="Z6" s="67"/>
    </row>
    <row r="7" spans="1:26" ht="14.25" customHeight="1" x14ac:dyDescent="0.2">
      <c r="A7" s="67"/>
      <c r="B7" s="806"/>
      <c r="C7" s="806"/>
      <c r="D7" s="806"/>
      <c r="E7" s="806"/>
      <c r="F7" s="806"/>
      <c r="G7" s="806"/>
      <c r="H7" s="806"/>
      <c r="I7" s="806"/>
      <c r="J7" s="67"/>
      <c r="K7" s="67"/>
      <c r="L7" s="67"/>
      <c r="M7" s="67"/>
      <c r="N7" s="67"/>
      <c r="O7" s="67"/>
      <c r="P7" s="67"/>
      <c r="Q7" s="67"/>
      <c r="R7" s="67"/>
      <c r="S7" s="67"/>
      <c r="T7" s="67"/>
      <c r="U7" s="67"/>
      <c r="V7" s="67"/>
      <c r="W7" s="67"/>
      <c r="X7" s="67"/>
      <c r="Y7" s="67"/>
      <c r="Z7" s="67"/>
    </row>
    <row r="8" spans="1:26" ht="14.25" customHeight="1" x14ac:dyDescent="0.2">
      <c r="A8" s="67"/>
      <c r="B8" s="806"/>
      <c r="C8" s="806"/>
      <c r="D8" s="806"/>
      <c r="E8" s="806"/>
      <c r="F8" s="806"/>
      <c r="G8" s="806"/>
      <c r="H8" s="806"/>
      <c r="I8" s="806"/>
      <c r="J8" s="67"/>
      <c r="K8" s="67"/>
      <c r="L8" s="67"/>
      <c r="M8" s="67"/>
      <c r="N8" s="67"/>
      <c r="O8" s="67"/>
      <c r="P8" s="67"/>
      <c r="Q8" s="67"/>
      <c r="R8" s="67"/>
      <c r="S8" s="67"/>
      <c r="T8" s="67"/>
      <c r="U8" s="67"/>
      <c r="V8" s="67"/>
      <c r="W8" s="67"/>
      <c r="X8" s="67"/>
      <c r="Y8" s="67"/>
      <c r="Z8" s="67"/>
    </row>
    <row r="9" spans="1:26" ht="21" customHeight="1" x14ac:dyDescent="0.2">
      <c r="A9" s="67"/>
      <c r="B9" s="806"/>
      <c r="C9" s="806"/>
      <c r="D9" s="806"/>
      <c r="E9" s="806"/>
      <c r="F9" s="806"/>
      <c r="G9" s="806"/>
      <c r="H9" s="806"/>
      <c r="I9" s="806"/>
      <c r="J9" s="67"/>
      <c r="K9" s="67"/>
      <c r="L9" s="67"/>
      <c r="M9" s="67"/>
      <c r="N9" s="67"/>
      <c r="O9" s="67"/>
      <c r="P9" s="67"/>
      <c r="Q9" s="67"/>
      <c r="R9" s="67"/>
      <c r="S9" s="67"/>
      <c r="T9" s="67"/>
      <c r="U9" s="67"/>
      <c r="V9" s="67"/>
      <c r="W9" s="67"/>
      <c r="X9" s="67"/>
      <c r="Y9" s="67"/>
      <c r="Z9" s="67"/>
    </row>
    <row r="10" spans="1:26" ht="14.25" customHeight="1" x14ac:dyDescent="0.2">
      <c r="A10" s="67"/>
      <c r="B10" s="131"/>
      <c r="C10" s="131"/>
      <c r="D10" s="131"/>
      <c r="E10" s="131"/>
      <c r="F10" s="131"/>
      <c r="G10" s="131"/>
      <c r="H10" s="131"/>
      <c r="I10" s="131"/>
      <c r="J10" s="67"/>
      <c r="K10" s="67"/>
      <c r="L10" s="67"/>
      <c r="M10" s="67"/>
      <c r="N10" s="67"/>
      <c r="O10" s="67"/>
      <c r="P10" s="67"/>
      <c r="Q10" s="67"/>
      <c r="R10" s="67"/>
      <c r="S10" s="67"/>
      <c r="T10" s="67"/>
      <c r="U10" s="67"/>
      <c r="V10" s="67"/>
      <c r="W10" s="67"/>
      <c r="X10" s="67"/>
      <c r="Y10" s="67"/>
      <c r="Z10" s="67"/>
    </row>
    <row r="11" spans="1:26" ht="14.25" customHeight="1" x14ac:dyDescent="0.2">
      <c r="A11" s="67"/>
      <c r="B11" s="806" t="s">
        <v>299</v>
      </c>
      <c r="C11" s="806"/>
      <c r="D11" s="806"/>
      <c r="E11" s="806"/>
      <c r="F11" s="806"/>
      <c r="G11" s="806"/>
      <c r="H11" s="806"/>
      <c r="I11" s="806"/>
      <c r="J11" s="67"/>
      <c r="K11" s="67"/>
      <c r="L11" s="67"/>
      <c r="M11" s="67"/>
      <c r="N11" s="67"/>
      <c r="O11" s="67"/>
      <c r="P11" s="67"/>
      <c r="Q11" s="67"/>
      <c r="R11" s="67"/>
      <c r="S11" s="67"/>
      <c r="T11" s="67"/>
      <c r="U11" s="67"/>
      <c r="V11" s="67"/>
      <c r="W11" s="67"/>
      <c r="X11" s="67"/>
      <c r="Y11" s="67"/>
      <c r="Z11" s="67"/>
    </row>
    <row r="12" spans="1:26" ht="15" customHeight="1" x14ac:dyDescent="0.2">
      <c r="A12" s="67"/>
      <c r="B12" s="806"/>
      <c r="C12" s="806"/>
      <c r="D12" s="806"/>
      <c r="E12" s="806"/>
      <c r="F12" s="806"/>
      <c r="G12" s="806"/>
      <c r="H12" s="806"/>
      <c r="I12" s="806"/>
      <c r="J12" s="67"/>
      <c r="K12" s="67"/>
      <c r="L12" s="67"/>
      <c r="M12" s="67"/>
      <c r="N12" s="67"/>
      <c r="O12" s="67"/>
      <c r="P12" s="67"/>
      <c r="Q12" s="67"/>
      <c r="R12" s="67"/>
      <c r="S12" s="67"/>
      <c r="T12" s="67"/>
      <c r="U12" s="67"/>
      <c r="V12" s="67"/>
      <c r="W12" s="67"/>
      <c r="X12" s="67"/>
      <c r="Y12" s="67"/>
      <c r="Z12" s="67"/>
    </row>
    <row r="13" spans="1:26" ht="15" customHeight="1" x14ac:dyDescent="0.2">
      <c r="A13" s="67"/>
      <c r="B13" s="806"/>
      <c r="C13" s="806"/>
      <c r="D13" s="806"/>
      <c r="E13" s="806"/>
      <c r="F13" s="806"/>
      <c r="G13" s="806"/>
      <c r="H13" s="806"/>
      <c r="I13" s="806"/>
      <c r="J13" s="67"/>
      <c r="K13" s="67"/>
      <c r="L13" s="67"/>
      <c r="M13" s="67"/>
      <c r="N13" s="67"/>
      <c r="O13" s="67"/>
      <c r="P13" s="67"/>
      <c r="Q13" s="67"/>
      <c r="R13" s="67"/>
      <c r="S13" s="67"/>
      <c r="T13" s="67"/>
      <c r="U13" s="67"/>
      <c r="V13" s="67"/>
      <c r="W13" s="67"/>
      <c r="X13" s="67"/>
      <c r="Y13" s="67"/>
      <c r="Z13" s="67"/>
    </row>
    <row r="14" spans="1:26" ht="15" customHeight="1" x14ac:dyDescent="0.2">
      <c r="A14" s="67"/>
      <c r="B14" s="806"/>
      <c r="C14" s="806"/>
      <c r="D14" s="806"/>
      <c r="E14" s="806"/>
      <c r="F14" s="806"/>
      <c r="G14" s="806"/>
      <c r="H14" s="806"/>
      <c r="I14" s="806"/>
      <c r="J14" s="67"/>
      <c r="K14" s="67"/>
      <c r="L14" s="67"/>
      <c r="M14" s="67"/>
      <c r="N14" s="67"/>
      <c r="O14" s="67"/>
      <c r="P14" s="67"/>
      <c r="Q14" s="67"/>
      <c r="R14" s="67"/>
      <c r="S14" s="67"/>
      <c r="T14" s="67"/>
      <c r="U14" s="67"/>
      <c r="V14" s="67"/>
      <c r="W14" s="67"/>
      <c r="X14" s="67"/>
      <c r="Y14" s="67"/>
      <c r="Z14" s="67"/>
    </row>
    <row r="15" spans="1:26" ht="15" customHeight="1" x14ac:dyDescent="0.2">
      <c r="A15" s="67"/>
      <c r="B15" s="118"/>
      <c r="C15" s="43"/>
      <c r="D15" s="119"/>
      <c r="E15" s="119"/>
      <c r="F15" s="119"/>
      <c r="G15" s="119"/>
      <c r="H15" s="119"/>
      <c r="I15" s="43"/>
      <c r="J15" s="67"/>
      <c r="K15" s="67"/>
      <c r="L15" s="67"/>
      <c r="M15" s="67"/>
      <c r="N15" s="67"/>
      <c r="O15" s="67"/>
      <c r="P15" s="67"/>
      <c r="Q15" s="67"/>
      <c r="R15" s="67"/>
      <c r="S15" s="67"/>
      <c r="T15" s="67"/>
      <c r="U15" s="67"/>
      <c r="V15" s="67"/>
      <c r="W15" s="67"/>
      <c r="X15" s="67"/>
      <c r="Y15" s="67"/>
      <c r="Z15" s="67"/>
    </row>
    <row r="16" spans="1:26" ht="15" x14ac:dyDescent="0.2">
      <c r="A16" s="67"/>
      <c r="B16" s="807" t="s">
        <v>44</v>
      </c>
      <c r="C16" s="808"/>
      <c r="D16" s="808"/>
      <c r="E16" s="808"/>
      <c r="F16" s="808"/>
      <c r="G16" s="808"/>
      <c r="H16" s="808"/>
      <c r="I16" s="809"/>
      <c r="J16" s="67"/>
      <c r="K16" s="67"/>
      <c r="L16" s="67"/>
      <c r="M16" s="67"/>
      <c r="N16" s="67"/>
      <c r="O16" s="67"/>
      <c r="P16" s="67"/>
      <c r="Q16" s="67"/>
      <c r="R16" s="67"/>
      <c r="S16" s="67"/>
      <c r="T16" s="67"/>
      <c r="U16" s="67"/>
      <c r="V16" s="67"/>
      <c r="W16" s="67"/>
      <c r="X16" s="67"/>
      <c r="Y16" s="67"/>
      <c r="Z16" s="67"/>
    </row>
    <row r="17" spans="1:26" ht="15" x14ac:dyDescent="0.25">
      <c r="A17" s="67"/>
      <c r="B17" s="810" t="s">
        <v>302</v>
      </c>
      <c r="C17" s="811"/>
      <c r="D17" s="811"/>
      <c r="E17" s="811"/>
      <c r="F17" s="811"/>
      <c r="G17" s="811"/>
      <c r="H17" s="811"/>
      <c r="I17" s="812"/>
      <c r="J17" s="67"/>
      <c r="K17" s="67"/>
      <c r="L17" s="67"/>
      <c r="M17" s="67"/>
      <c r="N17" s="67"/>
      <c r="O17" s="67"/>
      <c r="P17" s="67"/>
      <c r="Q17" s="67"/>
      <c r="R17" s="67"/>
      <c r="S17" s="67"/>
      <c r="T17" s="67"/>
      <c r="U17" s="67"/>
      <c r="V17" s="67"/>
      <c r="W17" s="67"/>
      <c r="X17" s="67"/>
      <c r="Y17" s="67"/>
      <c r="Z17" s="67"/>
    </row>
    <row r="18" spans="1:26" x14ac:dyDescent="0.2">
      <c r="A18" s="67"/>
      <c r="B18" s="803" t="s">
        <v>301</v>
      </c>
      <c r="C18" s="804"/>
      <c r="D18" s="804"/>
      <c r="E18" s="804"/>
      <c r="F18" s="804"/>
      <c r="G18" s="804"/>
      <c r="H18" s="804"/>
      <c r="I18" s="805"/>
      <c r="J18" s="67"/>
      <c r="K18" s="67"/>
      <c r="L18" s="67"/>
      <c r="M18" s="67"/>
      <c r="N18" s="67"/>
      <c r="O18" s="67"/>
      <c r="P18" s="67"/>
      <c r="Q18" s="67"/>
      <c r="R18" s="67"/>
      <c r="S18" s="67"/>
      <c r="T18" s="67"/>
      <c r="U18" s="67"/>
      <c r="V18" s="67"/>
      <c r="W18" s="67"/>
      <c r="X18" s="67"/>
      <c r="Y18" s="67"/>
      <c r="Z18" s="67"/>
    </row>
    <row r="19" spans="1:26" ht="15" x14ac:dyDescent="0.25">
      <c r="A19" s="67"/>
      <c r="B19" s="813" t="s">
        <v>327</v>
      </c>
      <c r="C19" s="814"/>
      <c r="D19" s="814"/>
      <c r="E19" s="814"/>
      <c r="F19" s="814"/>
      <c r="G19" s="814"/>
      <c r="H19" s="814"/>
      <c r="I19" s="815"/>
      <c r="J19" s="67"/>
      <c r="K19" s="67"/>
      <c r="L19" s="67"/>
      <c r="M19" s="67"/>
      <c r="N19" s="67"/>
      <c r="O19" s="67"/>
      <c r="P19" s="67"/>
      <c r="Q19" s="67"/>
      <c r="R19" s="67"/>
      <c r="S19" s="67"/>
      <c r="T19" s="67"/>
      <c r="U19" s="67"/>
      <c r="V19" s="67"/>
      <c r="W19" s="67"/>
      <c r="X19" s="67"/>
      <c r="Y19" s="67"/>
      <c r="Z19" s="67"/>
    </row>
    <row r="20" spans="1:26" ht="16.5" customHeight="1" x14ac:dyDescent="0.25">
      <c r="A20" s="67"/>
      <c r="B20" s="800" t="s">
        <v>300</v>
      </c>
      <c r="C20" s="801"/>
      <c r="D20" s="801"/>
      <c r="E20" s="801"/>
      <c r="F20" s="801"/>
      <c r="G20" s="801"/>
      <c r="H20" s="801"/>
      <c r="I20" s="802"/>
      <c r="J20" s="67"/>
      <c r="K20" s="67"/>
      <c r="L20" s="67"/>
      <c r="M20" s="67"/>
      <c r="N20" s="67"/>
      <c r="O20" s="67"/>
      <c r="P20" s="67"/>
      <c r="Q20" s="67"/>
      <c r="R20" s="67"/>
      <c r="S20" s="67"/>
      <c r="T20" s="67"/>
      <c r="U20" s="67"/>
      <c r="V20" s="67"/>
      <c r="W20" s="67"/>
      <c r="X20" s="67"/>
      <c r="Y20" s="67"/>
      <c r="Z20" s="67"/>
    </row>
    <row r="21" spans="1:26" ht="15" x14ac:dyDescent="0.2">
      <c r="A21" s="67"/>
      <c r="B21" s="792" t="s">
        <v>45</v>
      </c>
      <c r="C21" s="793"/>
      <c r="D21" s="793"/>
      <c r="E21" s="793"/>
      <c r="F21" s="793"/>
      <c r="G21" s="793"/>
      <c r="H21" s="793"/>
      <c r="I21" s="794"/>
      <c r="J21" s="67"/>
      <c r="K21" s="67"/>
      <c r="L21" s="67"/>
      <c r="M21" s="67"/>
      <c r="N21" s="67"/>
      <c r="O21" s="67"/>
      <c r="P21" s="67"/>
      <c r="Q21" s="67"/>
      <c r="R21" s="67"/>
      <c r="S21" s="67"/>
      <c r="T21" s="67"/>
      <c r="U21" s="67"/>
      <c r="V21" s="67"/>
      <c r="W21" s="67"/>
      <c r="X21" s="67"/>
      <c r="Y21" s="67"/>
      <c r="Z21" s="67"/>
    </row>
    <row r="22" spans="1:26" ht="15" x14ac:dyDescent="0.2">
      <c r="A22" s="67"/>
      <c r="B22" s="45" t="s">
        <v>47</v>
      </c>
      <c r="C22" s="46" t="s">
        <v>376</v>
      </c>
      <c r="D22" s="71"/>
      <c r="E22" s="71"/>
      <c r="F22" s="71"/>
      <c r="G22" s="47"/>
      <c r="H22" s="51"/>
      <c r="I22" s="120"/>
      <c r="J22" s="67"/>
      <c r="K22" s="67"/>
      <c r="L22" s="67"/>
      <c r="M22" s="67"/>
      <c r="N22" s="67"/>
      <c r="O22" s="67"/>
      <c r="P22" s="67"/>
      <c r="Q22" s="67"/>
      <c r="R22" s="67"/>
      <c r="S22" s="67"/>
      <c r="T22" s="67"/>
      <c r="U22" s="67"/>
      <c r="V22" s="67"/>
      <c r="W22" s="67"/>
      <c r="X22" s="67"/>
      <c r="Y22" s="67"/>
      <c r="Z22" s="67"/>
    </row>
    <row r="23" spans="1:26" ht="15" x14ac:dyDescent="0.2">
      <c r="A23" s="67"/>
      <c r="B23" s="48" t="s">
        <v>441</v>
      </c>
      <c r="C23" s="555" t="s">
        <v>442</v>
      </c>
      <c r="D23" s="72"/>
      <c r="E23" s="72"/>
      <c r="F23" s="72"/>
      <c r="G23" s="50"/>
      <c r="H23" s="121"/>
      <c r="I23" s="122"/>
      <c r="J23" s="67"/>
      <c r="K23" s="67"/>
      <c r="L23" s="67"/>
      <c r="M23" s="67"/>
      <c r="N23" s="67"/>
      <c r="O23" s="67"/>
      <c r="P23" s="67"/>
      <c r="Q23" s="67"/>
      <c r="R23" s="67"/>
      <c r="S23" s="67"/>
      <c r="T23" s="67"/>
      <c r="U23" s="67"/>
      <c r="V23" s="67"/>
      <c r="W23" s="67"/>
      <c r="X23" s="67"/>
      <c r="Y23" s="67"/>
      <c r="Z23" s="67"/>
    </row>
    <row r="24" spans="1:26" x14ac:dyDescent="0.2">
      <c r="A24" s="67"/>
      <c r="B24" s="67"/>
      <c r="C24" s="447"/>
      <c r="D24" s="67"/>
      <c r="E24" s="67"/>
      <c r="F24" s="67"/>
      <c r="G24" s="67"/>
      <c r="H24" s="67"/>
      <c r="I24" s="67"/>
      <c r="J24" s="67"/>
      <c r="K24" s="67"/>
      <c r="L24" s="67"/>
      <c r="M24" s="67"/>
      <c r="N24" s="67"/>
      <c r="O24" s="67"/>
      <c r="P24" s="67"/>
      <c r="Q24" s="67"/>
      <c r="R24" s="67"/>
      <c r="S24" s="67"/>
      <c r="T24" s="67"/>
      <c r="U24" s="67"/>
      <c r="V24" s="67"/>
      <c r="W24" s="67"/>
      <c r="X24" s="67"/>
      <c r="Y24" s="67"/>
      <c r="Z24" s="67"/>
    </row>
    <row r="25" spans="1:26" x14ac:dyDescent="0.2">
      <c r="A25" s="67"/>
      <c r="B25" s="67"/>
      <c r="C25" s="67"/>
      <c r="D25" s="67"/>
      <c r="E25" s="67"/>
      <c r="F25" s="67"/>
      <c r="G25" s="67"/>
      <c r="H25" s="67"/>
      <c r="I25" s="67"/>
      <c r="J25" s="67"/>
      <c r="K25" s="67"/>
      <c r="L25" s="67"/>
      <c r="M25" s="67"/>
      <c r="N25" s="67"/>
      <c r="O25" s="67"/>
      <c r="P25" s="67"/>
      <c r="Q25" s="67"/>
      <c r="R25" s="67"/>
      <c r="S25" s="67"/>
      <c r="T25" s="67"/>
      <c r="U25" s="67"/>
      <c r="V25" s="67"/>
      <c r="W25" s="67"/>
      <c r="X25" s="67"/>
      <c r="Y25" s="67"/>
      <c r="Z25" s="67"/>
    </row>
    <row r="26" spans="1:26" ht="15" x14ac:dyDescent="0.25">
      <c r="A26" s="67"/>
      <c r="B26" s="127" t="s">
        <v>303</v>
      </c>
      <c r="C26" s="127" t="s">
        <v>304</v>
      </c>
      <c r="D26" s="798" t="s">
        <v>305</v>
      </c>
      <c r="E26" s="798"/>
      <c r="F26" s="798"/>
      <c r="G26" s="798"/>
      <c r="H26" s="798"/>
      <c r="I26" s="67"/>
      <c r="J26" s="67"/>
      <c r="K26" s="67"/>
      <c r="L26" s="67"/>
      <c r="M26" s="67"/>
      <c r="N26" s="67"/>
      <c r="O26" s="67"/>
      <c r="P26" s="67"/>
      <c r="Q26" s="67"/>
      <c r="R26" s="67"/>
      <c r="S26" s="67"/>
      <c r="T26" s="67"/>
      <c r="U26" s="67"/>
      <c r="V26" s="67"/>
      <c r="W26" s="67"/>
      <c r="X26" s="67"/>
      <c r="Y26" s="67"/>
      <c r="Z26" s="67"/>
    </row>
    <row r="27" spans="1:26" ht="63" customHeight="1" x14ac:dyDescent="0.2">
      <c r="A27" s="67"/>
      <c r="B27" s="128" t="s">
        <v>306</v>
      </c>
      <c r="C27" s="138" t="s">
        <v>307</v>
      </c>
      <c r="D27" s="799" t="s">
        <v>341</v>
      </c>
      <c r="E27" s="799"/>
      <c r="F27" s="799"/>
      <c r="G27" s="799"/>
      <c r="H27" s="799"/>
      <c r="I27" s="67"/>
      <c r="J27" s="67"/>
      <c r="K27" s="67"/>
      <c r="L27" s="67"/>
      <c r="M27" s="67"/>
      <c r="N27" s="67"/>
      <c r="O27" s="67"/>
      <c r="P27" s="67"/>
      <c r="Q27" s="67"/>
      <c r="R27" s="67"/>
      <c r="S27" s="67"/>
      <c r="T27" s="67"/>
      <c r="U27" s="67"/>
      <c r="V27" s="67"/>
      <c r="W27" s="67"/>
      <c r="X27" s="67"/>
      <c r="Y27" s="67"/>
      <c r="Z27" s="67"/>
    </row>
    <row r="28" spans="1:26" ht="57.75" customHeight="1" x14ac:dyDescent="0.2">
      <c r="A28" s="67"/>
      <c r="B28" s="128" t="s">
        <v>308</v>
      </c>
      <c r="C28" s="138" t="s">
        <v>307</v>
      </c>
      <c r="D28" s="795" t="s">
        <v>342</v>
      </c>
      <c r="E28" s="796"/>
      <c r="F28" s="796"/>
      <c r="G28" s="796"/>
      <c r="H28" s="797"/>
      <c r="I28" s="67"/>
      <c r="J28" s="67"/>
      <c r="K28" s="67"/>
      <c r="L28" s="67"/>
      <c r="M28" s="67"/>
      <c r="N28" s="67"/>
      <c r="O28" s="67"/>
      <c r="P28" s="67"/>
      <c r="Q28" s="67"/>
      <c r="R28" s="67"/>
      <c r="S28" s="67"/>
      <c r="T28" s="67"/>
      <c r="U28" s="67"/>
      <c r="V28" s="67"/>
      <c r="W28" s="67"/>
      <c r="X28" s="67"/>
      <c r="Y28" s="67"/>
      <c r="Z28" s="67"/>
    </row>
    <row r="29" spans="1:26" ht="18.75" x14ac:dyDescent="0.2">
      <c r="A29" s="67"/>
      <c r="B29" s="128" t="s">
        <v>321</v>
      </c>
      <c r="C29" s="138" t="s">
        <v>307</v>
      </c>
      <c r="D29" s="795" t="s">
        <v>328</v>
      </c>
      <c r="E29" s="796"/>
      <c r="F29" s="796"/>
      <c r="G29" s="796"/>
      <c r="H29" s="797"/>
      <c r="I29" s="67"/>
      <c r="J29" s="67"/>
      <c r="K29" s="67"/>
      <c r="L29" s="67"/>
      <c r="M29" s="67"/>
      <c r="N29" s="67"/>
      <c r="O29" s="67"/>
      <c r="P29" s="67"/>
      <c r="Q29" s="67"/>
      <c r="R29" s="67"/>
      <c r="S29" s="67"/>
      <c r="T29" s="67"/>
      <c r="U29" s="67"/>
      <c r="V29" s="67"/>
      <c r="W29" s="67"/>
      <c r="X29" s="67"/>
      <c r="Y29" s="67"/>
      <c r="Z29" s="67"/>
    </row>
    <row r="30" spans="1:26" ht="30.75" customHeight="1" x14ac:dyDescent="0.2">
      <c r="A30" s="67"/>
      <c r="B30" s="128" t="s">
        <v>52</v>
      </c>
      <c r="C30" s="138" t="s">
        <v>307</v>
      </c>
      <c r="D30" s="795" t="s">
        <v>349</v>
      </c>
      <c r="E30" s="796"/>
      <c r="F30" s="796"/>
      <c r="G30" s="796"/>
      <c r="H30" s="797"/>
      <c r="I30" s="67"/>
      <c r="J30" s="67"/>
      <c r="K30" s="67"/>
      <c r="L30" s="67"/>
      <c r="M30" s="67"/>
      <c r="N30" s="67"/>
      <c r="O30" s="67"/>
      <c r="P30" s="67"/>
      <c r="Q30" s="67"/>
      <c r="R30" s="67"/>
      <c r="S30" s="67"/>
      <c r="T30" s="67"/>
      <c r="U30" s="67"/>
      <c r="V30" s="67"/>
      <c r="W30" s="67"/>
      <c r="X30" s="67"/>
      <c r="Y30" s="67"/>
      <c r="Z30" s="67"/>
    </row>
    <row r="31" spans="1:26" ht="29.25" customHeight="1" x14ac:dyDescent="0.2">
      <c r="A31" s="67"/>
      <c r="B31" s="129" t="s">
        <v>311</v>
      </c>
      <c r="C31" s="139" t="s">
        <v>307</v>
      </c>
      <c r="D31" s="795" t="s">
        <v>323</v>
      </c>
      <c r="E31" s="796"/>
      <c r="F31" s="796"/>
      <c r="G31" s="796"/>
      <c r="H31" s="797"/>
      <c r="I31" s="67"/>
      <c r="J31" s="67"/>
      <c r="K31" s="67"/>
      <c r="L31" s="67"/>
      <c r="M31" s="67"/>
      <c r="N31" s="67"/>
      <c r="O31" s="67"/>
      <c r="P31" s="67"/>
      <c r="Q31" s="67"/>
      <c r="R31" s="67"/>
      <c r="S31" s="67"/>
      <c r="T31" s="67"/>
      <c r="U31" s="67"/>
      <c r="V31" s="67"/>
      <c r="W31" s="67"/>
      <c r="X31" s="67"/>
      <c r="Y31" s="67"/>
      <c r="Z31" s="67"/>
    </row>
    <row r="32" spans="1:26" ht="30.75" customHeight="1" x14ac:dyDescent="0.2">
      <c r="A32" s="67"/>
      <c r="B32" s="129" t="s">
        <v>443</v>
      </c>
      <c r="C32" s="138" t="s">
        <v>307</v>
      </c>
      <c r="D32" s="795" t="s">
        <v>444</v>
      </c>
      <c r="E32" s="796"/>
      <c r="F32" s="796"/>
      <c r="G32" s="796"/>
      <c r="H32" s="797"/>
      <c r="I32" s="67"/>
      <c r="J32" s="67"/>
      <c r="K32" s="67"/>
      <c r="L32" s="67"/>
      <c r="M32" s="67"/>
      <c r="N32" s="67"/>
      <c r="O32" s="67"/>
      <c r="P32" s="67"/>
      <c r="Q32" s="67"/>
      <c r="R32" s="67"/>
      <c r="S32" s="67"/>
      <c r="T32" s="67"/>
      <c r="U32" s="67"/>
      <c r="V32" s="67"/>
      <c r="W32" s="67"/>
      <c r="X32" s="67"/>
      <c r="Y32" s="67"/>
      <c r="Z32" s="67"/>
    </row>
    <row r="33" spans="1:26" ht="30.75" customHeight="1" x14ac:dyDescent="0.2">
      <c r="A33" s="67"/>
      <c r="B33" s="129" t="s">
        <v>619</v>
      </c>
      <c r="C33" s="138" t="s">
        <v>307</v>
      </c>
      <c r="D33" s="795" t="s">
        <v>618</v>
      </c>
      <c r="E33" s="796"/>
      <c r="F33" s="796"/>
      <c r="G33" s="796"/>
      <c r="H33" s="797"/>
      <c r="I33" s="67"/>
      <c r="J33" s="67"/>
      <c r="K33" s="67"/>
      <c r="L33" s="67"/>
      <c r="M33" s="67"/>
      <c r="N33" s="67"/>
      <c r="O33" s="67"/>
      <c r="P33" s="67"/>
      <c r="Q33" s="67"/>
      <c r="R33" s="67"/>
      <c r="S33" s="67"/>
      <c r="T33" s="67"/>
      <c r="U33" s="67"/>
      <c r="V33" s="67"/>
      <c r="W33" s="67"/>
      <c r="X33" s="67"/>
      <c r="Y33" s="67"/>
      <c r="Z33" s="67"/>
    </row>
    <row r="34" spans="1:26" ht="19.5" customHeight="1" x14ac:dyDescent="0.2">
      <c r="A34" s="67"/>
      <c r="B34" s="128" t="s">
        <v>324</v>
      </c>
      <c r="C34" s="138" t="s">
        <v>307</v>
      </c>
      <c r="D34" s="789" t="s">
        <v>622</v>
      </c>
      <c r="E34" s="790"/>
      <c r="F34" s="790"/>
      <c r="G34" s="790"/>
      <c r="H34" s="791"/>
      <c r="I34" s="67"/>
      <c r="J34" s="67"/>
      <c r="K34" s="67"/>
      <c r="L34" s="67"/>
      <c r="M34" s="67"/>
      <c r="N34" s="67"/>
      <c r="O34" s="67"/>
      <c r="P34" s="67"/>
      <c r="Q34" s="67"/>
      <c r="R34" s="67"/>
      <c r="S34" s="67"/>
      <c r="T34" s="67"/>
      <c r="U34" s="67"/>
      <c r="V34" s="67"/>
      <c r="W34" s="67"/>
      <c r="X34" s="67"/>
      <c r="Y34" s="67"/>
      <c r="Z34" s="67"/>
    </row>
    <row r="35" spans="1:26" ht="19.5" customHeight="1" x14ac:dyDescent="0.2">
      <c r="A35" s="67"/>
      <c r="B35" s="128" t="s">
        <v>325</v>
      </c>
      <c r="C35" s="138" t="s">
        <v>307</v>
      </c>
      <c r="D35" s="789" t="s">
        <v>343</v>
      </c>
      <c r="E35" s="790"/>
      <c r="F35" s="790"/>
      <c r="G35" s="790"/>
      <c r="H35" s="791"/>
      <c r="I35" s="67"/>
      <c r="J35" s="67"/>
      <c r="K35" s="67"/>
      <c r="L35" s="67"/>
      <c r="M35" s="67"/>
      <c r="N35" s="67"/>
      <c r="O35" s="67"/>
      <c r="P35" s="67"/>
      <c r="Q35" s="67"/>
      <c r="R35" s="67"/>
      <c r="S35" s="67"/>
      <c r="T35" s="67"/>
      <c r="U35" s="67"/>
      <c r="V35" s="67"/>
      <c r="W35" s="67"/>
      <c r="X35" s="67"/>
      <c r="Y35" s="67"/>
      <c r="Z35" s="67"/>
    </row>
    <row r="36" spans="1:26" x14ac:dyDescent="0.2">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row>
    <row r="37" spans="1:26" ht="15" x14ac:dyDescent="0.25">
      <c r="A37" s="67"/>
      <c r="B37" s="130" t="s">
        <v>317</v>
      </c>
      <c r="C37" s="67"/>
      <c r="D37" s="67"/>
      <c r="E37" s="67"/>
      <c r="F37" s="67"/>
      <c r="G37" s="67"/>
      <c r="H37" s="67"/>
      <c r="I37" s="67"/>
      <c r="J37" s="67"/>
      <c r="K37" s="67"/>
      <c r="L37" s="67"/>
      <c r="M37" s="67"/>
      <c r="N37" s="67"/>
      <c r="O37" s="67"/>
      <c r="P37" s="67"/>
      <c r="Q37" s="67"/>
      <c r="R37" s="67"/>
      <c r="S37" s="67"/>
      <c r="T37" s="67"/>
      <c r="U37" s="67"/>
      <c r="V37" s="67"/>
      <c r="W37" s="67"/>
      <c r="X37" s="67"/>
      <c r="Y37" s="67"/>
      <c r="Z37" s="67"/>
    </row>
    <row r="38" spans="1:26" ht="15" thickBot="1" x14ac:dyDescent="0.25">
      <c r="A38" s="67"/>
      <c r="B38" s="68" t="s">
        <v>322</v>
      </c>
      <c r="C38" s="67"/>
      <c r="D38" s="67"/>
      <c r="E38" s="67"/>
      <c r="F38" s="67"/>
      <c r="G38" s="67"/>
      <c r="H38" s="67"/>
      <c r="I38" s="67"/>
      <c r="J38" s="67"/>
      <c r="K38" s="67"/>
      <c r="L38" s="67"/>
      <c r="M38" s="67"/>
      <c r="N38" s="67"/>
      <c r="O38" s="67"/>
      <c r="P38" s="67"/>
      <c r="Q38" s="67"/>
      <c r="R38" s="67"/>
      <c r="S38" s="67"/>
      <c r="T38" s="67"/>
      <c r="U38" s="67"/>
      <c r="V38" s="67"/>
      <c r="W38" s="67"/>
      <c r="X38" s="67"/>
      <c r="Y38" s="67"/>
      <c r="Z38" s="67"/>
    </row>
    <row r="39" spans="1:26" ht="19.5" customHeight="1" thickBot="1" x14ac:dyDescent="0.25">
      <c r="A39" s="67"/>
      <c r="B39" s="137"/>
      <c r="C39" s="67"/>
      <c r="D39" s="67"/>
      <c r="E39" s="67"/>
      <c r="F39" s="67"/>
      <c r="G39" s="67"/>
      <c r="H39" s="67"/>
      <c r="I39" s="67"/>
      <c r="J39" s="67"/>
      <c r="K39" s="67"/>
      <c r="L39" s="67"/>
      <c r="M39" s="67"/>
      <c r="N39" s="67">
        <f>IF(B39="No",1,0)</f>
        <v>0</v>
      </c>
      <c r="O39" s="67"/>
      <c r="P39" s="67"/>
      <c r="Q39" s="67" t="s">
        <v>312</v>
      </c>
      <c r="R39" s="67"/>
      <c r="S39" s="67">
        <f>N43+N47+N51</f>
        <v>0</v>
      </c>
      <c r="T39" s="67"/>
      <c r="U39" s="67"/>
      <c r="V39" s="67"/>
      <c r="W39" s="67"/>
      <c r="X39" s="67"/>
      <c r="Y39" s="67"/>
      <c r="Z39" s="67"/>
    </row>
    <row r="40" spans="1:26" x14ac:dyDescent="0.2">
      <c r="A40" s="67"/>
      <c r="B40" s="67"/>
      <c r="C40" s="67"/>
      <c r="D40" s="67"/>
      <c r="E40" s="67"/>
      <c r="F40" s="67"/>
      <c r="G40" s="67"/>
      <c r="H40" s="67"/>
      <c r="I40" s="67"/>
      <c r="J40" s="67"/>
      <c r="K40" s="67"/>
      <c r="L40" s="67"/>
      <c r="M40" s="67"/>
      <c r="N40" s="67"/>
      <c r="O40" s="67"/>
      <c r="P40" s="67"/>
      <c r="Q40" s="67" t="s">
        <v>313</v>
      </c>
      <c r="R40" s="67"/>
      <c r="S40" s="67">
        <f>N47+N51</f>
        <v>0</v>
      </c>
      <c r="T40" s="67"/>
      <c r="U40" s="67"/>
      <c r="V40" s="67"/>
      <c r="W40" s="67"/>
      <c r="X40" s="67"/>
      <c r="Y40" s="67"/>
      <c r="Z40" s="67"/>
    </row>
    <row r="41" spans="1:26" ht="15" x14ac:dyDescent="0.25">
      <c r="A41" s="67"/>
      <c r="B41" s="130" t="s">
        <v>318</v>
      </c>
      <c r="C41" s="67"/>
      <c r="D41" s="67"/>
      <c r="E41" s="67"/>
      <c r="F41" s="67"/>
      <c r="G41" s="67"/>
      <c r="H41" s="67"/>
      <c r="I41" s="67"/>
      <c r="J41" s="67"/>
      <c r="K41" s="67"/>
      <c r="L41" s="67"/>
      <c r="M41" s="67"/>
      <c r="N41" s="67"/>
      <c r="O41" s="67"/>
      <c r="P41" s="67"/>
      <c r="Q41" s="67" t="s">
        <v>314</v>
      </c>
      <c r="R41" s="67"/>
      <c r="S41" s="67">
        <f>N43+N47+N51</f>
        <v>0</v>
      </c>
      <c r="T41" s="67"/>
      <c r="U41" s="67"/>
      <c r="V41" s="67"/>
      <c r="W41" s="67"/>
      <c r="X41" s="67"/>
      <c r="Y41" s="67"/>
      <c r="Z41" s="67"/>
    </row>
    <row r="42" spans="1:26" ht="15" thickBot="1" x14ac:dyDescent="0.25">
      <c r="A42" s="67"/>
      <c r="B42" s="67" t="s">
        <v>326</v>
      </c>
      <c r="C42" s="67"/>
      <c r="D42" s="67"/>
      <c r="E42" s="67"/>
      <c r="F42" s="67"/>
      <c r="G42" s="67"/>
      <c r="H42" s="67"/>
      <c r="I42" s="67"/>
      <c r="J42" s="67"/>
      <c r="K42" s="67"/>
      <c r="L42" s="67"/>
      <c r="M42" s="67"/>
      <c r="N42" s="67"/>
      <c r="O42" s="67"/>
      <c r="P42" s="67"/>
      <c r="Q42" s="67" t="s">
        <v>315</v>
      </c>
      <c r="R42" s="67"/>
      <c r="S42" s="67">
        <f>N43+N47+N51</f>
        <v>0</v>
      </c>
      <c r="T42" s="67"/>
      <c r="U42" s="67"/>
      <c r="V42" s="67"/>
      <c r="W42" s="67"/>
      <c r="X42" s="67"/>
      <c r="Y42" s="67"/>
      <c r="Z42" s="67"/>
    </row>
    <row r="43" spans="1:26" ht="19.5" customHeight="1" thickBot="1" x14ac:dyDescent="0.25">
      <c r="A43" s="67"/>
      <c r="B43" s="137"/>
      <c r="C43" s="67"/>
      <c r="D43" s="67"/>
      <c r="E43" s="67"/>
      <c r="F43" s="67"/>
      <c r="G43" s="67"/>
      <c r="H43" s="67"/>
      <c r="I43" s="67"/>
      <c r="J43" s="67"/>
      <c r="K43" s="67"/>
      <c r="L43" s="67"/>
      <c r="M43" s="67"/>
      <c r="N43" s="67">
        <f>IF(B43="Photovoltaic Cells (PV)", 32,IF(B43="Micro-Electro-Mechanical Systems (MEMS)", 12, IF(B43="Liquid Crystal Displays (LCD)",22, IF(B43="Semiconductors 150-200 mm", 42, IF(B43="Semiconductors 300-450 mm", 52, 0)))))</f>
        <v>0</v>
      </c>
      <c r="O43" s="67"/>
      <c r="P43" s="67"/>
      <c r="Q43" s="67" t="s">
        <v>316</v>
      </c>
      <c r="R43" s="67"/>
      <c r="S43" s="67">
        <f>N47</f>
        <v>0</v>
      </c>
      <c r="T43" s="67"/>
      <c r="U43" s="67"/>
      <c r="V43" s="67"/>
      <c r="W43" s="67"/>
      <c r="X43" s="67"/>
      <c r="Y43" s="67"/>
      <c r="Z43" s="67"/>
    </row>
    <row r="44" spans="1:26" x14ac:dyDescent="0.2">
      <c r="A44" s="67"/>
      <c r="C44" s="67"/>
      <c r="D44" s="67"/>
      <c r="E44" s="67"/>
      <c r="F44" s="67"/>
      <c r="G44" s="67"/>
      <c r="H44" s="67"/>
      <c r="I44" s="67"/>
      <c r="J44" s="67"/>
      <c r="K44" s="67"/>
      <c r="L44" s="67"/>
      <c r="M44" s="67"/>
      <c r="N44" s="67"/>
      <c r="O44" s="67"/>
      <c r="P44" s="67"/>
      <c r="Q44" s="67"/>
      <c r="R44" s="67"/>
      <c r="S44" s="67"/>
      <c r="T44" s="67"/>
      <c r="U44" s="67"/>
      <c r="V44" s="67"/>
      <c r="W44" s="67"/>
      <c r="X44" s="67"/>
      <c r="Y44" s="67"/>
      <c r="Z44" s="67"/>
    </row>
    <row r="45" spans="1:26" ht="15" x14ac:dyDescent="0.25">
      <c r="A45" s="67"/>
      <c r="B45" s="130" t="s">
        <v>319</v>
      </c>
      <c r="C45" s="67"/>
      <c r="D45" s="67"/>
      <c r="E45" s="67"/>
      <c r="F45" s="67"/>
      <c r="G45" s="67"/>
      <c r="H45" s="67"/>
      <c r="I45" s="67"/>
      <c r="J45" s="67"/>
      <c r="K45" s="67"/>
      <c r="L45" s="67"/>
      <c r="M45" s="67"/>
      <c r="N45" s="67"/>
      <c r="O45" s="67"/>
      <c r="P45" s="67"/>
      <c r="Q45" s="67"/>
      <c r="R45" s="67"/>
      <c r="S45" s="67"/>
      <c r="T45" s="67"/>
      <c r="U45" s="67"/>
      <c r="V45" s="67"/>
      <c r="W45" s="67"/>
      <c r="X45" s="67"/>
      <c r="Y45" s="67"/>
      <c r="Z45" s="67"/>
    </row>
    <row r="46" spans="1:26" ht="19.5" thickBot="1" x14ac:dyDescent="0.4">
      <c r="A46" s="67"/>
      <c r="B46" s="67" t="s">
        <v>357</v>
      </c>
      <c r="C46" s="67"/>
      <c r="D46" s="67"/>
      <c r="E46" s="67"/>
      <c r="F46" s="67"/>
      <c r="G46" s="67"/>
      <c r="H46" s="67"/>
      <c r="I46" s="67"/>
      <c r="J46" s="67"/>
      <c r="K46" s="67"/>
      <c r="L46" s="67"/>
      <c r="M46" s="67"/>
      <c r="N46" s="67"/>
      <c r="O46" s="67"/>
      <c r="P46" s="67"/>
      <c r="Q46" s="67"/>
      <c r="R46" s="67"/>
      <c r="S46" s="67"/>
      <c r="T46" s="67"/>
      <c r="U46" s="67"/>
      <c r="V46" s="67"/>
      <c r="W46" s="67"/>
      <c r="X46" s="67"/>
      <c r="Y46" s="67"/>
      <c r="Z46" s="67"/>
    </row>
    <row r="47" spans="1:26" ht="20.25" customHeight="1" thickBot="1" x14ac:dyDescent="0.25">
      <c r="A47" s="67"/>
      <c r="B47" s="137"/>
      <c r="C47" s="556"/>
      <c r="D47" s="556"/>
      <c r="E47" s="556"/>
      <c r="F47" s="67"/>
      <c r="G47" s="67"/>
      <c r="H47" s="67"/>
      <c r="I47" s="67"/>
      <c r="J47" s="67"/>
      <c r="K47" s="67"/>
      <c r="L47" s="67"/>
      <c r="M47" s="67"/>
      <c r="N47" s="67">
        <f>IF(B47="f-GHGs",1, IF(B47="N2O",2, IF(B47="f-HTFs",5,0)))</f>
        <v>0</v>
      </c>
      <c r="O47" s="67"/>
      <c r="P47" s="67"/>
      <c r="Q47" s="67"/>
      <c r="R47" s="67"/>
      <c r="S47" s="67"/>
      <c r="T47" s="67"/>
      <c r="U47" s="67"/>
      <c r="V47" s="67"/>
      <c r="W47" s="67"/>
      <c r="X47" s="67"/>
      <c r="Y47" s="67"/>
      <c r="Z47" s="67"/>
    </row>
    <row r="48" spans="1:26" x14ac:dyDescent="0.2">
      <c r="A48" s="67"/>
      <c r="C48" s="67"/>
      <c r="D48" s="67"/>
      <c r="E48" s="67"/>
      <c r="F48" s="67"/>
      <c r="G48" s="67"/>
      <c r="H48" s="67"/>
      <c r="I48" s="67"/>
      <c r="J48" s="67"/>
      <c r="K48" s="67"/>
      <c r="L48" s="67"/>
      <c r="M48" s="67"/>
      <c r="N48" s="67"/>
      <c r="O48" s="67"/>
      <c r="P48" s="67"/>
      <c r="Q48" s="67"/>
      <c r="R48" s="67"/>
      <c r="S48" s="67"/>
      <c r="T48" s="67"/>
      <c r="U48" s="67"/>
      <c r="V48" s="67"/>
      <c r="W48" s="67"/>
      <c r="X48" s="67"/>
      <c r="Y48" s="67"/>
      <c r="Z48" s="67"/>
    </row>
    <row r="49" spans="1:26" ht="15" x14ac:dyDescent="0.25">
      <c r="A49" s="67"/>
      <c r="B49" s="130" t="s">
        <v>320</v>
      </c>
      <c r="C49" s="67"/>
      <c r="D49" s="67"/>
      <c r="E49" s="67"/>
      <c r="F49" s="67"/>
      <c r="G49" s="67"/>
      <c r="H49" s="67"/>
      <c r="I49" s="67"/>
      <c r="J49" s="67"/>
      <c r="K49" s="67"/>
      <c r="L49" s="67"/>
      <c r="M49" s="67"/>
      <c r="N49" s="67"/>
      <c r="O49" s="67"/>
      <c r="P49" s="67"/>
      <c r="Q49" s="67"/>
      <c r="R49" s="67"/>
      <c r="S49" s="67"/>
      <c r="T49" s="67"/>
      <c r="U49" s="67"/>
      <c r="V49" s="67"/>
      <c r="W49" s="67"/>
      <c r="X49" s="67"/>
      <c r="Y49" s="67"/>
      <c r="Z49" s="67"/>
    </row>
    <row r="50" spans="1:26" ht="15" thickBot="1" x14ac:dyDescent="0.25">
      <c r="A50" s="67"/>
      <c r="B50" s="67" t="s">
        <v>530</v>
      </c>
      <c r="C50" s="67"/>
      <c r="D50" s="67"/>
      <c r="E50" s="67"/>
      <c r="F50" s="67"/>
      <c r="G50" s="67"/>
      <c r="H50" s="67"/>
      <c r="I50" s="67"/>
      <c r="J50" s="67"/>
      <c r="K50" s="67"/>
      <c r="L50" s="67"/>
      <c r="M50" s="67"/>
      <c r="N50" s="67"/>
      <c r="O50" s="67"/>
      <c r="P50" s="67"/>
      <c r="Q50" s="67"/>
      <c r="R50" s="67"/>
      <c r="S50" s="67"/>
      <c r="T50" s="67"/>
      <c r="U50" s="67"/>
      <c r="V50" s="67"/>
      <c r="W50" s="67"/>
      <c r="X50" s="67"/>
      <c r="Y50" s="67"/>
      <c r="Z50" s="67"/>
    </row>
    <row r="51" spans="1:26" ht="19.5" customHeight="1" thickBot="1" x14ac:dyDescent="0.3">
      <c r="A51" s="67"/>
      <c r="B51" s="137"/>
      <c r="C51" s="689" t="s">
        <v>614</v>
      </c>
      <c r="D51" s="67"/>
      <c r="E51" s="67"/>
      <c r="F51" s="67"/>
      <c r="G51" s="67"/>
      <c r="H51" s="67"/>
      <c r="I51" s="67"/>
      <c r="J51" s="67"/>
      <c r="K51" s="67"/>
      <c r="L51" s="67"/>
      <c r="M51" s="67"/>
      <c r="N51" s="67">
        <f>IF(B51="Yes",1,0)</f>
        <v>0</v>
      </c>
      <c r="O51" s="67"/>
      <c r="P51" s="67"/>
      <c r="Q51" s="67"/>
      <c r="R51" s="67"/>
      <c r="S51" s="67"/>
      <c r="T51" s="67"/>
      <c r="U51" s="67"/>
      <c r="V51" s="67"/>
      <c r="W51" s="67"/>
      <c r="X51" s="67"/>
      <c r="Y51" s="67"/>
      <c r="Z51" s="67"/>
    </row>
    <row r="52" spans="1:26" x14ac:dyDescent="0.2">
      <c r="A52" s="67"/>
      <c r="B52" s="67"/>
      <c r="C52" s="67" t="s">
        <v>594</v>
      </c>
      <c r="D52" s="67"/>
      <c r="E52" s="67"/>
      <c r="F52" s="67"/>
      <c r="G52" s="67"/>
      <c r="H52" s="67"/>
      <c r="I52" s="67"/>
      <c r="J52" s="67"/>
      <c r="K52" s="67"/>
      <c r="L52" s="67"/>
      <c r="M52" s="67"/>
      <c r="N52" s="67"/>
      <c r="O52" s="67"/>
      <c r="P52" s="67"/>
      <c r="Q52" s="67"/>
      <c r="R52" s="67"/>
      <c r="S52" s="67"/>
      <c r="T52" s="67"/>
      <c r="U52" s="67"/>
      <c r="V52" s="67"/>
      <c r="W52" s="67"/>
      <c r="X52" s="67"/>
      <c r="Y52" s="67"/>
      <c r="Z52" s="67"/>
    </row>
    <row r="53" spans="1:26" ht="15" x14ac:dyDescent="0.25">
      <c r="A53" s="67"/>
      <c r="B53" s="130" t="s">
        <v>620</v>
      </c>
      <c r="C53" s="67"/>
      <c r="D53" s="67"/>
      <c r="E53" s="67"/>
      <c r="F53" s="67"/>
      <c r="G53" s="67"/>
      <c r="H53" s="67"/>
      <c r="I53" s="67"/>
      <c r="J53" s="67"/>
      <c r="K53" s="67"/>
      <c r="L53" s="67"/>
      <c r="M53" s="67"/>
      <c r="N53" s="67"/>
      <c r="O53" s="67"/>
      <c r="P53" s="67"/>
      <c r="Q53" s="67"/>
      <c r="R53" s="67"/>
      <c r="S53" s="67"/>
      <c r="T53" s="67"/>
      <c r="U53" s="67"/>
      <c r="V53" s="67"/>
      <c r="W53" s="67"/>
      <c r="X53" s="67"/>
      <c r="Y53" s="67"/>
      <c r="Z53" s="67"/>
    </row>
    <row r="54" spans="1:26" ht="15" thickBot="1" x14ac:dyDescent="0.25">
      <c r="A54" s="67"/>
      <c r="B54" s="67" t="s">
        <v>621</v>
      </c>
      <c r="C54" s="67"/>
      <c r="D54" s="67"/>
      <c r="E54" s="67"/>
      <c r="F54" s="67"/>
      <c r="G54" s="67"/>
      <c r="H54" s="67"/>
      <c r="I54" s="67"/>
      <c r="J54" s="67"/>
      <c r="K54" s="67"/>
      <c r="L54" s="67"/>
      <c r="M54" s="67"/>
      <c r="N54" s="67"/>
      <c r="O54" s="67"/>
      <c r="P54" s="67"/>
      <c r="Q54" s="67"/>
      <c r="R54" s="67"/>
      <c r="S54" s="67"/>
      <c r="T54" s="67"/>
      <c r="U54" s="67"/>
      <c r="V54" s="67"/>
      <c r="W54" s="67"/>
      <c r="X54" s="67"/>
      <c r="Y54" s="67"/>
      <c r="Z54" s="67"/>
    </row>
    <row r="55" spans="1:26" ht="15" thickBot="1" x14ac:dyDescent="0.25">
      <c r="A55" s="67"/>
      <c r="B55" s="137"/>
      <c r="C55" s="67"/>
      <c r="D55" s="67"/>
      <c r="E55" s="67"/>
      <c r="F55" s="67"/>
      <c r="G55" s="67"/>
      <c r="H55" s="67"/>
      <c r="I55" s="67"/>
      <c r="J55" s="67"/>
      <c r="K55" s="67"/>
      <c r="L55" s="67"/>
      <c r="M55" s="67"/>
      <c r="N55" s="67">
        <f>IF(AND(B55="Yes",OR(N43+N47=13,N43+N47=14,N43+N47=23,N43+N47=24,N43+N47=33,N43+N47=34,N43+N47=43,N43+N47=44,N43+N47=53,N43+N47=54)),1,0)</f>
        <v>0</v>
      </c>
      <c r="O55" s="67"/>
      <c r="P55" s="67"/>
      <c r="Q55" s="67"/>
      <c r="R55" s="67"/>
      <c r="S55" s="67"/>
      <c r="T55" s="67"/>
      <c r="U55" s="67"/>
      <c r="V55" s="67"/>
      <c r="W55" s="67"/>
      <c r="X55" s="67"/>
      <c r="Y55" s="67"/>
      <c r="Z55" s="67"/>
    </row>
    <row r="56" spans="1:26" x14ac:dyDescent="0.2">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row>
    <row r="57" spans="1:26" x14ac:dyDescent="0.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row>
    <row r="58" spans="1:26" x14ac:dyDescent="0.2">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row>
    <row r="59" spans="1:26" x14ac:dyDescent="0.2">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row>
    <row r="60" spans="1:26" x14ac:dyDescent="0.2">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row>
    <row r="61" spans="1:26" x14ac:dyDescent="0.2">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row>
    <row r="62" spans="1:26" x14ac:dyDescent="0.2">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row>
    <row r="63" spans="1:26" x14ac:dyDescent="0.2">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row>
    <row r="64" spans="1:26" x14ac:dyDescent="0.2">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row>
    <row r="65" spans="1:26" x14ac:dyDescent="0.2">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row>
    <row r="66" spans="1:26" x14ac:dyDescent="0.2">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row>
    <row r="67" spans="1:26" x14ac:dyDescent="0.2">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row>
    <row r="68" spans="1:26" x14ac:dyDescent="0.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row>
    <row r="69" spans="1:26" x14ac:dyDescent="0.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row>
    <row r="70" spans="1:26" x14ac:dyDescent="0.2">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row>
    <row r="71" spans="1:26" x14ac:dyDescent="0.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row>
    <row r="72" spans="1:26" x14ac:dyDescent="0.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row>
    <row r="73" spans="1:26" x14ac:dyDescent="0.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row>
    <row r="74" spans="1:26" x14ac:dyDescent="0.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row>
    <row r="75" spans="1:26" x14ac:dyDescent="0.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row>
    <row r="76" spans="1:26" x14ac:dyDescent="0.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row>
    <row r="77" spans="1:26" x14ac:dyDescent="0.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row>
    <row r="78" spans="1:26" x14ac:dyDescent="0.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row>
    <row r="79" spans="1:26" x14ac:dyDescent="0.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row>
    <row r="80" spans="1:26" x14ac:dyDescent="0.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row>
    <row r="81" spans="1:26" x14ac:dyDescent="0.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row>
    <row r="82" spans="1:26" x14ac:dyDescent="0.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row>
    <row r="83" spans="1:26" x14ac:dyDescent="0.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row>
    <row r="84" spans="1:26" x14ac:dyDescent="0.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row>
    <row r="85" spans="1:26" x14ac:dyDescent="0.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row>
    <row r="86" spans="1:26" x14ac:dyDescent="0.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row>
    <row r="87" spans="1:26" x14ac:dyDescent="0.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row>
    <row r="88" spans="1:26" x14ac:dyDescent="0.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row>
    <row r="89" spans="1:26" x14ac:dyDescent="0.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row>
    <row r="90" spans="1:26" x14ac:dyDescent="0.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row>
    <row r="91" spans="1:26" x14ac:dyDescent="0.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row>
    <row r="92" spans="1:26" x14ac:dyDescent="0.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row>
    <row r="93" spans="1:26" x14ac:dyDescent="0.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row>
    <row r="94" spans="1:26" x14ac:dyDescent="0.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row>
    <row r="95" spans="1:26" x14ac:dyDescent="0.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row>
    <row r="96" spans="1:26" x14ac:dyDescent="0.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row>
    <row r="97" spans="1:26" x14ac:dyDescent="0.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row>
    <row r="98" spans="1:26" x14ac:dyDescent="0.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row>
    <row r="99" spans="1:26" x14ac:dyDescent="0.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row>
    <row r="100" spans="1:26" x14ac:dyDescent="0.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row>
    <row r="101" spans="1:26" x14ac:dyDescent="0.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row>
    <row r="102" spans="1:26" x14ac:dyDescent="0.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row>
    <row r="103" spans="1:26" x14ac:dyDescent="0.2">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row>
    <row r="104" spans="1:26" x14ac:dyDescent="0.2">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row>
    <row r="105" spans="1:26" x14ac:dyDescent="0.2">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row>
    <row r="106" spans="1:26"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row>
    <row r="107" spans="1:26" x14ac:dyDescent="0.2">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row>
    <row r="108" spans="1:26" x14ac:dyDescent="0.2">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row>
    <row r="109" spans="1:26" x14ac:dyDescent="0.2">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row>
    <row r="110" spans="1:26" x14ac:dyDescent="0.2">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row>
    <row r="111" spans="1:26" x14ac:dyDescent="0.2">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row>
    <row r="112" spans="1:26" x14ac:dyDescent="0.2">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row>
    <row r="113" spans="1:26" x14ac:dyDescent="0.2">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row>
    <row r="114" spans="1:26" x14ac:dyDescent="0.2">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row>
    <row r="115" spans="1:26" x14ac:dyDescent="0.2">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row>
    <row r="116" spans="1:26" x14ac:dyDescent="0.2">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row>
    <row r="117" spans="1:26" x14ac:dyDescent="0.2">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row>
    <row r="118" spans="1:26" x14ac:dyDescent="0.2">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row>
    <row r="119" spans="1:26" x14ac:dyDescent="0.2">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row>
    <row r="120" spans="1:26" x14ac:dyDescent="0.2">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row>
    <row r="121" spans="1:26" x14ac:dyDescent="0.2">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row>
    <row r="122" spans="1:26" x14ac:dyDescent="0.2">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row>
    <row r="123" spans="1:26" x14ac:dyDescent="0.2">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row>
    <row r="124" spans="1:26" x14ac:dyDescent="0.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row>
    <row r="125" spans="1:26" x14ac:dyDescent="0.2">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row>
    <row r="126" spans="1:26" x14ac:dyDescent="0.2">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row>
    <row r="127" spans="1:26" x14ac:dyDescent="0.2">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row>
    <row r="128" spans="1:26" x14ac:dyDescent="0.2">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row>
    <row r="129" spans="1:26" x14ac:dyDescent="0.2">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row>
    <row r="130" spans="1:26" x14ac:dyDescent="0.2">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row>
    <row r="131" spans="1:26" x14ac:dyDescent="0.2">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row>
    <row r="132" spans="1:26" x14ac:dyDescent="0.2">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row>
    <row r="133" spans="1:26" x14ac:dyDescent="0.2">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row>
    <row r="134" spans="1:26" x14ac:dyDescent="0.2">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row>
    <row r="135" spans="1:26" x14ac:dyDescent="0.2">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row>
    <row r="136" spans="1:26" x14ac:dyDescent="0.2">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row>
    <row r="137" spans="1:26" x14ac:dyDescent="0.2">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row>
    <row r="138" spans="1:26" x14ac:dyDescent="0.2">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row>
    <row r="139" spans="1:26" x14ac:dyDescent="0.2">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row>
    <row r="140" spans="1:26" x14ac:dyDescent="0.2">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row>
    <row r="141" spans="1:26" x14ac:dyDescent="0.2">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row>
    <row r="142" spans="1:26" x14ac:dyDescent="0.2">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row>
    <row r="143" spans="1:26" x14ac:dyDescent="0.2">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row>
    <row r="144" spans="1:26" x14ac:dyDescent="0.2">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row>
    <row r="145" spans="1:26" x14ac:dyDescent="0.2">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row>
    <row r="146" spans="1:26" x14ac:dyDescent="0.2">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row>
    <row r="147" spans="1:26" x14ac:dyDescent="0.2">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row>
    <row r="148" spans="1:26" x14ac:dyDescent="0.2">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row>
    <row r="149" spans="1:26" x14ac:dyDescent="0.2">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row>
    <row r="150" spans="1:26" x14ac:dyDescent="0.2">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row>
    <row r="151" spans="1:26" x14ac:dyDescent="0.2">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row>
    <row r="152" spans="1:26" x14ac:dyDescent="0.2">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row>
    <row r="153" spans="1:26"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row>
    <row r="154" spans="1:26" x14ac:dyDescent="0.2">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row>
    <row r="155" spans="1:26" x14ac:dyDescent="0.2">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row>
    <row r="156" spans="1:26" x14ac:dyDescent="0.2">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row>
    <row r="157" spans="1:26" x14ac:dyDescent="0.2">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row>
    <row r="158" spans="1:26" x14ac:dyDescent="0.2">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row>
    <row r="159" spans="1:26" x14ac:dyDescent="0.2">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row>
    <row r="160" spans="1:26" x14ac:dyDescent="0.2">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row>
    <row r="161" spans="1:26" x14ac:dyDescent="0.2">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row>
    <row r="162" spans="1:26" x14ac:dyDescent="0.2">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row>
    <row r="163" spans="1:26" x14ac:dyDescent="0.2">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row>
    <row r="164" spans="1:26" x14ac:dyDescent="0.2">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row>
    <row r="165" spans="1:26" x14ac:dyDescent="0.2">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row>
    <row r="166" spans="1:26" x14ac:dyDescent="0.2">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row>
    <row r="167" spans="1:26" x14ac:dyDescent="0.2">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row>
    <row r="168" spans="1:26" x14ac:dyDescent="0.2">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row>
    <row r="169" spans="1:26" x14ac:dyDescent="0.2">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row>
    <row r="170" spans="1:26" x14ac:dyDescent="0.2">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row>
    <row r="171" spans="1:26" x14ac:dyDescent="0.2">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row>
    <row r="172" spans="1:26" x14ac:dyDescent="0.2">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row>
    <row r="173" spans="1:26" x14ac:dyDescent="0.2">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row>
    <row r="174" spans="1:26" x14ac:dyDescent="0.2">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row>
    <row r="175" spans="1:26" x14ac:dyDescent="0.2">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row>
    <row r="176" spans="1:26" x14ac:dyDescent="0.2">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row>
    <row r="177" spans="1:26" x14ac:dyDescent="0.2">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row>
    <row r="178" spans="1:26" x14ac:dyDescent="0.2">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row>
    <row r="179" spans="1:26" x14ac:dyDescent="0.2">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row>
    <row r="180" spans="1:26" x14ac:dyDescent="0.2">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row>
    <row r="181" spans="1:26" x14ac:dyDescent="0.2">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row>
    <row r="182" spans="1:26" x14ac:dyDescent="0.2">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row>
    <row r="183" spans="1:26" x14ac:dyDescent="0.2">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row>
    <row r="184" spans="1:26" x14ac:dyDescent="0.2">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row>
    <row r="185" spans="1:26" x14ac:dyDescent="0.2">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row>
    <row r="186" spans="1:26" x14ac:dyDescent="0.2">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row>
    <row r="187" spans="1:26" x14ac:dyDescent="0.2">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row>
    <row r="188" spans="1:26" x14ac:dyDescent="0.2">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row>
    <row r="189" spans="1:26" x14ac:dyDescent="0.2">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row>
    <row r="190" spans="1:26" x14ac:dyDescent="0.2">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row>
    <row r="191" spans="1:26" x14ac:dyDescent="0.2">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row>
    <row r="192" spans="1:26" x14ac:dyDescent="0.2">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row>
    <row r="193" spans="1:26" x14ac:dyDescent="0.2">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row>
    <row r="194" spans="1:26" x14ac:dyDescent="0.2">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row>
    <row r="195" spans="1:26" x14ac:dyDescent="0.2">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row>
    <row r="196" spans="1:26" x14ac:dyDescent="0.2">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row>
    <row r="197" spans="1:26" x14ac:dyDescent="0.2">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row>
    <row r="198" spans="1:26" x14ac:dyDescent="0.2">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row>
    <row r="199" spans="1:26" x14ac:dyDescent="0.2">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row>
    <row r="200" spans="1:26" x14ac:dyDescent="0.2">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row>
  </sheetData>
  <sheetProtection password="CDDE" sheet="1" objects="1" scenarios="1"/>
  <mergeCells count="18">
    <mergeCell ref="B6:I9"/>
    <mergeCell ref="B11:I14"/>
    <mergeCell ref="B16:I16"/>
    <mergeCell ref="B17:I17"/>
    <mergeCell ref="B19:I19"/>
    <mergeCell ref="B20:I20"/>
    <mergeCell ref="B18:I18"/>
    <mergeCell ref="D30:H30"/>
    <mergeCell ref="D29:H29"/>
    <mergeCell ref="D34:H34"/>
    <mergeCell ref="D33:H33"/>
    <mergeCell ref="D35:H35"/>
    <mergeCell ref="B21:I21"/>
    <mergeCell ref="D31:H31"/>
    <mergeCell ref="D32:H32"/>
    <mergeCell ref="D26:H26"/>
    <mergeCell ref="D27:H27"/>
    <mergeCell ref="D28:H28"/>
  </mergeCells>
  <conditionalFormatting sqref="B27">
    <cfRule type="expression" dxfId="85" priority="14">
      <formula>$N$39&gt;0</formula>
    </cfRule>
  </conditionalFormatting>
  <conditionalFormatting sqref="B28">
    <cfRule type="expression" dxfId="84" priority="2">
      <formula>$S$39=34</formula>
    </cfRule>
    <cfRule type="expression" dxfId="83" priority="3">
      <formula>$S$39=24</formula>
    </cfRule>
    <cfRule type="expression" dxfId="82" priority="15">
      <formula>$S$39=14</formula>
    </cfRule>
  </conditionalFormatting>
  <conditionalFormatting sqref="B29">
    <cfRule type="expression" dxfId="81" priority="16">
      <formula>$S$40=3</formula>
    </cfRule>
  </conditionalFormatting>
  <conditionalFormatting sqref="B30">
    <cfRule type="expression" dxfId="80" priority="17">
      <formula>$S$43=5</formula>
    </cfRule>
  </conditionalFormatting>
  <conditionalFormatting sqref="B31">
    <cfRule type="expression" dxfId="79" priority="18">
      <formula>$S$41=44</formula>
    </cfRule>
  </conditionalFormatting>
  <conditionalFormatting sqref="B32">
    <cfRule type="expression" dxfId="78" priority="5">
      <formula>$S$42=54</formula>
    </cfRule>
  </conditionalFormatting>
  <conditionalFormatting sqref="B33">
    <cfRule type="expression" dxfId="77" priority="1">
      <formula>$N$55=1</formula>
    </cfRule>
  </conditionalFormatting>
  <dataValidations count="4">
    <dataValidation type="list" allowBlank="1" showInputMessage="1" showErrorMessage="1" sqref="B39 B55">
      <formula1>"Yes, No"</formula1>
    </dataValidation>
    <dataValidation type="list" allowBlank="1" showInputMessage="1" showErrorMessage="1" sqref="B43">
      <formula1>"Micro-Electro-Mechanical Systems (MEMS), Liquid Crystal Displays (LCD), Photovoltaic Cells (PV), Semiconductors 150-200 mm, Semiconductors 300-450 mm, None of the above"</formula1>
    </dataValidation>
    <dataValidation type="list" allowBlank="1" showInputMessage="1" showErrorMessage="1" sqref="B47">
      <formula1>"f-GHGs, N2O, f-HTFs, None of the Above"</formula1>
    </dataValidation>
    <dataValidation type="list" allowBlank="1" showInputMessage="1" showErrorMessage="1" sqref="B51">
      <formula1>"Yes"</formula1>
    </dataValidation>
  </dataValidations>
  <hyperlinks>
    <hyperlink ref="C27" location="'Threshold Determination'!A1" display="Click Here"/>
    <hyperlink ref="C28" location="'PV|MEMS|LCD Process'!A1" display="Click Here"/>
    <hyperlink ref="C29" location="'N2O - facility'!A1" display="Click Here"/>
    <hyperlink ref="C30" location="'f-HTFs'!A1" display="Click Here"/>
    <hyperlink ref="C31" location="'Semiconductors f-GHG 150-200 mm'!A1" display="Click Here"/>
    <hyperlink ref="C34" location="'Table A-1'!A1" display="Click Here"/>
    <hyperlink ref="C35" location="'Subpart I Tables'!A1" display="Click Here"/>
    <hyperlink ref="C22" r:id="rId1" display="http://www.epa.gov/climatechange/emissions/subpart/i.html"/>
    <hyperlink ref="C23" r:id="rId2"/>
    <hyperlink ref="C33" location="'Fab-level DRE'!A1" display="Click Here"/>
    <hyperlink ref="C32" location="'Semiconductors f-GHG 300 mm'!A1" display="Click Here"/>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J34"/>
  <sheetViews>
    <sheetView showGridLines="0" zoomScale="80" zoomScaleNormal="80" zoomScalePageLayoutView="80" workbookViewId="0">
      <selection activeCell="B7" sqref="B7"/>
    </sheetView>
  </sheetViews>
  <sheetFormatPr defaultColWidth="8.85546875" defaultRowHeight="15" x14ac:dyDescent="0.25"/>
  <cols>
    <col min="1" max="1" width="3.7109375" style="1" customWidth="1"/>
    <col min="2" max="2" width="49.140625" style="1" bestFit="1" customWidth="1"/>
    <col min="3" max="3" width="13.85546875" style="1" bestFit="1" customWidth="1"/>
    <col min="4" max="4" width="29.85546875" style="1" bestFit="1" customWidth="1"/>
    <col min="5" max="5" width="26.7109375" style="1" bestFit="1" customWidth="1"/>
    <col min="6" max="6" width="14.42578125" style="1" customWidth="1"/>
    <col min="10" max="256" width="8.85546875" style="1"/>
    <col min="257" max="257" width="49.140625" style="1" bestFit="1" customWidth="1"/>
    <col min="258" max="258" width="13.85546875" style="1" bestFit="1" customWidth="1"/>
    <col min="259" max="259" width="29.85546875" style="1" bestFit="1" customWidth="1"/>
    <col min="260" max="260" width="26.7109375" style="1" bestFit="1" customWidth="1"/>
    <col min="261" max="261" width="8.85546875" style="1"/>
    <col min="262" max="262" width="102.42578125" style="1" bestFit="1" customWidth="1"/>
    <col min="263" max="512" width="8.85546875" style="1"/>
    <col min="513" max="513" width="49.140625" style="1" bestFit="1" customWidth="1"/>
    <col min="514" max="514" width="13.85546875" style="1" bestFit="1" customWidth="1"/>
    <col min="515" max="515" width="29.85546875" style="1" bestFit="1" customWidth="1"/>
    <col min="516" max="516" width="26.7109375" style="1" bestFit="1" customWidth="1"/>
    <col min="517" max="517" width="8.85546875" style="1"/>
    <col min="518" max="518" width="102.42578125" style="1" bestFit="1" customWidth="1"/>
    <col min="519" max="768" width="8.85546875" style="1"/>
    <col min="769" max="769" width="49.140625" style="1" bestFit="1" customWidth="1"/>
    <col min="770" max="770" width="13.85546875" style="1" bestFit="1" customWidth="1"/>
    <col min="771" max="771" width="29.85546875" style="1" bestFit="1" customWidth="1"/>
    <col min="772" max="772" width="26.7109375" style="1" bestFit="1" customWidth="1"/>
    <col min="773" max="773" width="8.85546875" style="1"/>
    <col min="774" max="774" width="102.42578125" style="1" bestFit="1" customWidth="1"/>
    <col min="775" max="1024" width="8.85546875" style="1"/>
    <col min="1025" max="1025" width="49.140625" style="1" bestFit="1" customWidth="1"/>
    <col min="1026" max="1026" width="13.85546875" style="1" bestFit="1" customWidth="1"/>
    <col min="1027" max="1027" width="29.85546875" style="1" bestFit="1" customWidth="1"/>
    <col min="1028" max="1028" width="26.7109375" style="1" bestFit="1" customWidth="1"/>
    <col min="1029" max="1029" width="8.85546875" style="1"/>
    <col min="1030" max="1030" width="102.42578125" style="1" bestFit="1" customWidth="1"/>
    <col min="1031" max="1280" width="8.85546875" style="1"/>
    <col min="1281" max="1281" width="49.140625" style="1" bestFit="1" customWidth="1"/>
    <col min="1282" max="1282" width="13.85546875" style="1" bestFit="1" customWidth="1"/>
    <col min="1283" max="1283" width="29.85546875" style="1" bestFit="1" customWidth="1"/>
    <col min="1284" max="1284" width="26.7109375" style="1" bestFit="1" customWidth="1"/>
    <col min="1285" max="1285" width="8.85546875" style="1"/>
    <col min="1286" max="1286" width="102.42578125" style="1" bestFit="1" customWidth="1"/>
    <col min="1287" max="1536" width="8.85546875" style="1"/>
    <col min="1537" max="1537" width="49.140625" style="1" bestFit="1" customWidth="1"/>
    <col min="1538" max="1538" width="13.85546875" style="1" bestFit="1" customWidth="1"/>
    <col min="1539" max="1539" width="29.85546875" style="1" bestFit="1" customWidth="1"/>
    <col min="1540" max="1540" width="26.7109375" style="1" bestFit="1" customWidth="1"/>
    <col min="1541" max="1541" width="8.85546875" style="1"/>
    <col min="1542" max="1542" width="102.42578125" style="1" bestFit="1" customWidth="1"/>
    <col min="1543" max="1792" width="8.85546875" style="1"/>
    <col min="1793" max="1793" width="49.140625" style="1" bestFit="1" customWidth="1"/>
    <col min="1794" max="1794" width="13.85546875" style="1" bestFit="1" customWidth="1"/>
    <col min="1795" max="1795" width="29.85546875" style="1" bestFit="1" customWidth="1"/>
    <col min="1796" max="1796" width="26.7109375" style="1" bestFit="1" customWidth="1"/>
    <col min="1797" max="1797" width="8.85546875" style="1"/>
    <col min="1798" max="1798" width="102.42578125" style="1" bestFit="1" customWidth="1"/>
    <col min="1799" max="2048" width="8.85546875" style="1"/>
    <col min="2049" max="2049" width="49.140625" style="1" bestFit="1" customWidth="1"/>
    <col min="2050" max="2050" width="13.85546875" style="1" bestFit="1" customWidth="1"/>
    <col min="2051" max="2051" width="29.85546875" style="1" bestFit="1" customWidth="1"/>
    <col min="2052" max="2052" width="26.7109375" style="1" bestFit="1" customWidth="1"/>
    <col min="2053" max="2053" width="8.85546875" style="1"/>
    <col min="2054" max="2054" width="102.42578125" style="1" bestFit="1" customWidth="1"/>
    <col min="2055" max="2304" width="8.85546875" style="1"/>
    <col min="2305" max="2305" width="49.140625" style="1" bestFit="1" customWidth="1"/>
    <col min="2306" max="2306" width="13.85546875" style="1" bestFit="1" customWidth="1"/>
    <col min="2307" max="2307" width="29.85546875" style="1" bestFit="1" customWidth="1"/>
    <col min="2308" max="2308" width="26.7109375" style="1" bestFit="1" customWidth="1"/>
    <col min="2309" max="2309" width="8.85546875" style="1"/>
    <col min="2310" max="2310" width="102.42578125" style="1" bestFit="1" customWidth="1"/>
    <col min="2311" max="2560" width="8.85546875" style="1"/>
    <col min="2561" max="2561" width="49.140625" style="1" bestFit="1" customWidth="1"/>
    <col min="2562" max="2562" width="13.85546875" style="1" bestFit="1" customWidth="1"/>
    <col min="2563" max="2563" width="29.85546875" style="1" bestFit="1" customWidth="1"/>
    <col min="2564" max="2564" width="26.7109375" style="1" bestFit="1" customWidth="1"/>
    <col min="2565" max="2565" width="8.85546875" style="1"/>
    <col min="2566" max="2566" width="102.42578125" style="1" bestFit="1" customWidth="1"/>
    <col min="2567" max="2816" width="8.85546875" style="1"/>
    <col min="2817" max="2817" width="49.140625" style="1" bestFit="1" customWidth="1"/>
    <col min="2818" max="2818" width="13.85546875" style="1" bestFit="1" customWidth="1"/>
    <col min="2819" max="2819" width="29.85546875" style="1" bestFit="1" customWidth="1"/>
    <col min="2820" max="2820" width="26.7109375" style="1" bestFit="1" customWidth="1"/>
    <col min="2821" max="2821" width="8.85546875" style="1"/>
    <col min="2822" max="2822" width="102.42578125" style="1" bestFit="1" customWidth="1"/>
    <col min="2823" max="3072" width="8.85546875" style="1"/>
    <col min="3073" max="3073" width="49.140625" style="1" bestFit="1" customWidth="1"/>
    <col min="3074" max="3074" width="13.85546875" style="1" bestFit="1" customWidth="1"/>
    <col min="3075" max="3075" width="29.85546875" style="1" bestFit="1" customWidth="1"/>
    <col min="3076" max="3076" width="26.7109375" style="1" bestFit="1" customWidth="1"/>
    <col min="3077" max="3077" width="8.85546875" style="1"/>
    <col min="3078" max="3078" width="102.42578125" style="1" bestFit="1" customWidth="1"/>
    <col min="3079" max="3328" width="8.85546875" style="1"/>
    <col min="3329" max="3329" width="49.140625" style="1" bestFit="1" customWidth="1"/>
    <col min="3330" max="3330" width="13.85546875" style="1" bestFit="1" customWidth="1"/>
    <col min="3331" max="3331" width="29.85546875" style="1" bestFit="1" customWidth="1"/>
    <col min="3332" max="3332" width="26.7109375" style="1" bestFit="1" customWidth="1"/>
    <col min="3333" max="3333" width="8.85546875" style="1"/>
    <col min="3334" max="3334" width="102.42578125" style="1" bestFit="1" customWidth="1"/>
    <col min="3335" max="3584" width="8.85546875" style="1"/>
    <col min="3585" max="3585" width="49.140625" style="1" bestFit="1" customWidth="1"/>
    <col min="3586" max="3586" width="13.85546875" style="1" bestFit="1" customWidth="1"/>
    <col min="3587" max="3587" width="29.85546875" style="1" bestFit="1" customWidth="1"/>
    <col min="3588" max="3588" width="26.7109375" style="1" bestFit="1" customWidth="1"/>
    <col min="3589" max="3589" width="8.85546875" style="1"/>
    <col min="3590" max="3590" width="102.42578125" style="1" bestFit="1" customWidth="1"/>
    <col min="3591" max="3840" width="8.85546875" style="1"/>
    <col min="3841" max="3841" width="49.140625" style="1" bestFit="1" customWidth="1"/>
    <col min="3842" max="3842" width="13.85546875" style="1" bestFit="1" customWidth="1"/>
    <col min="3843" max="3843" width="29.85546875" style="1" bestFit="1" customWidth="1"/>
    <col min="3844" max="3844" width="26.7109375" style="1" bestFit="1" customWidth="1"/>
    <col min="3845" max="3845" width="8.85546875" style="1"/>
    <col min="3846" max="3846" width="102.42578125" style="1" bestFit="1" customWidth="1"/>
    <col min="3847" max="4096" width="8.85546875" style="1"/>
    <col min="4097" max="4097" width="49.140625" style="1" bestFit="1" customWidth="1"/>
    <col min="4098" max="4098" width="13.85546875" style="1" bestFit="1" customWidth="1"/>
    <col min="4099" max="4099" width="29.85546875" style="1" bestFit="1" customWidth="1"/>
    <col min="4100" max="4100" width="26.7109375" style="1" bestFit="1" customWidth="1"/>
    <col min="4101" max="4101" width="8.85546875" style="1"/>
    <col min="4102" max="4102" width="102.42578125" style="1" bestFit="1" customWidth="1"/>
    <col min="4103" max="4352" width="8.85546875" style="1"/>
    <col min="4353" max="4353" width="49.140625" style="1" bestFit="1" customWidth="1"/>
    <col min="4354" max="4354" width="13.85546875" style="1" bestFit="1" customWidth="1"/>
    <col min="4355" max="4355" width="29.85546875" style="1" bestFit="1" customWidth="1"/>
    <col min="4356" max="4356" width="26.7109375" style="1" bestFit="1" customWidth="1"/>
    <col min="4357" max="4357" width="8.85546875" style="1"/>
    <col min="4358" max="4358" width="102.42578125" style="1" bestFit="1" customWidth="1"/>
    <col min="4359" max="4608" width="8.85546875" style="1"/>
    <col min="4609" max="4609" width="49.140625" style="1" bestFit="1" customWidth="1"/>
    <col min="4610" max="4610" width="13.85546875" style="1" bestFit="1" customWidth="1"/>
    <col min="4611" max="4611" width="29.85546875" style="1" bestFit="1" customWidth="1"/>
    <col min="4612" max="4612" width="26.7109375" style="1" bestFit="1" customWidth="1"/>
    <col min="4613" max="4613" width="8.85546875" style="1"/>
    <col min="4614" max="4614" width="102.42578125" style="1" bestFit="1" customWidth="1"/>
    <col min="4615" max="4864" width="8.85546875" style="1"/>
    <col min="4865" max="4865" width="49.140625" style="1" bestFit="1" customWidth="1"/>
    <col min="4866" max="4866" width="13.85546875" style="1" bestFit="1" customWidth="1"/>
    <col min="4867" max="4867" width="29.85546875" style="1" bestFit="1" customWidth="1"/>
    <col min="4868" max="4868" width="26.7109375" style="1" bestFit="1" customWidth="1"/>
    <col min="4869" max="4869" width="8.85546875" style="1"/>
    <col min="4870" max="4870" width="102.42578125" style="1" bestFit="1" customWidth="1"/>
    <col min="4871" max="5120" width="8.85546875" style="1"/>
    <col min="5121" max="5121" width="49.140625" style="1" bestFit="1" customWidth="1"/>
    <col min="5122" max="5122" width="13.85546875" style="1" bestFit="1" customWidth="1"/>
    <col min="5123" max="5123" width="29.85546875" style="1" bestFit="1" customWidth="1"/>
    <col min="5124" max="5124" width="26.7109375" style="1" bestFit="1" customWidth="1"/>
    <col min="5125" max="5125" width="8.85546875" style="1"/>
    <col min="5126" max="5126" width="102.42578125" style="1" bestFit="1" customWidth="1"/>
    <col min="5127" max="5376" width="8.85546875" style="1"/>
    <col min="5377" max="5377" width="49.140625" style="1" bestFit="1" customWidth="1"/>
    <col min="5378" max="5378" width="13.85546875" style="1" bestFit="1" customWidth="1"/>
    <col min="5379" max="5379" width="29.85546875" style="1" bestFit="1" customWidth="1"/>
    <col min="5380" max="5380" width="26.7109375" style="1" bestFit="1" customWidth="1"/>
    <col min="5381" max="5381" width="8.85546875" style="1"/>
    <col min="5382" max="5382" width="102.42578125" style="1" bestFit="1" customWidth="1"/>
    <col min="5383" max="5632" width="8.85546875" style="1"/>
    <col min="5633" max="5633" width="49.140625" style="1" bestFit="1" customWidth="1"/>
    <col min="5634" max="5634" width="13.85546875" style="1" bestFit="1" customWidth="1"/>
    <col min="5635" max="5635" width="29.85546875" style="1" bestFit="1" customWidth="1"/>
    <col min="5636" max="5636" width="26.7109375" style="1" bestFit="1" customWidth="1"/>
    <col min="5637" max="5637" width="8.85546875" style="1"/>
    <col min="5638" max="5638" width="102.42578125" style="1" bestFit="1" customWidth="1"/>
    <col min="5639" max="5888" width="8.85546875" style="1"/>
    <col min="5889" max="5889" width="49.140625" style="1" bestFit="1" customWidth="1"/>
    <col min="5890" max="5890" width="13.85546875" style="1" bestFit="1" customWidth="1"/>
    <col min="5891" max="5891" width="29.85546875" style="1" bestFit="1" customWidth="1"/>
    <col min="5892" max="5892" width="26.7109375" style="1" bestFit="1" customWidth="1"/>
    <col min="5893" max="5893" width="8.85546875" style="1"/>
    <col min="5894" max="5894" width="102.42578125" style="1" bestFit="1" customWidth="1"/>
    <col min="5895" max="6144" width="8.85546875" style="1"/>
    <col min="6145" max="6145" width="49.140625" style="1" bestFit="1" customWidth="1"/>
    <col min="6146" max="6146" width="13.85546875" style="1" bestFit="1" customWidth="1"/>
    <col min="6147" max="6147" width="29.85546875" style="1" bestFit="1" customWidth="1"/>
    <col min="6148" max="6148" width="26.7109375" style="1" bestFit="1" customWidth="1"/>
    <col min="6149" max="6149" width="8.85546875" style="1"/>
    <col min="6150" max="6150" width="102.42578125" style="1" bestFit="1" customWidth="1"/>
    <col min="6151" max="6400" width="8.85546875" style="1"/>
    <col min="6401" max="6401" width="49.140625" style="1" bestFit="1" customWidth="1"/>
    <col min="6402" max="6402" width="13.85546875" style="1" bestFit="1" customWidth="1"/>
    <col min="6403" max="6403" width="29.85546875" style="1" bestFit="1" customWidth="1"/>
    <col min="6404" max="6404" width="26.7109375" style="1" bestFit="1" customWidth="1"/>
    <col min="6405" max="6405" width="8.85546875" style="1"/>
    <col min="6406" max="6406" width="102.42578125" style="1" bestFit="1" customWidth="1"/>
    <col min="6407" max="6656" width="8.85546875" style="1"/>
    <col min="6657" max="6657" width="49.140625" style="1" bestFit="1" customWidth="1"/>
    <col min="6658" max="6658" width="13.85546875" style="1" bestFit="1" customWidth="1"/>
    <col min="6659" max="6659" width="29.85546875" style="1" bestFit="1" customWidth="1"/>
    <col min="6660" max="6660" width="26.7109375" style="1" bestFit="1" customWidth="1"/>
    <col min="6661" max="6661" width="8.85546875" style="1"/>
    <col min="6662" max="6662" width="102.42578125" style="1" bestFit="1" customWidth="1"/>
    <col min="6663" max="6912" width="8.85546875" style="1"/>
    <col min="6913" max="6913" width="49.140625" style="1" bestFit="1" customWidth="1"/>
    <col min="6914" max="6914" width="13.85546875" style="1" bestFit="1" customWidth="1"/>
    <col min="6915" max="6915" width="29.85546875" style="1" bestFit="1" customWidth="1"/>
    <col min="6916" max="6916" width="26.7109375" style="1" bestFit="1" customWidth="1"/>
    <col min="6917" max="6917" width="8.85546875" style="1"/>
    <col min="6918" max="6918" width="102.42578125" style="1" bestFit="1" customWidth="1"/>
    <col min="6919" max="7168" width="8.85546875" style="1"/>
    <col min="7169" max="7169" width="49.140625" style="1" bestFit="1" customWidth="1"/>
    <col min="7170" max="7170" width="13.85546875" style="1" bestFit="1" customWidth="1"/>
    <col min="7171" max="7171" width="29.85546875" style="1" bestFit="1" customWidth="1"/>
    <col min="7172" max="7172" width="26.7109375" style="1" bestFit="1" customWidth="1"/>
    <col min="7173" max="7173" width="8.85546875" style="1"/>
    <col min="7174" max="7174" width="102.42578125" style="1" bestFit="1" customWidth="1"/>
    <col min="7175" max="7424" width="8.85546875" style="1"/>
    <col min="7425" max="7425" width="49.140625" style="1" bestFit="1" customWidth="1"/>
    <col min="7426" max="7426" width="13.85546875" style="1" bestFit="1" customWidth="1"/>
    <col min="7427" max="7427" width="29.85546875" style="1" bestFit="1" customWidth="1"/>
    <col min="7428" max="7428" width="26.7109375" style="1" bestFit="1" customWidth="1"/>
    <col min="7429" max="7429" width="8.85546875" style="1"/>
    <col min="7430" max="7430" width="102.42578125" style="1" bestFit="1" customWidth="1"/>
    <col min="7431" max="7680" width="8.85546875" style="1"/>
    <col min="7681" max="7681" width="49.140625" style="1" bestFit="1" customWidth="1"/>
    <col min="7682" max="7682" width="13.85546875" style="1" bestFit="1" customWidth="1"/>
    <col min="7683" max="7683" width="29.85546875" style="1" bestFit="1" customWidth="1"/>
    <col min="7684" max="7684" width="26.7109375" style="1" bestFit="1" customWidth="1"/>
    <col min="7685" max="7685" width="8.85546875" style="1"/>
    <col min="7686" max="7686" width="102.42578125" style="1" bestFit="1" customWidth="1"/>
    <col min="7687" max="7936" width="8.85546875" style="1"/>
    <col min="7937" max="7937" width="49.140625" style="1" bestFit="1" customWidth="1"/>
    <col min="7938" max="7938" width="13.85546875" style="1" bestFit="1" customWidth="1"/>
    <col min="7939" max="7939" width="29.85546875" style="1" bestFit="1" customWidth="1"/>
    <col min="7940" max="7940" width="26.7109375" style="1" bestFit="1" customWidth="1"/>
    <col min="7941" max="7941" width="8.85546875" style="1"/>
    <col min="7942" max="7942" width="102.42578125" style="1" bestFit="1" customWidth="1"/>
    <col min="7943" max="8192" width="8.85546875" style="1"/>
    <col min="8193" max="8193" width="49.140625" style="1" bestFit="1" customWidth="1"/>
    <col min="8194" max="8194" width="13.85546875" style="1" bestFit="1" customWidth="1"/>
    <col min="8195" max="8195" width="29.85546875" style="1" bestFit="1" customWidth="1"/>
    <col min="8196" max="8196" width="26.7109375" style="1" bestFit="1" customWidth="1"/>
    <col min="8197" max="8197" width="8.85546875" style="1"/>
    <col min="8198" max="8198" width="102.42578125" style="1" bestFit="1" customWidth="1"/>
    <col min="8199" max="8448" width="8.85546875" style="1"/>
    <col min="8449" max="8449" width="49.140625" style="1" bestFit="1" customWidth="1"/>
    <col min="8450" max="8450" width="13.85546875" style="1" bestFit="1" customWidth="1"/>
    <col min="8451" max="8451" width="29.85546875" style="1" bestFit="1" customWidth="1"/>
    <col min="8452" max="8452" width="26.7109375" style="1" bestFit="1" customWidth="1"/>
    <col min="8453" max="8453" width="8.85546875" style="1"/>
    <col min="8454" max="8454" width="102.42578125" style="1" bestFit="1" customWidth="1"/>
    <col min="8455" max="8704" width="8.85546875" style="1"/>
    <col min="8705" max="8705" width="49.140625" style="1" bestFit="1" customWidth="1"/>
    <col min="8706" max="8706" width="13.85546875" style="1" bestFit="1" customWidth="1"/>
    <col min="8707" max="8707" width="29.85546875" style="1" bestFit="1" customWidth="1"/>
    <col min="8708" max="8708" width="26.7109375" style="1" bestFit="1" customWidth="1"/>
    <col min="8709" max="8709" width="8.85546875" style="1"/>
    <col min="8710" max="8710" width="102.42578125" style="1" bestFit="1" customWidth="1"/>
    <col min="8711" max="8960" width="8.85546875" style="1"/>
    <col min="8961" max="8961" width="49.140625" style="1" bestFit="1" customWidth="1"/>
    <col min="8962" max="8962" width="13.85546875" style="1" bestFit="1" customWidth="1"/>
    <col min="8963" max="8963" width="29.85546875" style="1" bestFit="1" customWidth="1"/>
    <col min="8964" max="8964" width="26.7109375" style="1" bestFit="1" customWidth="1"/>
    <col min="8965" max="8965" width="8.85546875" style="1"/>
    <col min="8966" max="8966" width="102.42578125" style="1" bestFit="1" customWidth="1"/>
    <col min="8967" max="9216" width="8.85546875" style="1"/>
    <col min="9217" max="9217" width="49.140625" style="1" bestFit="1" customWidth="1"/>
    <col min="9218" max="9218" width="13.85546875" style="1" bestFit="1" customWidth="1"/>
    <col min="9219" max="9219" width="29.85546875" style="1" bestFit="1" customWidth="1"/>
    <col min="9220" max="9220" width="26.7109375" style="1" bestFit="1" customWidth="1"/>
    <col min="9221" max="9221" width="8.85546875" style="1"/>
    <col min="9222" max="9222" width="102.42578125" style="1" bestFit="1" customWidth="1"/>
    <col min="9223" max="9472" width="8.85546875" style="1"/>
    <col min="9473" max="9473" width="49.140625" style="1" bestFit="1" customWidth="1"/>
    <col min="9474" max="9474" width="13.85546875" style="1" bestFit="1" customWidth="1"/>
    <col min="9475" max="9475" width="29.85546875" style="1" bestFit="1" customWidth="1"/>
    <col min="9476" max="9476" width="26.7109375" style="1" bestFit="1" customWidth="1"/>
    <col min="9477" max="9477" width="8.85546875" style="1"/>
    <col min="9478" max="9478" width="102.42578125" style="1" bestFit="1" customWidth="1"/>
    <col min="9479" max="9728" width="8.85546875" style="1"/>
    <col min="9729" max="9729" width="49.140625" style="1" bestFit="1" customWidth="1"/>
    <col min="9730" max="9730" width="13.85546875" style="1" bestFit="1" customWidth="1"/>
    <col min="9731" max="9731" width="29.85546875" style="1" bestFit="1" customWidth="1"/>
    <col min="9732" max="9732" width="26.7109375" style="1" bestFit="1" customWidth="1"/>
    <col min="9733" max="9733" width="8.85546875" style="1"/>
    <col min="9734" max="9734" width="102.42578125" style="1" bestFit="1" customWidth="1"/>
    <col min="9735" max="9984" width="8.85546875" style="1"/>
    <col min="9985" max="9985" width="49.140625" style="1" bestFit="1" customWidth="1"/>
    <col min="9986" max="9986" width="13.85546875" style="1" bestFit="1" customWidth="1"/>
    <col min="9987" max="9987" width="29.85546875" style="1" bestFit="1" customWidth="1"/>
    <col min="9988" max="9988" width="26.7109375" style="1" bestFit="1" customWidth="1"/>
    <col min="9989" max="9989" width="8.85546875" style="1"/>
    <col min="9990" max="9990" width="102.42578125" style="1" bestFit="1" customWidth="1"/>
    <col min="9991" max="10240" width="8.85546875" style="1"/>
    <col min="10241" max="10241" width="49.140625" style="1" bestFit="1" customWidth="1"/>
    <col min="10242" max="10242" width="13.85546875" style="1" bestFit="1" customWidth="1"/>
    <col min="10243" max="10243" width="29.85546875" style="1" bestFit="1" customWidth="1"/>
    <col min="10244" max="10244" width="26.7109375" style="1" bestFit="1" customWidth="1"/>
    <col min="10245" max="10245" width="8.85546875" style="1"/>
    <col min="10246" max="10246" width="102.42578125" style="1" bestFit="1" customWidth="1"/>
    <col min="10247" max="10496" width="8.85546875" style="1"/>
    <col min="10497" max="10497" width="49.140625" style="1" bestFit="1" customWidth="1"/>
    <col min="10498" max="10498" width="13.85546875" style="1" bestFit="1" customWidth="1"/>
    <col min="10499" max="10499" width="29.85546875" style="1" bestFit="1" customWidth="1"/>
    <col min="10500" max="10500" width="26.7109375" style="1" bestFit="1" customWidth="1"/>
    <col min="10501" max="10501" width="8.85546875" style="1"/>
    <col min="10502" max="10502" width="102.42578125" style="1" bestFit="1" customWidth="1"/>
    <col min="10503" max="10752" width="8.85546875" style="1"/>
    <col min="10753" max="10753" width="49.140625" style="1" bestFit="1" customWidth="1"/>
    <col min="10754" max="10754" width="13.85546875" style="1" bestFit="1" customWidth="1"/>
    <col min="10755" max="10755" width="29.85546875" style="1" bestFit="1" customWidth="1"/>
    <col min="10756" max="10756" width="26.7109375" style="1" bestFit="1" customWidth="1"/>
    <col min="10757" max="10757" width="8.85546875" style="1"/>
    <col min="10758" max="10758" width="102.42578125" style="1" bestFit="1" customWidth="1"/>
    <col min="10759" max="11008" width="8.85546875" style="1"/>
    <col min="11009" max="11009" width="49.140625" style="1" bestFit="1" customWidth="1"/>
    <col min="11010" max="11010" width="13.85546875" style="1" bestFit="1" customWidth="1"/>
    <col min="11011" max="11011" width="29.85546875" style="1" bestFit="1" customWidth="1"/>
    <col min="11012" max="11012" width="26.7109375" style="1" bestFit="1" customWidth="1"/>
    <col min="11013" max="11013" width="8.85546875" style="1"/>
    <col min="11014" max="11014" width="102.42578125" style="1" bestFit="1" customWidth="1"/>
    <col min="11015" max="11264" width="8.85546875" style="1"/>
    <col min="11265" max="11265" width="49.140625" style="1" bestFit="1" customWidth="1"/>
    <col min="11266" max="11266" width="13.85546875" style="1" bestFit="1" customWidth="1"/>
    <col min="11267" max="11267" width="29.85546875" style="1" bestFit="1" customWidth="1"/>
    <col min="11268" max="11268" width="26.7109375" style="1" bestFit="1" customWidth="1"/>
    <col min="11269" max="11269" width="8.85546875" style="1"/>
    <col min="11270" max="11270" width="102.42578125" style="1" bestFit="1" customWidth="1"/>
    <col min="11271" max="11520" width="8.85546875" style="1"/>
    <col min="11521" max="11521" width="49.140625" style="1" bestFit="1" customWidth="1"/>
    <col min="11522" max="11522" width="13.85546875" style="1" bestFit="1" customWidth="1"/>
    <col min="11523" max="11523" width="29.85546875" style="1" bestFit="1" customWidth="1"/>
    <col min="11524" max="11524" width="26.7109375" style="1" bestFit="1" customWidth="1"/>
    <col min="11525" max="11525" width="8.85546875" style="1"/>
    <col min="11526" max="11526" width="102.42578125" style="1" bestFit="1" customWidth="1"/>
    <col min="11527" max="11776" width="8.85546875" style="1"/>
    <col min="11777" max="11777" width="49.140625" style="1" bestFit="1" customWidth="1"/>
    <col min="11778" max="11778" width="13.85546875" style="1" bestFit="1" customWidth="1"/>
    <col min="11779" max="11779" width="29.85546875" style="1" bestFit="1" customWidth="1"/>
    <col min="11780" max="11780" width="26.7109375" style="1" bestFit="1" customWidth="1"/>
    <col min="11781" max="11781" width="8.85546875" style="1"/>
    <col min="11782" max="11782" width="102.42578125" style="1" bestFit="1" customWidth="1"/>
    <col min="11783" max="12032" width="8.85546875" style="1"/>
    <col min="12033" max="12033" width="49.140625" style="1" bestFit="1" customWidth="1"/>
    <col min="12034" max="12034" width="13.85546875" style="1" bestFit="1" customWidth="1"/>
    <col min="12035" max="12035" width="29.85546875" style="1" bestFit="1" customWidth="1"/>
    <col min="12036" max="12036" width="26.7109375" style="1" bestFit="1" customWidth="1"/>
    <col min="12037" max="12037" width="8.85546875" style="1"/>
    <col min="12038" max="12038" width="102.42578125" style="1" bestFit="1" customWidth="1"/>
    <col min="12039" max="12288" width="8.85546875" style="1"/>
    <col min="12289" max="12289" width="49.140625" style="1" bestFit="1" customWidth="1"/>
    <col min="12290" max="12290" width="13.85546875" style="1" bestFit="1" customWidth="1"/>
    <col min="12291" max="12291" width="29.85546875" style="1" bestFit="1" customWidth="1"/>
    <col min="12292" max="12292" width="26.7109375" style="1" bestFit="1" customWidth="1"/>
    <col min="12293" max="12293" width="8.85546875" style="1"/>
    <col min="12294" max="12294" width="102.42578125" style="1" bestFit="1" customWidth="1"/>
    <col min="12295" max="12544" width="8.85546875" style="1"/>
    <col min="12545" max="12545" width="49.140625" style="1" bestFit="1" customWidth="1"/>
    <col min="12546" max="12546" width="13.85546875" style="1" bestFit="1" customWidth="1"/>
    <col min="12547" max="12547" width="29.85546875" style="1" bestFit="1" customWidth="1"/>
    <col min="12548" max="12548" width="26.7109375" style="1" bestFit="1" customWidth="1"/>
    <col min="12549" max="12549" width="8.85546875" style="1"/>
    <col min="12550" max="12550" width="102.42578125" style="1" bestFit="1" customWidth="1"/>
    <col min="12551" max="12800" width="8.85546875" style="1"/>
    <col min="12801" max="12801" width="49.140625" style="1" bestFit="1" customWidth="1"/>
    <col min="12802" max="12802" width="13.85546875" style="1" bestFit="1" customWidth="1"/>
    <col min="12803" max="12803" width="29.85546875" style="1" bestFit="1" customWidth="1"/>
    <col min="12804" max="12804" width="26.7109375" style="1" bestFit="1" customWidth="1"/>
    <col min="12805" max="12805" width="8.85546875" style="1"/>
    <col min="12806" max="12806" width="102.42578125" style="1" bestFit="1" customWidth="1"/>
    <col min="12807" max="13056" width="8.85546875" style="1"/>
    <col min="13057" max="13057" width="49.140625" style="1" bestFit="1" customWidth="1"/>
    <col min="13058" max="13058" width="13.85546875" style="1" bestFit="1" customWidth="1"/>
    <col min="13059" max="13059" width="29.85546875" style="1" bestFit="1" customWidth="1"/>
    <col min="13060" max="13060" width="26.7109375" style="1" bestFit="1" customWidth="1"/>
    <col min="13061" max="13061" width="8.85546875" style="1"/>
    <col min="13062" max="13062" width="102.42578125" style="1" bestFit="1" customWidth="1"/>
    <col min="13063" max="13312" width="8.85546875" style="1"/>
    <col min="13313" max="13313" width="49.140625" style="1" bestFit="1" customWidth="1"/>
    <col min="13314" max="13314" width="13.85546875" style="1" bestFit="1" customWidth="1"/>
    <col min="13315" max="13315" width="29.85546875" style="1" bestFit="1" customWidth="1"/>
    <col min="13316" max="13316" width="26.7109375" style="1" bestFit="1" customWidth="1"/>
    <col min="13317" max="13317" width="8.85546875" style="1"/>
    <col min="13318" max="13318" width="102.42578125" style="1" bestFit="1" customWidth="1"/>
    <col min="13319" max="13568" width="8.85546875" style="1"/>
    <col min="13569" max="13569" width="49.140625" style="1" bestFit="1" customWidth="1"/>
    <col min="13570" max="13570" width="13.85546875" style="1" bestFit="1" customWidth="1"/>
    <col min="13571" max="13571" width="29.85546875" style="1" bestFit="1" customWidth="1"/>
    <col min="13572" max="13572" width="26.7109375" style="1" bestFit="1" customWidth="1"/>
    <col min="13573" max="13573" width="8.85546875" style="1"/>
    <col min="13574" max="13574" width="102.42578125" style="1" bestFit="1" customWidth="1"/>
    <col min="13575" max="13824" width="8.85546875" style="1"/>
    <col min="13825" max="13825" width="49.140625" style="1" bestFit="1" customWidth="1"/>
    <col min="13826" max="13826" width="13.85546875" style="1" bestFit="1" customWidth="1"/>
    <col min="13827" max="13827" width="29.85546875" style="1" bestFit="1" customWidth="1"/>
    <col min="13828" max="13828" width="26.7109375" style="1" bestFit="1" customWidth="1"/>
    <col min="13829" max="13829" width="8.85546875" style="1"/>
    <col min="13830" max="13830" width="102.42578125" style="1" bestFit="1" customWidth="1"/>
    <col min="13831" max="14080" width="8.85546875" style="1"/>
    <col min="14081" max="14081" width="49.140625" style="1" bestFit="1" customWidth="1"/>
    <col min="14082" max="14082" width="13.85546875" style="1" bestFit="1" customWidth="1"/>
    <col min="14083" max="14083" width="29.85546875" style="1" bestFit="1" customWidth="1"/>
    <col min="14084" max="14084" width="26.7109375" style="1" bestFit="1" customWidth="1"/>
    <col min="14085" max="14085" width="8.85546875" style="1"/>
    <col min="14086" max="14086" width="102.42578125" style="1" bestFit="1" customWidth="1"/>
    <col min="14087" max="14336" width="8.85546875" style="1"/>
    <col min="14337" max="14337" width="49.140625" style="1" bestFit="1" customWidth="1"/>
    <col min="14338" max="14338" width="13.85546875" style="1" bestFit="1" customWidth="1"/>
    <col min="14339" max="14339" width="29.85546875" style="1" bestFit="1" customWidth="1"/>
    <col min="14340" max="14340" width="26.7109375" style="1" bestFit="1" customWidth="1"/>
    <col min="14341" max="14341" width="8.85546875" style="1"/>
    <col min="14342" max="14342" width="102.42578125" style="1" bestFit="1" customWidth="1"/>
    <col min="14343" max="14592" width="8.85546875" style="1"/>
    <col min="14593" max="14593" width="49.140625" style="1" bestFit="1" customWidth="1"/>
    <col min="14594" max="14594" width="13.85546875" style="1" bestFit="1" customWidth="1"/>
    <col min="14595" max="14595" width="29.85546875" style="1" bestFit="1" customWidth="1"/>
    <col min="14596" max="14596" width="26.7109375" style="1" bestFit="1" customWidth="1"/>
    <col min="14597" max="14597" width="8.85546875" style="1"/>
    <col min="14598" max="14598" width="102.42578125" style="1" bestFit="1" customWidth="1"/>
    <col min="14599" max="14848" width="8.85546875" style="1"/>
    <col min="14849" max="14849" width="49.140625" style="1" bestFit="1" customWidth="1"/>
    <col min="14850" max="14850" width="13.85546875" style="1" bestFit="1" customWidth="1"/>
    <col min="14851" max="14851" width="29.85546875" style="1" bestFit="1" customWidth="1"/>
    <col min="14852" max="14852" width="26.7109375" style="1" bestFit="1" customWidth="1"/>
    <col min="14853" max="14853" width="8.85546875" style="1"/>
    <col min="14854" max="14854" width="102.42578125" style="1" bestFit="1" customWidth="1"/>
    <col min="14855" max="15104" width="8.85546875" style="1"/>
    <col min="15105" max="15105" width="49.140625" style="1" bestFit="1" customWidth="1"/>
    <col min="15106" max="15106" width="13.85546875" style="1" bestFit="1" customWidth="1"/>
    <col min="15107" max="15107" width="29.85546875" style="1" bestFit="1" customWidth="1"/>
    <col min="15108" max="15108" width="26.7109375" style="1" bestFit="1" customWidth="1"/>
    <col min="15109" max="15109" width="8.85546875" style="1"/>
    <col min="15110" max="15110" width="102.42578125" style="1" bestFit="1" customWidth="1"/>
    <col min="15111" max="15360" width="8.85546875" style="1"/>
    <col min="15361" max="15361" width="49.140625" style="1" bestFit="1" customWidth="1"/>
    <col min="15362" max="15362" width="13.85546875" style="1" bestFit="1" customWidth="1"/>
    <col min="15363" max="15363" width="29.85546875" style="1" bestFit="1" customWidth="1"/>
    <col min="15364" max="15364" width="26.7109375" style="1" bestFit="1" customWidth="1"/>
    <col min="15365" max="15365" width="8.85546875" style="1"/>
    <col min="15366" max="15366" width="102.42578125" style="1" bestFit="1" customWidth="1"/>
    <col min="15367" max="15616" width="8.85546875" style="1"/>
    <col min="15617" max="15617" width="49.140625" style="1" bestFit="1" customWidth="1"/>
    <col min="15618" max="15618" width="13.85546875" style="1" bestFit="1" customWidth="1"/>
    <col min="15619" max="15619" width="29.85546875" style="1" bestFit="1" customWidth="1"/>
    <col min="15620" max="15620" width="26.7109375" style="1" bestFit="1" customWidth="1"/>
    <col min="15621" max="15621" width="8.85546875" style="1"/>
    <col min="15622" max="15622" width="102.42578125" style="1" bestFit="1" customWidth="1"/>
    <col min="15623" max="15872" width="8.85546875" style="1"/>
    <col min="15873" max="15873" width="49.140625" style="1" bestFit="1" customWidth="1"/>
    <col min="15874" max="15874" width="13.85546875" style="1" bestFit="1" customWidth="1"/>
    <col min="15875" max="15875" width="29.85546875" style="1" bestFit="1" customWidth="1"/>
    <col min="15876" max="15876" width="26.7109375" style="1" bestFit="1" customWidth="1"/>
    <col min="15877" max="15877" width="8.85546875" style="1"/>
    <col min="15878" max="15878" width="102.42578125" style="1" bestFit="1" customWidth="1"/>
    <col min="15879" max="16128" width="8.85546875" style="1"/>
    <col min="16129" max="16129" width="49.140625" style="1" bestFit="1" customWidth="1"/>
    <col min="16130" max="16130" width="13.85546875" style="1" bestFit="1" customWidth="1"/>
    <col min="16131" max="16131" width="29.85546875" style="1" bestFit="1" customWidth="1"/>
    <col min="16132" max="16132" width="26.7109375" style="1" bestFit="1" customWidth="1"/>
    <col min="16133" max="16133" width="8.85546875" style="1"/>
    <col min="16134" max="16134" width="102.42578125" style="1" bestFit="1" customWidth="1"/>
    <col min="16135" max="16384" width="8.85546875" style="1"/>
  </cols>
  <sheetData>
    <row r="2" spans="1:10" ht="16.5" x14ac:dyDescent="0.25">
      <c r="B2" s="22" t="s">
        <v>596</v>
      </c>
    </row>
    <row r="3" spans="1:10" customFormat="1" x14ac:dyDescent="0.25">
      <c r="A3" s="1"/>
      <c r="B3" s="968" t="s">
        <v>131</v>
      </c>
      <c r="C3" s="968" t="s">
        <v>132</v>
      </c>
      <c r="D3" s="968" t="s">
        <v>133</v>
      </c>
      <c r="E3" s="543" t="s">
        <v>134</v>
      </c>
      <c r="F3" s="1"/>
      <c r="J3" s="1"/>
    </row>
    <row r="4" spans="1:10" customFormat="1" x14ac:dyDescent="0.25">
      <c r="A4" s="1"/>
      <c r="B4" s="968"/>
      <c r="C4" s="968"/>
      <c r="D4" s="968"/>
      <c r="E4" s="544" t="s">
        <v>135</v>
      </c>
      <c r="F4" s="1"/>
      <c r="J4" s="1"/>
    </row>
    <row r="5" spans="1:10" customFormat="1" ht="18.75" x14ac:dyDescent="0.25">
      <c r="A5" s="1"/>
      <c r="B5" s="452" t="s">
        <v>136</v>
      </c>
      <c r="C5" s="454" t="s">
        <v>137</v>
      </c>
      <c r="D5" s="452" t="s">
        <v>138</v>
      </c>
      <c r="E5" s="672">
        <v>298</v>
      </c>
      <c r="F5" s="1"/>
      <c r="J5" s="1"/>
    </row>
    <row r="6" spans="1:10" customFormat="1" ht="18.75" x14ac:dyDescent="0.25">
      <c r="A6" s="1"/>
      <c r="B6" s="452" t="s">
        <v>162</v>
      </c>
      <c r="C6" s="454" t="s">
        <v>163</v>
      </c>
      <c r="D6" s="452" t="s">
        <v>164</v>
      </c>
      <c r="E6" s="453">
        <v>22800</v>
      </c>
      <c r="F6" s="1"/>
      <c r="J6" s="1"/>
    </row>
    <row r="7" spans="1:10" customFormat="1" ht="18.75" x14ac:dyDescent="0.25">
      <c r="A7" s="1"/>
      <c r="B7" s="452" t="s">
        <v>165</v>
      </c>
      <c r="C7" s="454" t="s">
        <v>166</v>
      </c>
      <c r="D7" s="452" t="s">
        <v>167</v>
      </c>
      <c r="E7" s="453">
        <v>17200</v>
      </c>
      <c r="F7" s="1"/>
      <c r="J7" s="1"/>
    </row>
    <row r="8" spans="1:10" customFormat="1" ht="18.75" x14ac:dyDescent="0.25">
      <c r="A8" s="1"/>
      <c r="B8" s="452" t="s">
        <v>168</v>
      </c>
      <c r="C8" s="454" t="s">
        <v>169</v>
      </c>
      <c r="D8" s="452" t="s">
        <v>170</v>
      </c>
      <c r="E8" s="453">
        <v>7390</v>
      </c>
      <c r="F8" s="1"/>
      <c r="J8" s="1"/>
    </row>
    <row r="9" spans="1:10" customFormat="1" ht="18.75" x14ac:dyDescent="0.25">
      <c r="A9" s="1"/>
      <c r="B9" s="452" t="s">
        <v>171</v>
      </c>
      <c r="C9" s="454" t="s">
        <v>172</v>
      </c>
      <c r="D9" s="452" t="s">
        <v>173</v>
      </c>
      <c r="E9" s="453">
        <v>12200</v>
      </c>
      <c r="F9" s="1"/>
      <c r="J9" s="1"/>
    </row>
    <row r="10" spans="1:10" customFormat="1" ht="18.75" x14ac:dyDescent="0.25">
      <c r="A10" s="1"/>
      <c r="B10" s="452" t="s">
        <v>174</v>
      </c>
      <c r="C10" s="454" t="s">
        <v>175</v>
      </c>
      <c r="D10" s="452" t="s">
        <v>176</v>
      </c>
      <c r="E10" s="453">
        <v>8830</v>
      </c>
      <c r="F10" s="1"/>
      <c r="J10" s="1"/>
    </row>
    <row r="11" spans="1:10" customFormat="1" ht="18.75" x14ac:dyDescent="0.25">
      <c r="A11" s="1"/>
      <c r="B11" s="452" t="s">
        <v>613</v>
      </c>
      <c r="C11" s="454" t="s">
        <v>178</v>
      </c>
      <c r="D11" s="452" t="s">
        <v>535</v>
      </c>
      <c r="E11" s="453">
        <v>10300</v>
      </c>
      <c r="F11" s="1"/>
      <c r="J11" s="1"/>
    </row>
    <row r="12" spans="1:10" customFormat="1" ht="18.75" x14ac:dyDescent="0.25">
      <c r="A12" s="1"/>
      <c r="B12" s="452" t="s">
        <v>139</v>
      </c>
      <c r="C12" s="454" t="s">
        <v>140</v>
      </c>
      <c r="D12" s="452" t="s">
        <v>141</v>
      </c>
      <c r="E12" s="564">
        <v>14800</v>
      </c>
      <c r="F12" s="1"/>
      <c r="J12" s="1"/>
    </row>
    <row r="13" spans="1:10" customFormat="1" ht="18.75" x14ac:dyDescent="0.25">
      <c r="A13" s="1"/>
      <c r="B13" s="452" t="s">
        <v>142</v>
      </c>
      <c r="C13" s="454" t="s">
        <v>143</v>
      </c>
      <c r="D13" s="452" t="s">
        <v>144</v>
      </c>
      <c r="E13" s="672">
        <v>675</v>
      </c>
      <c r="F13" s="1"/>
      <c r="J13" s="1"/>
    </row>
    <row r="14" spans="1:10" customFormat="1" ht="18.75" x14ac:dyDescent="0.25">
      <c r="A14" s="1"/>
      <c r="B14" s="452" t="s">
        <v>148</v>
      </c>
      <c r="C14" s="454" t="s">
        <v>149</v>
      </c>
      <c r="D14" s="452" t="s">
        <v>150</v>
      </c>
      <c r="E14" s="453">
        <v>3500</v>
      </c>
      <c r="F14" s="1"/>
      <c r="J14" s="1"/>
    </row>
    <row r="15" spans="1:10" ht="18.75" x14ac:dyDescent="0.25">
      <c r="B15" s="452" t="s">
        <v>145</v>
      </c>
      <c r="C15" s="454" t="s">
        <v>146</v>
      </c>
      <c r="D15" s="452" t="s">
        <v>147</v>
      </c>
      <c r="E15" s="672">
        <v>91</v>
      </c>
    </row>
    <row r="16" spans="1:10" ht="18.75" x14ac:dyDescent="0.25">
      <c r="B16" s="452" t="s">
        <v>532</v>
      </c>
      <c r="C16" s="454" t="s">
        <v>533</v>
      </c>
      <c r="D16" s="452" t="s">
        <v>534</v>
      </c>
      <c r="E16" s="671">
        <v>1.97</v>
      </c>
    </row>
    <row r="17" spans="2:6" ht="18.75" x14ac:dyDescent="0.25">
      <c r="B17" s="452" t="s">
        <v>536</v>
      </c>
      <c r="C17" s="454" t="s">
        <v>537</v>
      </c>
      <c r="D17" s="452" t="s">
        <v>538</v>
      </c>
      <c r="E17" s="673">
        <v>3.0000000000000001E-3</v>
      </c>
    </row>
    <row r="19" spans="2:6" ht="67.5" customHeight="1" x14ac:dyDescent="0.25">
      <c r="B19" s="967" t="s">
        <v>612</v>
      </c>
      <c r="C19" s="967"/>
      <c r="D19" s="967"/>
      <c r="E19" s="967"/>
      <c r="F19" s="967"/>
    </row>
    <row r="21" spans="2:6" x14ac:dyDescent="0.25">
      <c r="B21" s="686" t="s">
        <v>597</v>
      </c>
    </row>
    <row r="22" spans="2:6" ht="60" x14ac:dyDescent="0.25">
      <c r="B22" s="968" t="s">
        <v>598</v>
      </c>
      <c r="C22" s="968"/>
      <c r="D22" s="968"/>
      <c r="E22" s="968"/>
      <c r="F22" s="469" t="s">
        <v>599</v>
      </c>
    </row>
    <row r="23" spans="2:6" x14ac:dyDescent="0.25">
      <c r="B23" s="963" t="s">
        <v>601</v>
      </c>
      <c r="C23" s="963"/>
      <c r="D23" s="963"/>
      <c r="E23" s="963"/>
      <c r="F23" s="688">
        <v>10000</v>
      </c>
    </row>
    <row r="24" spans="2:6" x14ac:dyDescent="0.25">
      <c r="B24" s="963" t="s">
        <v>602</v>
      </c>
      <c r="C24" s="963"/>
      <c r="D24" s="963"/>
      <c r="E24" s="963"/>
      <c r="F24" s="688">
        <v>3700</v>
      </c>
    </row>
    <row r="25" spans="2:6" x14ac:dyDescent="0.25">
      <c r="B25" s="963" t="s">
        <v>603</v>
      </c>
      <c r="C25" s="963"/>
      <c r="D25" s="963"/>
      <c r="E25" s="963"/>
      <c r="F25" s="688">
        <v>930</v>
      </c>
    </row>
    <row r="26" spans="2:6" x14ac:dyDescent="0.25">
      <c r="B26" s="963" t="s">
        <v>604</v>
      </c>
      <c r="C26" s="963"/>
      <c r="D26" s="963"/>
      <c r="E26" s="963"/>
      <c r="F26" s="688">
        <v>5700</v>
      </c>
    </row>
    <row r="27" spans="2:6" x14ac:dyDescent="0.25">
      <c r="B27" s="963" t="s">
        <v>605</v>
      </c>
      <c r="C27" s="963"/>
      <c r="D27" s="963"/>
      <c r="E27" s="963"/>
      <c r="F27" s="688">
        <v>2600</v>
      </c>
    </row>
    <row r="28" spans="2:6" x14ac:dyDescent="0.25">
      <c r="B28" s="963" t="s">
        <v>606</v>
      </c>
      <c r="C28" s="963"/>
      <c r="D28" s="963"/>
      <c r="E28" s="963"/>
      <c r="F28" s="688">
        <v>270</v>
      </c>
    </row>
    <row r="29" spans="2:6" x14ac:dyDescent="0.25">
      <c r="B29" s="963" t="s">
        <v>600</v>
      </c>
      <c r="C29" s="963"/>
      <c r="D29" s="963"/>
      <c r="E29" s="963"/>
      <c r="F29" s="688">
        <v>350</v>
      </c>
    </row>
    <row r="30" spans="2:6" x14ac:dyDescent="0.25">
      <c r="B30" s="687" t="s">
        <v>608</v>
      </c>
      <c r="C30" s="687"/>
      <c r="D30" s="687"/>
      <c r="E30" s="687"/>
      <c r="F30" s="688">
        <v>30</v>
      </c>
    </row>
    <row r="31" spans="2:6" ht="30" customHeight="1" x14ac:dyDescent="0.25">
      <c r="B31" s="969" t="s">
        <v>607</v>
      </c>
      <c r="C31" s="969"/>
      <c r="D31" s="969"/>
      <c r="E31" s="969"/>
      <c r="F31" s="688">
        <v>1</v>
      </c>
    </row>
    <row r="32" spans="2:6" x14ac:dyDescent="0.25">
      <c r="B32" s="963" t="s">
        <v>609</v>
      </c>
      <c r="C32" s="963"/>
      <c r="D32" s="963"/>
      <c r="E32" s="963"/>
      <c r="F32" s="688">
        <v>1</v>
      </c>
    </row>
    <row r="33" spans="2:6" x14ac:dyDescent="0.25">
      <c r="B33" s="963" t="s">
        <v>610</v>
      </c>
      <c r="C33" s="963"/>
      <c r="D33" s="963"/>
      <c r="E33" s="963"/>
      <c r="F33" s="688">
        <v>1</v>
      </c>
    </row>
    <row r="34" spans="2:6" x14ac:dyDescent="0.25">
      <c r="B34" s="964" t="s">
        <v>611</v>
      </c>
      <c r="C34" s="965"/>
      <c r="D34" s="965"/>
      <c r="E34" s="966"/>
      <c r="F34" s="688">
        <v>2000</v>
      </c>
    </row>
  </sheetData>
  <sheetProtection password="CDDE" sheet="1" objects="1" scenarios="1"/>
  <customSheetViews>
    <customSheetView guid="{F89B9BEA-1774-4CFC-87FC-E38938422EEF}" scale="80" showGridLines="0">
      <selection activeCell="E77" sqref="E77"/>
      <pageMargins left="0.7" right="0.7" top="0.75" bottom="0.75" header="0.3" footer="0.3"/>
    </customSheetView>
    <customSheetView guid="{4578E973-646E-4880-BAA0-5156523D5ED5}" scale="80" showGridLines="0" topLeftCell="A13">
      <selection activeCell="L40" sqref="L40"/>
      <pageMargins left="0.7" right="0.7" top="0.75" bottom="0.75" header="0.3" footer="0.3"/>
    </customSheetView>
    <customSheetView guid="{59C7AF62-EEC6-4F51-A806-769887FF76F8}" scale="80" showGridLines="0" topLeftCell="A7">
      <selection activeCell="E77" sqref="E77"/>
      <pageMargins left="0.7" right="0.7" top="0.75" bottom="0.75" header="0.3" footer="0.3"/>
    </customSheetView>
  </customSheetViews>
  <mergeCells count="16">
    <mergeCell ref="B32:E32"/>
    <mergeCell ref="B33:E33"/>
    <mergeCell ref="B34:E34"/>
    <mergeCell ref="B19:F19"/>
    <mergeCell ref="B3:B4"/>
    <mergeCell ref="C3:C4"/>
    <mergeCell ref="D3:D4"/>
    <mergeCell ref="B22:E22"/>
    <mergeCell ref="B31:E31"/>
    <mergeCell ref="B23:E23"/>
    <mergeCell ref="B24:E24"/>
    <mergeCell ref="B25:E25"/>
    <mergeCell ref="B26:E26"/>
    <mergeCell ref="B27:E27"/>
    <mergeCell ref="B28:E28"/>
    <mergeCell ref="B29:E29"/>
  </mergeCells>
  <dataValidations count="1">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JB65480 SX65480 ACT65480 AMP65480 AWL65480 BGH65480 BQD65480 BZZ65480 CJV65480 CTR65480 DDN65480 DNJ65480 DXF65480 EHB65480 EQX65480 FAT65480 FKP65480 FUL65480 GEH65480 GOD65480 GXZ65480 HHV65480 HRR65480 IBN65480 ILJ65480 IVF65480 JFB65480 JOX65480 JYT65480 KIP65480 KSL65480 LCH65480 LMD65480 LVZ65480 MFV65480 MPR65480 MZN65480 NJJ65480 NTF65480 ODB65480 OMX65480 OWT65480 PGP65480 PQL65480 QAH65480 QKD65480 QTZ65480 RDV65480 RNR65480 RXN65480 SHJ65480 SRF65480 TBB65480 TKX65480 TUT65480 UEP65480 UOL65480 UYH65480 VID65480 VRZ65480 WBV65480 WLR65480 WVN65480 JB131016 SX131016 ACT131016 AMP131016 AWL131016 BGH131016 BQD131016 BZZ131016 CJV131016 CTR131016 DDN131016 DNJ131016 DXF131016 EHB131016 EQX131016 FAT131016 FKP131016 FUL131016 GEH131016 GOD131016 GXZ131016 HHV131016 HRR131016 IBN131016 ILJ131016 IVF131016 JFB131016 JOX131016 JYT131016 KIP131016 KSL131016 LCH131016 LMD131016 LVZ131016 MFV131016 MPR131016 MZN131016 NJJ131016 NTF131016 ODB131016 OMX131016 OWT131016 PGP131016 PQL131016 QAH131016 QKD131016 QTZ131016 RDV131016 RNR131016 RXN131016 SHJ131016 SRF131016 TBB131016 TKX131016 TUT131016 UEP131016 UOL131016 UYH131016 VID131016 VRZ131016 WBV131016 WLR131016 WVN131016 JB196552 SX196552 ACT196552 AMP196552 AWL196552 BGH196552 BQD196552 BZZ196552 CJV196552 CTR196552 DDN196552 DNJ196552 DXF196552 EHB196552 EQX196552 FAT196552 FKP196552 FUL196552 GEH196552 GOD196552 GXZ196552 HHV196552 HRR196552 IBN196552 ILJ196552 IVF196552 JFB196552 JOX196552 JYT196552 KIP196552 KSL196552 LCH196552 LMD196552 LVZ196552 MFV196552 MPR196552 MZN196552 NJJ196552 NTF196552 ODB196552 OMX196552 OWT196552 PGP196552 PQL196552 QAH196552 QKD196552 QTZ196552 RDV196552 RNR196552 RXN196552 SHJ196552 SRF196552 TBB196552 TKX196552 TUT196552 UEP196552 UOL196552 UYH196552 VID196552 VRZ196552 WBV196552 WLR196552 WVN196552 JB262088 SX262088 ACT262088 AMP262088 AWL262088 BGH262088 BQD262088 BZZ262088 CJV262088 CTR262088 DDN262088 DNJ262088 DXF262088 EHB262088 EQX262088 FAT262088 FKP262088 FUL262088 GEH262088 GOD262088 GXZ262088 HHV262088 HRR262088 IBN262088 ILJ262088 IVF262088 JFB262088 JOX262088 JYT262088 KIP262088 KSL262088 LCH262088 LMD262088 LVZ262088 MFV262088 MPR262088 MZN262088 NJJ262088 NTF262088 ODB262088 OMX262088 OWT262088 PGP262088 PQL262088 QAH262088 QKD262088 QTZ262088 RDV262088 RNR262088 RXN262088 SHJ262088 SRF262088 TBB262088 TKX262088 TUT262088 UEP262088 UOL262088 UYH262088 VID262088 VRZ262088 WBV262088 WLR262088 WVN262088 JB327624 SX327624 ACT327624 AMP327624 AWL327624 BGH327624 BQD327624 BZZ327624 CJV327624 CTR327624 DDN327624 DNJ327624 DXF327624 EHB327624 EQX327624 FAT327624 FKP327624 FUL327624 GEH327624 GOD327624 GXZ327624 HHV327624 HRR327624 IBN327624 ILJ327624 IVF327624 JFB327624 JOX327624 JYT327624 KIP327624 KSL327624 LCH327624 LMD327624 LVZ327624 MFV327624 MPR327624 MZN327624 NJJ327624 NTF327624 ODB327624 OMX327624 OWT327624 PGP327624 PQL327624 QAH327624 QKD327624 QTZ327624 RDV327624 RNR327624 RXN327624 SHJ327624 SRF327624 TBB327624 TKX327624 TUT327624 UEP327624 UOL327624 UYH327624 VID327624 VRZ327624 WBV327624 WLR327624 WVN327624 JB393160 SX393160 ACT393160 AMP393160 AWL393160 BGH393160 BQD393160 BZZ393160 CJV393160 CTR393160 DDN393160 DNJ393160 DXF393160 EHB393160 EQX393160 FAT393160 FKP393160 FUL393160 GEH393160 GOD393160 GXZ393160 HHV393160 HRR393160 IBN393160 ILJ393160 IVF393160 JFB393160 JOX393160 JYT393160 KIP393160 KSL393160 LCH393160 LMD393160 LVZ393160 MFV393160 MPR393160 MZN393160 NJJ393160 NTF393160 ODB393160 OMX393160 OWT393160 PGP393160 PQL393160 QAH393160 QKD393160 QTZ393160 RDV393160 RNR393160 RXN393160 SHJ393160 SRF393160 TBB393160 TKX393160 TUT393160 UEP393160 UOL393160 UYH393160 VID393160 VRZ393160 WBV393160 WLR393160 WVN393160 JB458696 SX458696 ACT458696 AMP458696 AWL458696 BGH458696 BQD458696 BZZ458696 CJV458696 CTR458696 DDN458696 DNJ458696 DXF458696 EHB458696 EQX458696 FAT458696 FKP458696 FUL458696 GEH458696 GOD458696 GXZ458696 HHV458696 HRR458696 IBN458696 ILJ458696 IVF458696 JFB458696 JOX458696 JYT458696 KIP458696 KSL458696 LCH458696 LMD458696 LVZ458696 MFV458696 MPR458696 MZN458696 NJJ458696 NTF458696 ODB458696 OMX458696 OWT458696 PGP458696 PQL458696 QAH458696 QKD458696 QTZ458696 RDV458696 RNR458696 RXN458696 SHJ458696 SRF458696 TBB458696 TKX458696 TUT458696 UEP458696 UOL458696 UYH458696 VID458696 VRZ458696 WBV458696 WLR458696 WVN458696 JB524232 SX524232 ACT524232 AMP524232 AWL524232 BGH524232 BQD524232 BZZ524232 CJV524232 CTR524232 DDN524232 DNJ524232 DXF524232 EHB524232 EQX524232 FAT524232 FKP524232 FUL524232 GEH524232 GOD524232 GXZ524232 HHV524232 HRR524232 IBN524232 ILJ524232 IVF524232 JFB524232 JOX524232 JYT524232 KIP524232 KSL524232 LCH524232 LMD524232 LVZ524232 MFV524232 MPR524232 MZN524232 NJJ524232 NTF524232 ODB524232 OMX524232 OWT524232 PGP524232 PQL524232 QAH524232 QKD524232 QTZ524232 RDV524232 RNR524232 RXN524232 SHJ524232 SRF524232 TBB524232 TKX524232 TUT524232 UEP524232 UOL524232 UYH524232 VID524232 VRZ524232 WBV524232 WLR524232 WVN524232 JB589768 SX589768 ACT589768 AMP589768 AWL589768 BGH589768 BQD589768 BZZ589768 CJV589768 CTR589768 DDN589768 DNJ589768 DXF589768 EHB589768 EQX589768 FAT589768 FKP589768 FUL589768 GEH589768 GOD589768 GXZ589768 HHV589768 HRR589768 IBN589768 ILJ589768 IVF589768 JFB589768 JOX589768 JYT589768 KIP589768 KSL589768 LCH589768 LMD589768 LVZ589768 MFV589768 MPR589768 MZN589768 NJJ589768 NTF589768 ODB589768 OMX589768 OWT589768 PGP589768 PQL589768 QAH589768 QKD589768 QTZ589768 RDV589768 RNR589768 RXN589768 SHJ589768 SRF589768 TBB589768 TKX589768 TUT589768 UEP589768 UOL589768 UYH589768 VID589768 VRZ589768 WBV589768 WLR589768 WVN589768 JB655304 SX655304 ACT655304 AMP655304 AWL655304 BGH655304 BQD655304 BZZ655304 CJV655304 CTR655304 DDN655304 DNJ655304 DXF655304 EHB655304 EQX655304 FAT655304 FKP655304 FUL655304 GEH655304 GOD655304 GXZ655304 HHV655304 HRR655304 IBN655304 ILJ655304 IVF655304 JFB655304 JOX655304 JYT655304 KIP655304 KSL655304 LCH655304 LMD655304 LVZ655304 MFV655304 MPR655304 MZN655304 NJJ655304 NTF655304 ODB655304 OMX655304 OWT655304 PGP655304 PQL655304 QAH655304 QKD655304 QTZ655304 RDV655304 RNR655304 RXN655304 SHJ655304 SRF655304 TBB655304 TKX655304 TUT655304 UEP655304 UOL655304 UYH655304 VID655304 VRZ655304 WBV655304 WLR655304 WVN655304 JB720840 SX720840 ACT720840 AMP720840 AWL720840 BGH720840 BQD720840 BZZ720840 CJV720840 CTR720840 DDN720840 DNJ720840 DXF720840 EHB720840 EQX720840 FAT720840 FKP720840 FUL720840 GEH720840 GOD720840 GXZ720840 HHV720840 HRR720840 IBN720840 ILJ720840 IVF720840 JFB720840 JOX720840 JYT720840 KIP720840 KSL720840 LCH720840 LMD720840 LVZ720840 MFV720840 MPR720840 MZN720840 NJJ720840 NTF720840 ODB720840 OMX720840 OWT720840 PGP720840 PQL720840 QAH720840 QKD720840 QTZ720840 RDV720840 RNR720840 RXN720840 SHJ720840 SRF720840 TBB720840 TKX720840 TUT720840 UEP720840 UOL720840 UYH720840 VID720840 VRZ720840 WBV720840 WLR720840 WVN720840 JB786376 SX786376 ACT786376 AMP786376 AWL786376 BGH786376 BQD786376 BZZ786376 CJV786376 CTR786376 DDN786376 DNJ786376 DXF786376 EHB786376 EQX786376 FAT786376 FKP786376 FUL786376 GEH786376 GOD786376 GXZ786376 HHV786376 HRR786376 IBN786376 ILJ786376 IVF786376 JFB786376 JOX786376 JYT786376 KIP786376 KSL786376 LCH786376 LMD786376 LVZ786376 MFV786376 MPR786376 MZN786376 NJJ786376 NTF786376 ODB786376 OMX786376 OWT786376 PGP786376 PQL786376 QAH786376 QKD786376 QTZ786376 RDV786376 RNR786376 RXN786376 SHJ786376 SRF786376 TBB786376 TKX786376 TUT786376 UEP786376 UOL786376 UYH786376 VID786376 VRZ786376 WBV786376 WLR786376 WVN786376 JB851912 SX851912 ACT851912 AMP851912 AWL851912 BGH851912 BQD851912 BZZ851912 CJV851912 CTR851912 DDN851912 DNJ851912 DXF851912 EHB851912 EQX851912 FAT851912 FKP851912 FUL851912 GEH851912 GOD851912 GXZ851912 HHV851912 HRR851912 IBN851912 ILJ851912 IVF851912 JFB851912 JOX851912 JYT851912 KIP851912 KSL851912 LCH851912 LMD851912 LVZ851912 MFV851912 MPR851912 MZN851912 NJJ851912 NTF851912 ODB851912 OMX851912 OWT851912 PGP851912 PQL851912 QAH851912 QKD851912 QTZ851912 RDV851912 RNR851912 RXN851912 SHJ851912 SRF851912 TBB851912 TKX851912 TUT851912 UEP851912 UOL851912 UYH851912 VID851912 VRZ851912 WBV851912 WLR851912 WVN851912 JB917448 SX917448 ACT917448 AMP917448 AWL917448 BGH917448 BQD917448 BZZ917448 CJV917448 CTR917448 DDN917448 DNJ917448 DXF917448 EHB917448 EQX917448 FAT917448 FKP917448 FUL917448 GEH917448 GOD917448 GXZ917448 HHV917448 HRR917448 IBN917448 ILJ917448 IVF917448 JFB917448 JOX917448 JYT917448 KIP917448 KSL917448 LCH917448 LMD917448 LVZ917448 MFV917448 MPR917448 MZN917448 NJJ917448 NTF917448 ODB917448 OMX917448 OWT917448 PGP917448 PQL917448 QAH917448 QKD917448 QTZ917448 RDV917448 RNR917448 RXN917448 SHJ917448 SRF917448 TBB917448 TKX917448 TUT917448 UEP917448 UOL917448 UYH917448 VID917448 VRZ917448 WBV917448 WLR917448 WVN917448 JB982984 SX982984 ACT982984 AMP982984 AWL982984 BGH982984 BQD982984 BZZ982984 CJV982984 CTR982984 DDN982984 DNJ982984 DXF982984 EHB982984 EQX982984 FAT982984 FKP982984 FUL982984 GEH982984 GOD982984 GXZ982984 HHV982984 HRR982984 IBN982984 ILJ982984 IVF982984 JFB982984 JOX982984 JYT982984 KIP982984 KSL982984 LCH982984 LMD982984 LVZ982984 MFV982984 MPR982984 MZN982984 NJJ982984 NTF982984 ODB982984 OMX982984 OWT982984 PGP982984 PQL982984 QAH982984 QKD982984 QTZ982984 RDV982984 RNR982984 RXN982984 SHJ982984 SRF982984 TBB982984 TKX982984 TUT982984 UEP982984 UOL982984 UYH982984 VID982984 VRZ982984 WBV982984 WLR982984 WVN982984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dataValidations>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6"/>
  <sheetViews>
    <sheetView showGridLines="0" zoomScale="86" zoomScaleNormal="86" zoomScalePageLayoutView="80" workbookViewId="0"/>
  </sheetViews>
  <sheetFormatPr defaultColWidth="8.85546875" defaultRowHeight="14.25" x14ac:dyDescent="0.2"/>
  <cols>
    <col min="1" max="1" width="3.7109375" style="3" customWidth="1"/>
    <col min="2" max="2" width="30.7109375" style="3" customWidth="1"/>
    <col min="3" max="3" width="34.28515625" style="3" customWidth="1"/>
    <col min="4" max="7" width="27.7109375" style="3" customWidth="1"/>
    <col min="8" max="12" width="8.85546875" style="3"/>
    <col min="13" max="13" width="8.7109375" style="3" customWidth="1"/>
    <col min="14" max="14" width="8.85546875" style="3" hidden="1" customWidth="1"/>
    <col min="15" max="15" width="38" style="3" hidden="1" customWidth="1"/>
    <col min="16" max="16" width="11.5703125" style="3" hidden="1" customWidth="1"/>
    <col min="17" max="26" width="0" style="3" hidden="1" customWidth="1"/>
    <col min="27" max="16384" width="8.85546875" style="3"/>
  </cols>
  <sheetData>
    <row r="1" spans="1:29"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row>
    <row r="2" spans="1:29" s="26" customFormat="1" ht="18" x14ac:dyDescent="0.25">
      <c r="B2" s="27" t="s">
        <v>42</v>
      </c>
    </row>
    <row r="3" spans="1:29" s="26" customFormat="1" ht="15" x14ac:dyDescent="0.25">
      <c r="B3" s="28" t="s">
        <v>88</v>
      </c>
    </row>
    <row r="4" spans="1:29" s="26" customFormat="1" x14ac:dyDescent="0.2">
      <c r="B4" s="690"/>
      <c r="C4" s="694" t="s">
        <v>43</v>
      </c>
      <c r="D4" s="694" t="s">
        <v>440</v>
      </c>
      <c r="E4" s="690"/>
      <c r="F4" s="690"/>
      <c r="G4" s="690"/>
    </row>
    <row r="5" spans="1:29" s="26" customFormat="1" x14ac:dyDescent="0.2">
      <c r="B5" s="690"/>
      <c r="C5" s="691" t="s">
        <v>445</v>
      </c>
      <c r="D5" s="691"/>
      <c r="E5" s="692"/>
      <c r="F5" s="693"/>
      <c r="G5" s="692" t="s">
        <v>446</v>
      </c>
    </row>
    <row r="6" spans="1:29" s="26" customFormat="1" ht="15" customHeight="1" x14ac:dyDescent="0.2">
      <c r="B6" s="132"/>
      <c r="C6" s="132"/>
      <c r="D6" s="132"/>
      <c r="E6" s="132"/>
      <c r="F6" s="132"/>
      <c r="G6" s="132"/>
      <c r="H6" s="132"/>
    </row>
    <row r="7" spans="1:29" s="26" customFormat="1" ht="13.5" customHeight="1" x14ac:dyDescent="0.2">
      <c r="B7" s="29"/>
      <c r="D7" s="33"/>
      <c r="E7" s="33"/>
      <c r="F7" s="33"/>
      <c r="G7" s="33"/>
      <c r="H7" s="33"/>
    </row>
    <row r="8" spans="1:29" ht="15" x14ac:dyDescent="0.2">
      <c r="A8" s="26"/>
      <c r="B8" s="807" t="s">
        <v>44</v>
      </c>
      <c r="C8" s="808"/>
      <c r="D8" s="808"/>
      <c r="E8" s="808"/>
      <c r="F8" s="808"/>
      <c r="G8" s="808"/>
      <c r="H8" s="808"/>
      <c r="I8" s="809"/>
      <c r="J8" s="26"/>
      <c r="K8" s="26"/>
      <c r="L8" s="26"/>
      <c r="M8" s="26"/>
      <c r="N8" s="26"/>
      <c r="O8" s="26"/>
      <c r="P8" s="26"/>
      <c r="Q8" s="26"/>
      <c r="R8" s="26"/>
      <c r="S8" s="26"/>
      <c r="T8" s="26"/>
      <c r="U8" s="26"/>
      <c r="V8" s="26"/>
      <c r="W8" s="26"/>
      <c r="X8" s="26"/>
      <c r="Y8" s="26"/>
      <c r="Z8" s="26"/>
      <c r="AA8" s="26"/>
      <c r="AB8" s="26"/>
      <c r="AC8" s="26"/>
    </row>
    <row r="9" spans="1:29" ht="15" x14ac:dyDescent="0.25">
      <c r="A9" s="26"/>
      <c r="B9" s="832" t="s">
        <v>287</v>
      </c>
      <c r="C9" s="833"/>
      <c r="D9" s="833"/>
      <c r="E9" s="833"/>
      <c r="F9" s="833"/>
      <c r="G9" s="833"/>
      <c r="H9" s="833"/>
      <c r="I9" s="834"/>
      <c r="J9" s="82"/>
      <c r="K9" s="82"/>
      <c r="L9" s="82"/>
      <c r="M9" s="82"/>
      <c r="N9" s="82"/>
      <c r="O9" s="26"/>
      <c r="P9" s="26"/>
      <c r="Q9" s="26"/>
      <c r="R9" s="26"/>
      <c r="S9" s="26"/>
      <c r="T9" s="26"/>
      <c r="U9" s="26"/>
      <c r="V9" s="26"/>
      <c r="W9" s="26"/>
      <c r="X9" s="26"/>
      <c r="Y9" s="26"/>
      <c r="Z9" s="26"/>
      <c r="AA9" s="26"/>
      <c r="AB9" s="26"/>
      <c r="AC9" s="26"/>
    </row>
    <row r="10" spans="1:29" ht="15" x14ac:dyDescent="0.25">
      <c r="A10" s="26"/>
      <c r="B10" s="835" t="s">
        <v>288</v>
      </c>
      <c r="C10" s="836"/>
      <c r="D10" s="836"/>
      <c r="E10" s="836"/>
      <c r="F10" s="836"/>
      <c r="G10" s="836"/>
      <c r="H10" s="836"/>
      <c r="I10" s="837"/>
      <c r="J10" s="26"/>
      <c r="K10" s="26"/>
      <c r="L10" s="26"/>
      <c r="M10" s="26"/>
      <c r="N10" s="26"/>
      <c r="O10" s="26"/>
      <c r="P10" s="26"/>
      <c r="Q10" s="26"/>
      <c r="R10" s="26"/>
      <c r="S10" s="26"/>
      <c r="T10" s="26"/>
      <c r="U10" s="26"/>
      <c r="V10" s="26"/>
      <c r="W10" s="26"/>
      <c r="X10" s="26"/>
      <c r="Y10" s="26"/>
      <c r="Z10" s="26"/>
      <c r="AA10" s="26"/>
      <c r="AB10" s="26"/>
      <c r="AC10" s="26"/>
    </row>
    <row r="11" spans="1:29" ht="15" x14ac:dyDescent="0.25">
      <c r="A11" s="26"/>
      <c r="B11" s="835" t="s">
        <v>510</v>
      </c>
      <c r="C11" s="836"/>
      <c r="D11" s="836"/>
      <c r="E11" s="836"/>
      <c r="F11" s="836"/>
      <c r="G11" s="836"/>
      <c r="H11" s="836"/>
      <c r="I11" s="837"/>
      <c r="J11" s="26"/>
      <c r="K11" s="26"/>
      <c r="L11" s="26"/>
      <c r="M11" s="26"/>
      <c r="N11" s="26"/>
      <c r="O11" s="26"/>
      <c r="P11" s="26"/>
      <c r="Q11" s="26"/>
      <c r="R11" s="26"/>
      <c r="S11" s="26"/>
      <c r="T11" s="26"/>
      <c r="U11" s="26"/>
      <c r="V11" s="26"/>
      <c r="W11" s="26"/>
      <c r="X11" s="26"/>
      <c r="Y11" s="26"/>
      <c r="Z11" s="26"/>
      <c r="AA11" s="26"/>
      <c r="AB11" s="26"/>
      <c r="AC11" s="26"/>
    </row>
    <row r="12" spans="1:29" x14ac:dyDescent="0.2">
      <c r="A12" s="26"/>
      <c r="B12" s="829"/>
      <c r="C12" s="830"/>
      <c r="D12" s="830"/>
      <c r="E12" s="830"/>
      <c r="F12" s="830"/>
      <c r="G12" s="830"/>
      <c r="H12" s="830"/>
      <c r="I12" s="831"/>
      <c r="J12" s="26"/>
      <c r="K12" s="26"/>
      <c r="L12" s="26"/>
      <c r="M12" s="26"/>
      <c r="N12" s="26"/>
      <c r="O12" s="26"/>
      <c r="P12" s="26"/>
      <c r="Q12" s="26"/>
      <c r="R12" s="26"/>
      <c r="S12" s="26"/>
      <c r="T12" s="26"/>
      <c r="U12" s="26"/>
      <c r="V12" s="26"/>
      <c r="W12" s="26"/>
      <c r="X12" s="26"/>
      <c r="Y12" s="26"/>
      <c r="Z12" s="26"/>
      <c r="AA12" s="26"/>
      <c r="AB12" s="26"/>
      <c r="AC12" s="26"/>
    </row>
    <row r="13" spans="1:29" ht="15" x14ac:dyDescent="0.2">
      <c r="A13" s="26"/>
      <c r="B13" s="792" t="s">
        <v>45</v>
      </c>
      <c r="C13" s="793"/>
      <c r="D13" s="793"/>
      <c r="E13" s="793"/>
      <c r="F13" s="793"/>
      <c r="G13" s="793"/>
      <c r="H13" s="793"/>
      <c r="I13" s="794"/>
      <c r="J13" s="26"/>
      <c r="K13" s="26"/>
      <c r="L13" s="26"/>
      <c r="M13" s="26"/>
      <c r="N13" s="26"/>
      <c r="O13" s="26"/>
      <c r="P13" s="26"/>
      <c r="Q13" s="26"/>
      <c r="R13" s="26"/>
      <c r="S13" s="26"/>
      <c r="T13" s="26"/>
      <c r="U13" s="26"/>
      <c r="V13" s="26"/>
      <c r="W13" s="26"/>
      <c r="X13" s="26"/>
      <c r="Y13" s="26"/>
      <c r="Z13" s="26"/>
      <c r="AA13" s="26"/>
      <c r="AB13" s="26"/>
      <c r="AC13" s="26"/>
    </row>
    <row r="14" spans="1:29" ht="15" x14ac:dyDescent="0.2">
      <c r="A14" s="26"/>
      <c r="B14" s="30" t="s">
        <v>47</v>
      </c>
      <c r="C14" s="448" t="s">
        <v>376</v>
      </c>
      <c r="D14" s="109"/>
      <c r="E14" s="109"/>
      <c r="F14" s="109"/>
      <c r="G14" s="31"/>
      <c r="H14" s="31"/>
      <c r="I14" s="149"/>
      <c r="J14" s="26"/>
      <c r="K14" s="26"/>
      <c r="L14" s="26"/>
      <c r="M14" s="26"/>
      <c r="N14" s="26"/>
      <c r="O14" s="26"/>
      <c r="P14" s="26"/>
      <c r="Q14" s="26"/>
      <c r="R14" s="26"/>
      <c r="S14" s="26"/>
      <c r="T14" s="26"/>
      <c r="U14" s="26"/>
      <c r="V14" s="26"/>
      <c r="W14" s="26"/>
      <c r="X14" s="26"/>
      <c r="Y14" s="26"/>
      <c r="Z14" s="26"/>
      <c r="AA14" s="26"/>
      <c r="AB14" s="26"/>
      <c r="AC14" s="26"/>
    </row>
    <row r="15" spans="1:29" ht="15" x14ac:dyDescent="0.2">
      <c r="A15" s="26"/>
      <c r="B15" s="559" t="s">
        <v>441</v>
      </c>
      <c r="C15" s="695" t="s">
        <v>442</v>
      </c>
      <c r="D15" s="110"/>
      <c r="E15" s="110"/>
      <c r="F15" s="110"/>
      <c r="G15" s="32"/>
      <c r="H15" s="32"/>
      <c r="I15" s="150"/>
      <c r="J15" s="26"/>
      <c r="K15" s="26"/>
      <c r="L15" s="26"/>
      <c r="M15" s="26"/>
      <c r="N15" s="26"/>
      <c r="O15" s="26"/>
      <c r="P15" s="26"/>
      <c r="Q15" s="26"/>
      <c r="R15" s="26"/>
      <c r="S15" s="26"/>
      <c r="T15" s="26"/>
      <c r="U15" s="26"/>
      <c r="V15" s="26"/>
      <c r="W15" s="26"/>
      <c r="X15" s="26"/>
      <c r="Y15" s="26"/>
      <c r="Z15" s="26"/>
      <c r="AA15" s="26"/>
      <c r="AB15" s="26"/>
      <c r="AC15" s="26"/>
    </row>
    <row r="16" spans="1:29" x14ac:dyDescent="0.2">
      <c r="A16" s="26"/>
      <c r="B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row>
    <row r="17" spans="1:29" ht="15" x14ac:dyDescent="0.25">
      <c r="A17" s="26"/>
      <c r="B17" s="151" t="s">
        <v>40</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row>
    <row r="18" spans="1:29" ht="15" x14ac:dyDescent="0.25">
      <c r="A18" s="26"/>
      <c r="B18" s="151"/>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row>
    <row r="19" spans="1:29" x14ac:dyDescent="0.2">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row>
    <row r="20" spans="1:29" x14ac:dyDescent="0.2">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row>
    <row r="21" spans="1:29" x14ac:dyDescent="0.2">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row>
    <row r="22" spans="1:29" ht="65.25" customHeight="1" x14ac:dyDescent="0.25">
      <c r="A22" s="26"/>
      <c r="B22" s="152" t="s">
        <v>53</v>
      </c>
      <c r="C22" s="153" t="s">
        <v>66</v>
      </c>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row>
    <row r="23" spans="1:29" ht="18" customHeight="1" x14ac:dyDescent="0.2">
      <c r="A23" s="26"/>
      <c r="B23" s="154" t="s">
        <v>54</v>
      </c>
      <c r="C23" s="10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row>
    <row r="24" spans="1:29" ht="18" customHeight="1" x14ac:dyDescent="0.2">
      <c r="A24" s="26"/>
      <c r="B24" s="154" t="s">
        <v>55</v>
      </c>
      <c r="C24" s="10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row>
    <row r="25" spans="1:29" ht="18" customHeight="1" x14ac:dyDescent="0.2">
      <c r="A25" s="26"/>
      <c r="B25" s="154" t="s">
        <v>56</v>
      </c>
      <c r="C25" s="10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row>
    <row r="26" spans="1:29" ht="18" customHeight="1" x14ac:dyDescent="0.2">
      <c r="A26" s="26"/>
      <c r="B26" s="154" t="s">
        <v>57</v>
      </c>
      <c r="C26" s="10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row>
    <row r="27" spans="1:29" ht="18" customHeight="1" x14ac:dyDescent="0.2">
      <c r="A27" s="26"/>
      <c r="B27" s="154" t="s">
        <v>58</v>
      </c>
      <c r="C27" s="10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row>
    <row r="28" spans="1:29" ht="18" customHeight="1" x14ac:dyDescent="0.2">
      <c r="A28" s="26"/>
      <c r="B28" s="154" t="s">
        <v>59</v>
      </c>
      <c r="C28" s="10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row>
    <row r="29" spans="1:29" ht="18" customHeight="1" x14ac:dyDescent="0.2">
      <c r="A29" s="26"/>
      <c r="B29" s="154" t="s">
        <v>60</v>
      </c>
      <c r="C29" s="10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row>
    <row r="30" spans="1:29" ht="18" customHeight="1" x14ac:dyDescent="0.2">
      <c r="A30" s="26"/>
      <c r="B30" s="154" t="s">
        <v>61</v>
      </c>
      <c r="C30" s="10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row>
    <row r="31" spans="1:29" ht="18" customHeight="1" x14ac:dyDescent="0.2">
      <c r="A31" s="26"/>
      <c r="B31" s="154" t="s">
        <v>62</v>
      </c>
      <c r="C31" s="10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row>
    <row r="32" spans="1:29" ht="18" customHeight="1" x14ac:dyDescent="0.2">
      <c r="A32" s="26"/>
      <c r="B32" s="154" t="s">
        <v>63</v>
      </c>
      <c r="C32" s="10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row>
    <row r="33" spans="1:29" ht="18" customHeight="1" x14ac:dyDescent="0.2">
      <c r="A33" s="26"/>
      <c r="B33" s="154" t="s">
        <v>64</v>
      </c>
      <c r="C33" s="10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row>
    <row r="34" spans="1:29" ht="18" customHeight="1" x14ac:dyDescent="0.2">
      <c r="A34" s="26"/>
      <c r="B34" s="154" t="s">
        <v>65</v>
      </c>
      <c r="C34" s="10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row>
    <row r="35" spans="1:29" x14ac:dyDescent="0.2">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row>
    <row r="36" spans="1:29" ht="15" thickBot="1" x14ac:dyDescent="0.2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row>
    <row r="37" spans="1:29" ht="18" customHeight="1" thickBot="1" x14ac:dyDescent="0.25">
      <c r="A37" s="26"/>
      <c r="B37" s="820" t="s">
        <v>67</v>
      </c>
      <c r="C37" s="821"/>
      <c r="D37" s="822"/>
      <c r="E37" s="788">
        <f>SUM(C23:C34)</f>
        <v>0</v>
      </c>
      <c r="F37" s="26"/>
      <c r="G37" s="26"/>
      <c r="H37" s="26"/>
      <c r="I37" s="26"/>
      <c r="J37" s="26"/>
      <c r="K37" s="26"/>
      <c r="L37" s="26"/>
      <c r="M37" s="26"/>
      <c r="N37" s="26"/>
      <c r="O37" s="26"/>
      <c r="P37" s="26"/>
      <c r="Q37" s="26"/>
      <c r="R37" s="26"/>
      <c r="S37" s="26"/>
      <c r="T37" s="26"/>
      <c r="U37" s="26"/>
      <c r="V37" s="26"/>
      <c r="W37" s="26"/>
      <c r="X37" s="26"/>
      <c r="Y37" s="26"/>
      <c r="Z37" s="26"/>
      <c r="AA37" s="26"/>
      <c r="AB37" s="26"/>
      <c r="AC37" s="26"/>
    </row>
    <row r="38" spans="1:29" x14ac:dyDescent="0.2">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row>
    <row r="39" spans="1:29" ht="15" x14ac:dyDescent="0.25">
      <c r="A39" s="26"/>
      <c r="B39" s="26"/>
      <c r="C39" s="26"/>
      <c r="D39" s="26"/>
      <c r="E39" s="26"/>
      <c r="F39" s="34" t="s">
        <v>35</v>
      </c>
      <c r="G39" s="26"/>
      <c r="H39" s="26"/>
      <c r="I39" s="26"/>
      <c r="J39" s="26"/>
      <c r="K39" s="26"/>
      <c r="L39" s="26"/>
      <c r="M39" s="26"/>
      <c r="N39" s="26"/>
      <c r="O39" s="26"/>
      <c r="P39" s="26"/>
      <c r="Q39" s="26"/>
      <c r="R39" s="26"/>
      <c r="S39" s="26"/>
      <c r="T39" s="26"/>
      <c r="U39" s="26"/>
      <c r="V39" s="26"/>
      <c r="W39" s="26"/>
      <c r="X39" s="26"/>
      <c r="Y39" s="26"/>
      <c r="Z39" s="26"/>
      <c r="AA39" s="26"/>
      <c r="AB39" s="26"/>
      <c r="AC39" s="26"/>
    </row>
    <row r="40" spans="1:29" ht="15" x14ac:dyDescent="0.25">
      <c r="A40" s="26"/>
      <c r="B40" s="26"/>
      <c r="C40" s="26"/>
      <c r="D40" s="26"/>
      <c r="E40" s="26"/>
      <c r="F40" s="34" t="s">
        <v>41</v>
      </c>
      <c r="G40" s="26"/>
      <c r="H40" s="26"/>
      <c r="I40" s="26"/>
      <c r="J40" s="26"/>
      <c r="K40" s="26"/>
      <c r="L40" s="26"/>
      <c r="M40" s="26"/>
      <c r="N40" s="26"/>
      <c r="O40" s="26"/>
      <c r="P40" s="26"/>
      <c r="Q40" s="26"/>
      <c r="R40" s="26"/>
      <c r="S40" s="26"/>
      <c r="T40" s="26"/>
      <c r="U40" s="26"/>
      <c r="V40" s="26"/>
      <c r="W40" s="26"/>
      <c r="X40" s="26"/>
      <c r="Y40" s="26"/>
      <c r="Z40" s="26"/>
      <c r="AA40" s="26"/>
      <c r="AB40" s="26"/>
      <c r="AC40" s="26"/>
    </row>
    <row r="41" spans="1:29" ht="37.5" customHeight="1" x14ac:dyDescent="0.2">
      <c r="A41" s="26"/>
      <c r="B41" s="826" t="s">
        <v>359</v>
      </c>
      <c r="C41" s="826"/>
      <c r="D41" s="826"/>
      <c r="E41" s="140"/>
      <c r="F41" s="827" t="str">
        <f>IF(SUM(E41:E43)&gt;100%,"Percent of annual manufacturing facility applied to production of individual product types can not exceed 100 percent of the annual manufacturing capacity of the facility","")</f>
        <v/>
      </c>
      <c r="G41" s="828"/>
      <c r="H41" s="828"/>
      <c r="I41" s="828"/>
      <c r="J41" s="828"/>
      <c r="K41" s="26"/>
      <c r="L41" s="26"/>
      <c r="M41" s="26"/>
      <c r="N41" s="26"/>
      <c r="O41" s="26"/>
      <c r="P41" s="26"/>
      <c r="Q41" s="26"/>
      <c r="R41" s="26"/>
      <c r="S41" s="26"/>
      <c r="T41" s="26"/>
      <c r="U41" s="26"/>
      <c r="V41" s="26"/>
      <c r="W41" s="26"/>
      <c r="X41" s="26"/>
      <c r="Y41" s="26"/>
      <c r="Z41" s="26"/>
      <c r="AA41" s="26"/>
      <c r="AB41" s="26"/>
      <c r="AC41" s="26"/>
    </row>
    <row r="42" spans="1:29" ht="24.95" customHeight="1" x14ac:dyDescent="0.2">
      <c r="A42" s="26"/>
      <c r="B42" s="826" t="s">
        <v>360</v>
      </c>
      <c r="C42" s="826"/>
      <c r="D42" s="826"/>
      <c r="E42" s="140"/>
      <c r="F42" s="827"/>
      <c r="G42" s="828"/>
      <c r="H42" s="828"/>
      <c r="I42" s="828"/>
      <c r="J42" s="828"/>
      <c r="K42" s="26"/>
      <c r="L42" s="26"/>
      <c r="M42" s="26"/>
      <c r="N42" s="26"/>
      <c r="O42" s="26"/>
      <c r="P42" s="26"/>
      <c r="Q42" s="26"/>
      <c r="R42" s="26"/>
      <c r="S42" s="26"/>
      <c r="T42" s="26"/>
      <c r="U42" s="26"/>
      <c r="V42" s="26"/>
      <c r="W42" s="26"/>
      <c r="X42" s="26"/>
      <c r="Y42" s="26"/>
      <c r="Z42" s="26"/>
      <c r="AA42" s="26"/>
      <c r="AB42" s="26"/>
      <c r="AC42" s="26"/>
    </row>
    <row r="43" spans="1:29" ht="24.95" customHeight="1" x14ac:dyDescent="0.2">
      <c r="A43" s="26"/>
      <c r="B43" s="826" t="s">
        <v>361</v>
      </c>
      <c r="C43" s="826"/>
      <c r="D43" s="826"/>
      <c r="E43" s="140"/>
      <c r="F43" s="827"/>
      <c r="G43" s="828"/>
      <c r="H43" s="828"/>
      <c r="I43" s="828"/>
      <c r="J43" s="828"/>
      <c r="K43" s="26"/>
      <c r="L43" s="26"/>
      <c r="M43" s="26"/>
      <c r="N43" s="26"/>
      <c r="O43" s="26"/>
      <c r="P43" s="26"/>
      <c r="Q43" s="26"/>
      <c r="R43" s="26"/>
      <c r="S43" s="26"/>
      <c r="T43" s="26"/>
      <c r="U43" s="26"/>
      <c r="V43" s="26"/>
      <c r="W43" s="26"/>
      <c r="X43" s="26"/>
      <c r="Y43" s="26"/>
      <c r="Z43" s="26"/>
      <c r="AA43" s="26"/>
      <c r="AB43" s="26"/>
      <c r="AC43" s="26"/>
    </row>
    <row r="44" spans="1:29" x14ac:dyDescent="0.2">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row>
    <row r="45" spans="1:29" ht="30" customHeight="1" x14ac:dyDescent="0.25">
      <c r="A45" s="26"/>
      <c r="B45" s="816" t="s">
        <v>337</v>
      </c>
      <c r="C45" s="816"/>
      <c r="D45" s="816"/>
      <c r="E45" s="816"/>
      <c r="F45" s="816"/>
      <c r="G45" s="816"/>
      <c r="H45" s="816"/>
      <c r="I45" s="816"/>
      <c r="J45" s="26"/>
      <c r="K45" s="26"/>
      <c r="L45" s="26"/>
      <c r="M45" s="26"/>
      <c r="N45" s="26"/>
      <c r="O45" s="26"/>
      <c r="P45" s="26"/>
      <c r="Q45" s="26"/>
      <c r="R45" s="26"/>
      <c r="S45" s="26"/>
      <c r="T45" s="26"/>
      <c r="U45" s="26"/>
      <c r="V45" s="26"/>
      <c r="W45" s="26"/>
      <c r="X45" s="26"/>
      <c r="Y45" s="26"/>
      <c r="Z45" s="26"/>
      <c r="AA45" s="26"/>
      <c r="AB45" s="26"/>
      <c r="AC45" s="26"/>
    </row>
    <row r="46" spans="1:29" x14ac:dyDescent="0.2">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row>
    <row r="47" spans="1:29" x14ac:dyDescent="0.2">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row>
    <row r="48" spans="1:29" x14ac:dyDescent="0.2">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row>
    <row r="49" spans="1:29" ht="114.75" customHeight="1" thickBot="1" x14ac:dyDescent="0.25">
      <c r="A49" s="26"/>
      <c r="B49" s="26"/>
      <c r="C49" s="155" t="s">
        <v>68</v>
      </c>
      <c r="D49" s="156" t="s">
        <v>347</v>
      </c>
      <c r="E49" s="156" t="s">
        <v>69</v>
      </c>
      <c r="F49" s="156" t="s">
        <v>70</v>
      </c>
      <c r="G49" s="26"/>
      <c r="H49" s="26"/>
      <c r="I49" s="26"/>
      <c r="J49" s="26"/>
      <c r="K49" s="26"/>
      <c r="L49" s="26"/>
      <c r="M49" s="26"/>
      <c r="N49" s="26" t="s">
        <v>34</v>
      </c>
      <c r="O49" s="26"/>
      <c r="P49" s="26"/>
      <c r="Q49" s="26"/>
      <c r="R49" s="26"/>
      <c r="S49" s="26"/>
      <c r="T49" s="26"/>
      <c r="U49" s="26"/>
      <c r="V49" s="26"/>
      <c r="W49" s="26"/>
      <c r="X49" s="26"/>
      <c r="Y49" s="26"/>
      <c r="Z49" s="26"/>
      <c r="AA49" s="26"/>
      <c r="AB49" s="26"/>
      <c r="AC49" s="26"/>
    </row>
    <row r="50" spans="1:29" ht="18" customHeight="1" x14ac:dyDescent="0.3">
      <c r="A50" s="26"/>
      <c r="B50" s="823" t="s">
        <v>73</v>
      </c>
      <c r="C50" s="90"/>
      <c r="D50" s="141">
        <f>$E$37*$E$41</f>
        <v>0</v>
      </c>
      <c r="E50" s="141" t="str">
        <f>IF(C50="","",HLOOKUP(C50,'Subpart I Tables'!$C$5:$H$6,2,FALSE))</f>
        <v/>
      </c>
      <c r="F50" s="142" t="str">
        <f>IF(C50="","",VLOOKUP(C50,'Table A-1'!$B$5:$E$17,4,FALSE))</f>
        <v/>
      </c>
      <c r="G50" s="26"/>
      <c r="H50" s="26"/>
      <c r="I50" s="26"/>
      <c r="J50" s="26"/>
      <c r="K50" s="26"/>
      <c r="L50" s="26"/>
      <c r="M50" s="26"/>
      <c r="N50" s="157" t="s">
        <v>102</v>
      </c>
      <c r="O50" s="158" t="s">
        <v>168</v>
      </c>
      <c r="P50" s="26"/>
      <c r="Q50" s="26"/>
      <c r="R50" s="26"/>
      <c r="S50" s="26"/>
      <c r="T50" s="26"/>
      <c r="U50" s="26"/>
      <c r="V50" s="26"/>
      <c r="W50" s="26"/>
      <c r="X50" s="26"/>
      <c r="Y50" s="26"/>
      <c r="Z50" s="26"/>
      <c r="AA50" s="26"/>
      <c r="AB50" s="26"/>
      <c r="AC50" s="26"/>
    </row>
    <row r="51" spans="1:29" ht="18" customHeight="1" x14ac:dyDescent="0.3">
      <c r="A51" s="26"/>
      <c r="B51" s="824"/>
      <c r="C51" s="91"/>
      <c r="D51" s="143">
        <f t="shared" ref="D51:D55" si="0">$E$37*$E$41</f>
        <v>0</v>
      </c>
      <c r="E51" s="143" t="str">
        <f>IF(C51="","",HLOOKUP(C51,'Subpart I Tables'!$C$5:$H$6,2,FALSE))</f>
        <v/>
      </c>
      <c r="F51" s="144" t="str">
        <f>IF(C51="","",VLOOKUP(C51,'Table A-1'!$B$5:$E$17,4,FALSE))</f>
        <v/>
      </c>
      <c r="G51" s="26"/>
      <c r="H51" s="26"/>
      <c r="I51" s="26"/>
      <c r="J51" s="26"/>
      <c r="K51" s="26"/>
      <c r="L51" s="26"/>
      <c r="M51" s="26"/>
      <c r="N51" s="157" t="s">
        <v>103</v>
      </c>
      <c r="O51" s="158" t="s">
        <v>171</v>
      </c>
      <c r="P51" s="26"/>
      <c r="Q51" s="26"/>
      <c r="R51" s="26"/>
      <c r="S51" s="26"/>
      <c r="T51" s="26"/>
      <c r="U51" s="26"/>
      <c r="V51" s="26"/>
      <c r="W51" s="26"/>
      <c r="X51" s="26"/>
      <c r="Y51" s="26"/>
      <c r="Z51" s="26"/>
      <c r="AA51" s="26"/>
      <c r="AB51" s="26"/>
      <c r="AC51" s="26"/>
    </row>
    <row r="52" spans="1:29" ht="18" customHeight="1" x14ac:dyDescent="0.3">
      <c r="A52" s="26"/>
      <c r="B52" s="824"/>
      <c r="C52" s="91"/>
      <c r="D52" s="143">
        <f t="shared" si="0"/>
        <v>0</v>
      </c>
      <c r="E52" s="143" t="str">
        <f>IF(C52="","",HLOOKUP(C52,'Subpart I Tables'!$C$5:$H$6,2,FALSE))</f>
        <v/>
      </c>
      <c r="F52" s="144" t="str">
        <f>IF(C52="","",VLOOKUP(C52,'Table A-1'!$B$5:$E$17,4,FALSE))</f>
        <v/>
      </c>
      <c r="G52" s="26"/>
      <c r="H52" s="26"/>
      <c r="I52" s="26"/>
      <c r="J52" s="26"/>
      <c r="K52" s="26"/>
      <c r="L52" s="26"/>
      <c r="M52" s="26"/>
      <c r="N52" s="157" t="s">
        <v>104</v>
      </c>
      <c r="O52" s="158" t="s">
        <v>139</v>
      </c>
      <c r="P52" s="26"/>
      <c r="Q52" s="26"/>
      <c r="R52" s="26"/>
      <c r="S52" s="26"/>
      <c r="T52" s="26"/>
      <c r="U52" s="26"/>
      <c r="V52" s="26"/>
      <c r="W52" s="26"/>
      <c r="X52" s="26"/>
      <c r="Y52" s="26"/>
      <c r="Z52" s="26"/>
      <c r="AA52" s="26"/>
      <c r="AB52" s="26"/>
      <c r="AC52" s="26"/>
    </row>
    <row r="53" spans="1:29" ht="18" customHeight="1" x14ac:dyDescent="0.3">
      <c r="A53" s="26"/>
      <c r="B53" s="824"/>
      <c r="C53" s="91"/>
      <c r="D53" s="143">
        <f>$E$37*$E$41</f>
        <v>0</v>
      </c>
      <c r="E53" s="143" t="str">
        <f>IF(C53="","",HLOOKUP(C53,'Subpart I Tables'!$C$5:$H$6,2,FALSE))</f>
        <v/>
      </c>
      <c r="F53" s="144" t="str">
        <f>IF(C53="","",VLOOKUP(C53,'Table A-1'!$B$5:$E$17,4,FALSE))</f>
        <v/>
      </c>
      <c r="G53" s="26"/>
      <c r="H53" s="26"/>
      <c r="I53" s="26"/>
      <c r="J53" s="26"/>
      <c r="K53" s="26"/>
      <c r="L53" s="26"/>
      <c r="M53" s="26"/>
      <c r="N53" s="157" t="s">
        <v>105</v>
      </c>
      <c r="O53" s="158" t="s">
        <v>174</v>
      </c>
      <c r="P53" s="26"/>
      <c r="Q53" s="26"/>
      <c r="R53" s="26"/>
      <c r="S53" s="26"/>
      <c r="T53" s="26"/>
      <c r="U53" s="26"/>
      <c r="V53" s="26"/>
      <c r="W53" s="26"/>
      <c r="X53" s="26"/>
      <c r="Y53" s="26"/>
      <c r="Z53" s="26"/>
      <c r="AA53" s="26"/>
      <c r="AB53" s="26"/>
      <c r="AC53" s="26"/>
    </row>
    <row r="54" spans="1:29" ht="18" customHeight="1" x14ac:dyDescent="0.3">
      <c r="A54" s="26"/>
      <c r="B54" s="824"/>
      <c r="C54" s="91"/>
      <c r="D54" s="143">
        <f t="shared" si="0"/>
        <v>0</v>
      </c>
      <c r="E54" s="143" t="str">
        <f>IF(C54="","",HLOOKUP(C54,'Subpart I Tables'!$C$5:$H$6,2,FALSE))</f>
        <v/>
      </c>
      <c r="F54" s="144" t="str">
        <f>IF(C54="","",VLOOKUP(C54,'Table A-1'!$B$5:$E$17,4,FALSE))</f>
        <v/>
      </c>
      <c r="G54" s="26"/>
      <c r="H54" s="26"/>
      <c r="I54" s="26"/>
      <c r="J54" s="26"/>
      <c r="K54" s="26"/>
      <c r="L54" s="26"/>
      <c r="M54" s="26"/>
      <c r="N54" s="157" t="s">
        <v>106</v>
      </c>
      <c r="O54" s="158" t="s">
        <v>165</v>
      </c>
      <c r="P54" s="26"/>
      <c r="Q54" s="26"/>
      <c r="R54" s="26"/>
      <c r="S54" s="26"/>
      <c r="T54" s="26"/>
      <c r="U54" s="26"/>
      <c r="V54" s="26"/>
      <c r="W54" s="26"/>
      <c r="X54" s="26"/>
      <c r="Y54" s="26"/>
      <c r="Z54" s="26"/>
      <c r="AA54" s="26"/>
      <c r="AB54" s="26"/>
      <c r="AC54" s="26"/>
    </row>
    <row r="55" spans="1:29" ht="18" customHeight="1" thickBot="1" x14ac:dyDescent="0.35">
      <c r="A55" s="26"/>
      <c r="B55" s="825"/>
      <c r="C55" s="92"/>
      <c r="D55" s="145">
        <f t="shared" si="0"/>
        <v>0</v>
      </c>
      <c r="E55" s="145" t="str">
        <f>IF(C55="","",HLOOKUP(C55,'Subpart I Tables'!$C$5:$H$6,2,FALSE))</f>
        <v/>
      </c>
      <c r="F55" s="146" t="str">
        <f>IF(C55="","",VLOOKUP(C55,'Table A-1'!$B$5:$E$17,4,FALSE))</f>
        <v/>
      </c>
      <c r="G55" s="26"/>
      <c r="H55" s="26"/>
      <c r="I55" s="26"/>
      <c r="J55" s="26"/>
      <c r="K55" s="26"/>
      <c r="L55" s="26"/>
      <c r="M55" s="26"/>
      <c r="N55" s="157" t="s">
        <v>107</v>
      </c>
      <c r="O55" s="158" t="s">
        <v>162</v>
      </c>
      <c r="P55" s="26"/>
      <c r="Q55" s="26"/>
      <c r="R55" s="26"/>
      <c r="S55" s="26"/>
      <c r="T55" s="26"/>
      <c r="U55" s="26"/>
      <c r="V55" s="26"/>
      <c r="W55" s="26"/>
      <c r="X55" s="26"/>
      <c r="Y55" s="26"/>
      <c r="Z55" s="26"/>
      <c r="AA55" s="26"/>
      <c r="AB55" s="26"/>
      <c r="AC55" s="26"/>
    </row>
    <row r="56" spans="1:29" ht="18" customHeight="1" thickBot="1" x14ac:dyDescent="0.25">
      <c r="A56" s="26"/>
      <c r="B56" s="159" t="s">
        <v>74</v>
      </c>
      <c r="C56" s="111"/>
      <c r="D56" s="147">
        <f>$E$37*$E$42</f>
        <v>0</v>
      </c>
      <c r="E56" s="147" t="str">
        <f>IF(C56="","",HLOOKUP(C56,'Subpart I Tables'!$C$5:$H$8,4,FALSE))</f>
        <v/>
      </c>
      <c r="F56" s="148" t="str">
        <f>IF(C56="","",VLOOKUP(C56,'Table A-1'!$B$5:$E$17,4,FALSE))</f>
        <v/>
      </c>
      <c r="G56" s="26"/>
      <c r="H56" s="26"/>
      <c r="I56" s="26"/>
      <c r="J56" s="26"/>
      <c r="K56" s="26"/>
      <c r="L56" s="26"/>
      <c r="M56" s="26"/>
      <c r="N56" s="26" t="s">
        <v>33</v>
      </c>
      <c r="O56" s="26"/>
      <c r="P56" s="26"/>
      <c r="Q56" s="26"/>
      <c r="R56" s="26"/>
      <c r="S56" s="26"/>
      <c r="T56" s="26"/>
      <c r="U56" s="26"/>
      <c r="V56" s="26"/>
      <c r="W56" s="26"/>
      <c r="X56" s="26"/>
      <c r="Y56" s="26"/>
      <c r="Z56" s="26"/>
      <c r="AA56" s="26"/>
      <c r="AB56" s="26"/>
      <c r="AC56" s="26"/>
    </row>
    <row r="57" spans="1:29" x14ac:dyDescent="0.2">
      <c r="A57" s="26"/>
      <c r="B57" s="26"/>
      <c r="C57" s="26"/>
      <c r="D57" s="26"/>
      <c r="E57" s="26"/>
      <c r="F57" s="26"/>
      <c r="G57" s="26"/>
      <c r="H57" s="26"/>
      <c r="I57" s="26"/>
      <c r="J57" s="26"/>
      <c r="K57" s="26"/>
      <c r="L57" s="26"/>
      <c r="M57" s="26"/>
      <c r="N57" s="35" t="s">
        <v>93</v>
      </c>
      <c r="O57" s="160" t="s">
        <v>168</v>
      </c>
      <c r="P57" s="26"/>
      <c r="Q57" s="26"/>
      <c r="R57" s="26"/>
      <c r="S57" s="26"/>
      <c r="T57" s="26"/>
      <c r="U57" s="26"/>
      <c r="V57" s="26"/>
      <c r="W57" s="26"/>
      <c r="X57" s="26"/>
      <c r="Y57" s="26"/>
      <c r="Z57" s="26"/>
      <c r="AA57" s="26"/>
      <c r="AB57" s="26"/>
      <c r="AC57" s="26"/>
    </row>
    <row r="58" spans="1:29" ht="87.95" customHeight="1" thickBot="1" x14ac:dyDescent="0.25">
      <c r="A58" s="26"/>
      <c r="B58" s="26"/>
      <c r="C58" s="155" t="s">
        <v>68</v>
      </c>
      <c r="D58" s="156" t="s">
        <v>71</v>
      </c>
      <c r="E58" s="26"/>
      <c r="F58" s="26"/>
      <c r="G58" s="26"/>
      <c r="H58" s="26"/>
      <c r="I58" s="26"/>
      <c r="J58" s="26"/>
      <c r="K58" s="26"/>
      <c r="L58" s="26"/>
      <c r="M58" s="26"/>
      <c r="N58" s="35" t="s">
        <v>94</v>
      </c>
      <c r="O58" s="160" t="s">
        <v>171</v>
      </c>
      <c r="P58" s="26"/>
      <c r="Q58" s="26"/>
      <c r="R58" s="26"/>
      <c r="S58" s="26"/>
      <c r="T58" s="26"/>
      <c r="U58" s="26"/>
      <c r="V58" s="26"/>
      <c r="W58" s="26"/>
      <c r="X58" s="26"/>
      <c r="Y58" s="26"/>
      <c r="Z58" s="26"/>
      <c r="AA58" s="26"/>
      <c r="AB58" s="26"/>
      <c r="AC58" s="26"/>
    </row>
    <row r="59" spans="1:29" ht="18" customHeight="1" x14ac:dyDescent="0.2">
      <c r="A59" s="26"/>
      <c r="B59" s="823" t="s">
        <v>73</v>
      </c>
      <c r="C59" s="161" t="str">
        <f t="shared" ref="C59:C65" si="1">IF(C50="","",C50)</f>
        <v/>
      </c>
      <c r="D59" s="784" t="str">
        <f t="shared" ref="D59:D64" si="2">IF(C50="","",D50*E50*F50*0.001)</f>
        <v/>
      </c>
      <c r="E59" s="26"/>
      <c r="F59" s="26"/>
      <c r="G59" s="26"/>
      <c r="H59" s="26"/>
      <c r="I59" s="26"/>
      <c r="J59" s="26"/>
      <c r="K59" s="26"/>
      <c r="L59" s="26"/>
      <c r="M59" s="26"/>
      <c r="N59" s="35" t="s">
        <v>96</v>
      </c>
      <c r="O59" s="160" t="s">
        <v>174</v>
      </c>
      <c r="P59" s="26"/>
      <c r="Q59" s="26"/>
      <c r="R59" s="26"/>
      <c r="S59" s="26"/>
      <c r="T59" s="26"/>
      <c r="U59" s="26"/>
      <c r="V59" s="26"/>
      <c r="W59" s="26"/>
      <c r="X59" s="26"/>
      <c r="Y59" s="26"/>
      <c r="Z59" s="26"/>
      <c r="AA59" s="26"/>
      <c r="AB59" s="26"/>
      <c r="AC59" s="26"/>
    </row>
    <row r="60" spans="1:29" ht="18" customHeight="1" x14ac:dyDescent="0.2">
      <c r="A60" s="26"/>
      <c r="B60" s="824"/>
      <c r="C60" s="162" t="str">
        <f t="shared" si="1"/>
        <v/>
      </c>
      <c r="D60" s="785" t="str">
        <f t="shared" si="2"/>
        <v/>
      </c>
      <c r="E60" s="26"/>
      <c r="F60" s="26"/>
      <c r="G60" s="26"/>
      <c r="H60" s="26"/>
      <c r="I60" s="26"/>
      <c r="J60" s="26"/>
      <c r="K60" s="26"/>
      <c r="L60" s="26"/>
      <c r="M60" s="26"/>
      <c r="N60" s="35" t="s">
        <v>114</v>
      </c>
      <c r="O60" s="160" t="s">
        <v>177</v>
      </c>
      <c r="P60" s="26"/>
      <c r="Q60" s="26"/>
      <c r="R60" s="26"/>
      <c r="S60" s="26"/>
      <c r="T60" s="26"/>
      <c r="U60" s="26"/>
      <c r="V60" s="26"/>
      <c r="W60" s="26"/>
      <c r="X60" s="26"/>
      <c r="Y60" s="26"/>
      <c r="Z60" s="26"/>
      <c r="AA60" s="26"/>
      <c r="AB60" s="26"/>
      <c r="AC60" s="26"/>
    </row>
    <row r="61" spans="1:29" ht="18" customHeight="1" x14ac:dyDescent="0.2">
      <c r="A61" s="26"/>
      <c r="B61" s="824"/>
      <c r="C61" s="162" t="str">
        <f t="shared" si="1"/>
        <v/>
      </c>
      <c r="D61" s="785" t="str">
        <f t="shared" si="2"/>
        <v/>
      </c>
      <c r="E61" s="26"/>
      <c r="F61" s="26"/>
      <c r="G61" s="26"/>
      <c r="H61" s="26"/>
      <c r="I61" s="26"/>
      <c r="J61" s="26"/>
      <c r="K61" s="26"/>
      <c r="L61" s="26"/>
      <c r="M61" s="26"/>
      <c r="N61" s="35" t="s">
        <v>95</v>
      </c>
      <c r="O61" s="160" t="s">
        <v>139</v>
      </c>
      <c r="P61" s="26"/>
      <c r="Q61" s="26"/>
      <c r="R61" s="26"/>
      <c r="S61" s="26"/>
      <c r="T61" s="26"/>
      <c r="U61" s="26"/>
      <c r="V61" s="26"/>
      <c r="W61" s="26"/>
      <c r="X61" s="26"/>
      <c r="Y61" s="26"/>
      <c r="Z61" s="26"/>
      <c r="AA61" s="26"/>
      <c r="AB61" s="26"/>
      <c r="AC61" s="26"/>
    </row>
    <row r="62" spans="1:29" ht="18" customHeight="1" x14ac:dyDescent="0.2">
      <c r="A62" s="26"/>
      <c r="B62" s="824"/>
      <c r="C62" s="162" t="str">
        <f t="shared" si="1"/>
        <v/>
      </c>
      <c r="D62" s="785" t="str">
        <f t="shared" si="2"/>
        <v/>
      </c>
      <c r="E62" s="26"/>
      <c r="F62" s="26"/>
      <c r="G62" s="26"/>
      <c r="H62" s="26"/>
      <c r="I62" s="26"/>
      <c r="J62" s="26"/>
      <c r="K62" s="26"/>
      <c r="L62" s="26"/>
      <c r="M62" s="26"/>
      <c r="N62" s="35" t="s">
        <v>32</v>
      </c>
      <c r="O62" s="160" t="s">
        <v>142</v>
      </c>
      <c r="P62" s="26"/>
      <c r="Q62" s="26"/>
      <c r="R62" s="26"/>
      <c r="S62" s="26"/>
      <c r="T62" s="26"/>
      <c r="U62" s="26"/>
      <c r="V62" s="26"/>
      <c r="W62" s="26"/>
      <c r="X62" s="26"/>
      <c r="Y62" s="26"/>
      <c r="Z62" s="26"/>
      <c r="AA62" s="26"/>
      <c r="AB62" s="26"/>
      <c r="AC62" s="26"/>
    </row>
    <row r="63" spans="1:29" ht="18" customHeight="1" x14ac:dyDescent="0.2">
      <c r="A63" s="26"/>
      <c r="B63" s="824"/>
      <c r="C63" s="162" t="str">
        <f t="shared" si="1"/>
        <v/>
      </c>
      <c r="D63" s="785" t="str">
        <f t="shared" si="2"/>
        <v/>
      </c>
      <c r="E63" s="26"/>
      <c r="F63" s="26"/>
      <c r="G63" s="26"/>
      <c r="H63" s="26"/>
      <c r="I63" s="26"/>
      <c r="J63" s="26"/>
      <c r="K63" s="26"/>
      <c r="L63" s="26"/>
      <c r="M63" s="26"/>
      <c r="N63" s="35" t="s">
        <v>97</v>
      </c>
      <c r="O63" s="160" t="s">
        <v>165</v>
      </c>
      <c r="P63" s="26"/>
      <c r="Q63" s="26"/>
      <c r="R63" s="26"/>
      <c r="S63" s="26"/>
      <c r="T63" s="26"/>
      <c r="U63" s="26"/>
      <c r="V63" s="26"/>
      <c r="W63" s="26"/>
      <c r="X63" s="26"/>
      <c r="Y63" s="26"/>
      <c r="Z63" s="26"/>
      <c r="AA63" s="26"/>
      <c r="AB63" s="26"/>
      <c r="AC63" s="26"/>
    </row>
    <row r="64" spans="1:29" ht="18" customHeight="1" thickBot="1" x14ac:dyDescent="0.25">
      <c r="A64" s="26"/>
      <c r="B64" s="825"/>
      <c r="C64" s="163" t="str">
        <f t="shared" si="1"/>
        <v/>
      </c>
      <c r="D64" s="786" t="str">
        <f t="shared" si="2"/>
        <v/>
      </c>
      <c r="E64" s="26"/>
      <c r="F64" s="26"/>
      <c r="G64" s="26"/>
      <c r="H64" s="26"/>
      <c r="I64" s="26"/>
      <c r="J64" s="26"/>
      <c r="K64" s="26"/>
      <c r="L64" s="26"/>
      <c r="M64" s="26"/>
      <c r="N64" s="35" t="s">
        <v>98</v>
      </c>
      <c r="O64" s="160" t="s">
        <v>162</v>
      </c>
      <c r="P64" s="26"/>
      <c r="Q64" s="26"/>
      <c r="R64" s="26"/>
      <c r="S64" s="26"/>
      <c r="T64" s="26"/>
      <c r="U64" s="26"/>
      <c r="V64" s="26"/>
      <c r="W64" s="26"/>
      <c r="X64" s="26"/>
      <c r="Y64" s="26"/>
      <c r="Z64" s="26"/>
      <c r="AA64" s="26"/>
      <c r="AB64" s="26"/>
      <c r="AC64" s="26"/>
    </row>
    <row r="65" spans="1:29" ht="18" customHeight="1" thickBot="1" x14ac:dyDescent="0.25">
      <c r="A65" s="26"/>
      <c r="B65" s="159" t="s">
        <v>74</v>
      </c>
      <c r="C65" s="164" t="str">
        <f t="shared" si="1"/>
        <v/>
      </c>
      <c r="D65" s="787" t="str">
        <f>IF(OR(C56="",E56="NA"),"",D56*E56*F56*0.001)</f>
        <v/>
      </c>
      <c r="E65" s="26"/>
      <c r="F65" s="26"/>
      <c r="G65" s="26"/>
      <c r="H65" s="26"/>
      <c r="I65" s="26"/>
      <c r="J65" s="26"/>
      <c r="K65" s="26"/>
      <c r="L65" s="26"/>
      <c r="M65" s="26"/>
      <c r="N65" s="26"/>
      <c r="O65" s="26"/>
      <c r="P65" s="26"/>
      <c r="Q65" s="26"/>
      <c r="R65" s="26"/>
      <c r="S65" s="26"/>
      <c r="T65" s="26"/>
      <c r="U65" s="26"/>
      <c r="V65" s="26"/>
      <c r="W65" s="26"/>
      <c r="X65" s="26"/>
      <c r="Y65" s="26"/>
      <c r="Z65" s="26"/>
      <c r="AA65" s="26"/>
      <c r="AB65" s="26"/>
      <c r="AC65" s="26"/>
    </row>
    <row r="66" spans="1:29" x14ac:dyDescent="0.2">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row>
    <row r="67" spans="1:29" ht="15" x14ac:dyDescent="0.25">
      <c r="A67" s="26"/>
      <c r="B67" s="26"/>
      <c r="C67" s="26"/>
      <c r="D67" s="26"/>
      <c r="E67" s="34" t="s">
        <v>39</v>
      </c>
      <c r="F67" s="26"/>
      <c r="G67" s="26"/>
      <c r="H67" s="26"/>
      <c r="I67" s="26"/>
      <c r="J67" s="26"/>
      <c r="K67" s="26"/>
      <c r="L67" s="26"/>
      <c r="M67" s="26"/>
      <c r="N67" s="26"/>
      <c r="O67" s="26"/>
      <c r="P67" s="26"/>
      <c r="Q67" s="26"/>
      <c r="R67" s="26"/>
      <c r="S67" s="26"/>
      <c r="T67" s="26"/>
      <c r="U67" s="26"/>
      <c r="V67" s="26"/>
      <c r="W67" s="26"/>
      <c r="X67" s="26"/>
      <c r="Y67" s="26"/>
      <c r="Z67" s="26"/>
      <c r="AA67" s="26"/>
      <c r="AB67" s="26"/>
      <c r="AC67" s="26"/>
    </row>
    <row r="68" spans="1:29"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row>
    <row r="69" spans="1:29"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row>
    <row r="70" spans="1:29" ht="29.25" customHeight="1" x14ac:dyDescent="0.25">
      <c r="A70" s="26"/>
      <c r="B70" s="816" t="s">
        <v>338</v>
      </c>
      <c r="C70" s="816"/>
      <c r="D70" s="816"/>
      <c r="E70" s="816"/>
      <c r="F70" s="816"/>
      <c r="G70" s="816"/>
      <c r="H70" s="816"/>
      <c r="I70" s="816"/>
      <c r="J70" s="26"/>
      <c r="K70" s="26"/>
      <c r="L70" s="26"/>
      <c r="M70" s="26"/>
      <c r="N70" s="26"/>
      <c r="O70" s="26"/>
      <c r="P70" s="26"/>
      <c r="Q70" s="26"/>
      <c r="R70" s="26"/>
      <c r="S70" s="26"/>
      <c r="T70" s="26"/>
      <c r="U70" s="26"/>
      <c r="V70" s="26"/>
      <c r="W70" s="26"/>
      <c r="X70" s="26"/>
      <c r="Y70" s="26"/>
      <c r="Z70" s="26"/>
      <c r="AA70" s="26"/>
      <c r="AB70" s="26"/>
      <c r="AC70" s="26"/>
    </row>
    <row r="71" spans="1:29" x14ac:dyDescent="0.2">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row>
    <row r="72" spans="1:29" x14ac:dyDescent="0.2">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row>
    <row r="73" spans="1:29" x14ac:dyDescent="0.2">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row>
    <row r="74" spans="1:29" ht="45.75" x14ac:dyDescent="0.2">
      <c r="A74" s="26"/>
      <c r="B74" s="154" t="s">
        <v>68</v>
      </c>
      <c r="C74" s="165" t="s">
        <v>348</v>
      </c>
      <c r="D74" s="165" t="s">
        <v>72</v>
      </c>
      <c r="E74" s="165" t="s">
        <v>70</v>
      </c>
      <c r="F74" s="26"/>
      <c r="G74" s="26"/>
      <c r="H74" s="26"/>
      <c r="I74" s="26"/>
      <c r="J74" s="26"/>
      <c r="K74" s="26"/>
      <c r="L74" s="26"/>
      <c r="M74" s="26"/>
      <c r="N74" s="26" t="s">
        <v>289</v>
      </c>
      <c r="O74" s="26"/>
      <c r="P74" s="26"/>
      <c r="Q74" s="26"/>
      <c r="R74" s="26"/>
      <c r="S74" s="26"/>
      <c r="T74" s="26"/>
      <c r="U74" s="26"/>
      <c r="V74" s="26"/>
      <c r="W74" s="26"/>
      <c r="X74" s="26"/>
      <c r="Y74" s="26"/>
      <c r="Z74" s="26"/>
      <c r="AA74" s="26"/>
      <c r="AB74" s="26"/>
      <c r="AC74" s="26"/>
    </row>
    <row r="75" spans="1:29" ht="18" customHeight="1" x14ac:dyDescent="0.3">
      <c r="A75" s="26"/>
      <c r="B75" s="107"/>
      <c r="C75" s="166">
        <f>$E$37*$E$43</f>
        <v>0</v>
      </c>
      <c r="D75" s="143" t="str">
        <f>IF(B75="","",HLOOKUP(B75,'Subpart I Tables'!$C$5:$H$7,3,FALSE))</f>
        <v/>
      </c>
      <c r="E75" s="167" t="str">
        <f>IF(B75="","",VLOOKUP(B75,'Table A-1'!$B$5:$E$17,4,FALSE))</f>
        <v/>
      </c>
      <c r="F75" s="26"/>
      <c r="G75" s="26"/>
      <c r="H75" s="26"/>
      <c r="I75" s="26"/>
      <c r="J75" s="26"/>
      <c r="K75" s="26"/>
      <c r="L75" s="26"/>
      <c r="M75" s="26"/>
      <c r="N75" s="157" t="s">
        <v>102</v>
      </c>
      <c r="O75" s="158" t="s">
        <v>168</v>
      </c>
      <c r="P75" s="26"/>
      <c r="Q75" s="26"/>
      <c r="R75" s="26"/>
      <c r="S75" s="26"/>
      <c r="T75" s="26"/>
      <c r="U75" s="26"/>
      <c r="V75" s="26"/>
      <c r="W75" s="26"/>
      <c r="X75" s="26"/>
      <c r="Y75" s="26"/>
      <c r="Z75" s="26"/>
      <c r="AA75" s="26"/>
      <c r="AB75" s="26"/>
      <c r="AC75" s="26"/>
    </row>
    <row r="76" spans="1:29" ht="18" customHeight="1" x14ac:dyDescent="0.3">
      <c r="A76" s="26"/>
      <c r="B76" s="91"/>
      <c r="C76" s="166">
        <f>$E$37*$E$43</f>
        <v>0</v>
      </c>
      <c r="D76" s="143" t="str">
        <f>IF(B76="","",HLOOKUP(B76,'Subpart I Tables'!$C$5:$H$7,3,FALSE))</f>
        <v/>
      </c>
      <c r="E76" s="167" t="str">
        <f>IF(B76="","",VLOOKUP(B76,'Table A-1'!$B$5:$E$17,4,FALSE))</f>
        <v/>
      </c>
      <c r="F76" s="26"/>
      <c r="G76" s="26"/>
      <c r="H76" s="26"/>
      <c r="I76" s="26"/>
      <c r="J76" s="26"/>
      <c r="K76" s="26"/>
      <c r="L76" s="26"/>
      <c r="M76" s="26"/>
      <c r="N76" s="157" t="s">
        <v>106</v>
      </c>
      <c r="O76" s="158" t="s">
        <v>165</v>
      </c>
      <c r="P76" s="26"/>
      <c r="Q76" s="26"/>
      <c r="R76" s="26"/>
      <c r="S76" s="26"/>
      <c r="T76" s="26"/>
      <c r="U76" s="26"/>
      <c r="V76" s="26"/>
      <c r="W76" s="26"/>
      <c r="X76" s="26"/>
      <c r="Y76" s="26"/>
      <c r="Z76" s="26"/>
      <c r="AA76" s="26"/>
      <c r="AB76" s="26"/>
      <c r="AC76" s="26"/>
    </row>
    <row r="77" spans="1:29" ht="18" customHeight="1" x14ac:dyDescent="0.3">
      <c r="A77" s="26"/>
      <c r="B77" s="91"/>
      <c r="C77" s="166">
        <f>$E$37*$E$43</f>
        <v>0</v>
      </c>
      <c r="D77" s="143" t="str">
        <f>IF(B77="","",HLOOKUP(B77,'Subpart I Tables'!$C$5:$H$7,3,FALSE))</f>
        <v/>
      </c>
      <c r="E77" s="167" t="str">
        <f>IF(B77="","",VLOOKUP(B77,'Table A-1'!$B$5:$E$17,4,FALSE))</f>
        <v/>
      </c>
      <c r="F77" s="26"/>
      <c r="G77" s="26"/>
      <c r="H77" s="26"/>
      <c r="I77" s="26"/>
      <c r="J77" s="26"/>
      <c r="K77" s="26"/>
      <c r="L77" s="26"/>
      <c r="M77" s="26"/>
      <c r="N77" s="157" t="s">
        <v>107</v>
      </c>
      <c r="O77" s="158" t="s">
        <v>162</v>
      </c>
      <c r="P77" s="26"/>
      <c r="Q77" s="26"/>
      <c r="R77" s="26"/>
      <c r="S77" s="26"/>
      <c r="T77" s="26"/>
      <c r="U77" s="26"/>
      <c r="V77" s="26"/>
      <c r="W77" s="26"/>
      <c r="X77" s="26"/>
      <c r="Y77" s="26"/>
      <c r="Z77" s="26"/>
      <c r="AA77" s="26"/>
      <c r="AB77" s="26"/>
      <c r="AC77" s="26"/>
    </row>
    <row r="78" spans="1:29" x14ac:dyDescent="0.2">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row>
    <row r="79" spans="1:29" ht="64.5" thickBot="1" x14ac:dyDescent="0.25">
      <c r="A79" s="26"/>
      <c r="B79" s="154" t="s">
        <v>68</v>
      </c>
      <c r="C79" s="156" t="s">
        <v>71</v>
      </c>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row>
    <row r="80" spans="1:29" ht="18" customHeight="1" thickBot="1" x14ac:dyDescent="0.25">
      <c r="A80" s="26"/>
      <c r="B80" s="162" t="str">
        <f>IF(B75="","",B75)</f>
        <v/>
      </c>
      <c r="C80" s="783" t="str">
        <f>IF(OR(B75="",D75="NA"),"",C75*D75*E75*0.000001)</f>
        <v/>
      </c>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row>
    <row r="81" spans="1:29" ht="18" customHeight="1" thickBot="1" x14ac:dyDescent="0.25">
      <c r="A81" s="26"/>
      <c r="B81" s="162" t="str">
        <f>IF(B76="","",B76)</f>
        <v/>
      </c>
      <c r="C81" s="783" t="str">
        <f>IF(OR(B76="",D76="NA"),"",C76*D76*E76*0.000001)</f>
        <v/>
      </c>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row>
    <row r="82" spans="1:29" ht="18" customHeight="1" thickBot="1" x14ac:dyDescent="0.25">
      <c r="A82" s="26"/>
      <c r="B82" s="162" t="str">
        <f>IF(B77="","",B77)</f>
        <v/>
      </c>
      <c r="C82" s="783" t="str">
        <f>IF(OR(B77="",D77="NA"),"",C77*D77*E77*0.000001)</f>
        <v/>
      </c>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row>
    <row r="83" spans="1:29" x14ac:dyDescent="0.2">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row>
    <row r="84" spans="1:29" ht="15" x14ac:dyDescent="0.25">
      <c r="A84" s="26"/>
      <c r="B84" s="26"/>
      <c r="C84" s="26"/>
      <c r="D84" s="34" t="s">
        <v>39</v>
      </c>
      <c r="E84" s="26"/>
      <c r="F84" s="26"/>
      <c r="G84" s="26"/>
      <c r="H84" s="26"/>
      <c r="I84" s="26"/>
      <c r="J84" s="26"/>
      <c r="K84" s="26"/>
      <c r="L84" s="26"/>
      <c r="M84" s="26"/>
      <c r="N84" s="26"/>
      <c r="O84" s="26"/>
      <c r="P84" s="26"/>
      <c r="Q84" s="26"/>
      <c r="R84" s="26"/>
      <c r="S84" s="26"/>
      <c r="T84" s="26"/>
      <c r="U84" s="26"/>
      <c r="V84" s="26"/>
      <c r="W84" s="26"/>
      <c r="X84" s="26"/>
      <c r="Y84" s="26"/>
      <c r="Z84" s="26"/>
      <c r="AA84" s="26"/>
      <c r="AB84" s="26"/>
      <c r="AC84" s="26"/>
    </row>
    <row r="85" spans="1:29" x14ac:dyDescent="0.2">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row>
    <row r="86" spans="1:29" ht="49.5" customHeight="1" x14ac:dyDescent="0.25">
      <c r="A86" s="26"/>
      <c r="B86" s="816" t="s">
        <v>339</v>
      </c>
      <c r="C86" s="816"/>
      <c r="D86" s="816"/>
      <c r="E86" s="816"/>
      <c r="F86" s="816"/>
      <c r="G86" s="816"/>
      <c r="H86" s="816"/>
      <c r="I86" s="816"/>
      <c r="J86" s="26"/>
      <c r="K86" s="26"/>
      <c r="L86" s="26"/>
      <c r="M86" s="26"/>
      <c r="N86" s="26"/>
      <c r="O86" s="26"/>
      <c r="P86" s="26"/>
      <c r="Q86" s="26"/>
      <c r="R86" s="26"/>
      <c r="S86" s="26"/>
      <c r="T86" s="26"/>
      <c r="U86" s="26"/>
      <c r="V86" s="26"/>
      <c r="W86" s="26"/>
      <c r="X86" s="26"/>
      <c r="Y86" s="26"/>
      <c r="Z86" s="26"/>
      <c r="AA86" s="26"/>
      <c r="AB86" s="26"/>
      <c r="AC86" s="26"/>
    </row>
    <row r="87" spans="1:29"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row>
    <row r="88" spans="1:29" x14ac:dyDescent="0.2">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row>
    <row r="89" spans="1:29" x14ac:dyDescent="0.2">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row>
    <row r="90" spans="1:29" ht="45" x14ac:dyDescent="0.2">
      <c r="A90" s="26"/>
      <c r="B90" s="154" t="s">
        <v>68</v>
      </c>
      <c r="C90" s="165" t="s">
        <v>31</v>
      </c>
      <c r="D90" s="165" t="s">
        <v>70</v>
      </c>
      <c r="E90" s="26"/>
      <c r="F90" s="26"/>
      <c r="G90" s="26"/>
      <c r="H90" s="26"/>
      <c r="I90" s="26"/>
      <c r="J90" s="26"/>
      <c r="K90" s="26"/>
      <c r="L90" s="26"/>
      <c r="M90" s="26"/>
      <c r="N90" s="26"/>
      <c r="O90" s="26"/>
      <c r="P90" s="26"/>
      <c r="Q90" s="26"/>
      <c r="R90" s="26"/>
      <c r="S90" s="26"/>
      <c r="T90" s="26"/>
      <c r="U90" s="26"/>
      <c r="V90" s="26"/>
      <c r="W90" s="26"/>
      <c r="X90" s="26"/>
      <c r="Y90" s="26"/>
      <c r="Z90" s="26"/>
      <c r="AA90" s="26"/>
      <c r="AB90" s="26"/>
      <c r="AC90" s="26"/>
    </row>
    <row r="91" spans="1:29" ht="18" customHeight="1" x14ac:dyDescent="0.2">
      <c r="A91" s="26"/>
      <c r="B91" s="91"/>
      <c r="C91" s="91"/>
      <c r="D91" s="167" t="str">
        <f>IF(B91="","",VLOOKUP(B91,'Table A-1'!$B$5:$E$17,4,FALSE))</f>
        <v/>
      </c>
      <c r="E91" s="26"/>
      <c r="F91" s="26"/>
      <c r="G91" s="26"/>
      <c r="H91" s="26"/>
      <c r="I91" s="26"/>
      <c r="J91" s="26"/>
      <c r="K91" s="26"/>
      <c r="L91" s="26"/>
      <c r="M91" s="26"/>
      <c r="N91" s="26"/>
      <c r="O91" s="26"/>
      <c r="P91" s="26"/>
      <c r="Q91" s="26"/>
      <c r="R91" s="26"/>
      <c r="S91" s="26"/>
      <c r="T91" s="26"/>
      <c r="U91" s="26"/>
      <c r="V91" s="26"/>
      <c r="W91" s="26"/>
      <c r="X91" s="26"/>
      <c r="Y91" s="26"/>
      <c r="Z91" s="26"/>
      <c r="AA91" s="26"/>
      <c r="AB91" s="26"/>
      <c r="AC91" s="26"/>
    </row>
    <row r="92" spans="1:29" ht="18" customHeight="1" x14ac:dyDescent="0.2">
      <c r="A92" s="26"/>
      <c r="B92" s="91"/>
      <c r="C92" s="91"/>
      <c r="D92" s="167" t="str">
        <f>IF(B92="","",VLOOKUP(B92,'Table A-1'!$B$5:$E$17,4,FALSE))</f>
        <v/>
      </c>
      <c r="E92" s="26"/>
      <c r="F92" s="26"/>
      <c r="G92" s="26"/>
      <c r="H92" s="26"/>
      <c r="I92" s="26"/>
      <c r="J92" s="26"/>
      <c r="K92" s="26"/>
      <c r="L92" s="26"/>
      <c r="M92" s="26"/>
      <c r="N92" s="26"/>
      <c r="O92" s="26"/>
      <c r="P92" s="26"/>
      <c r="Q92" s="26"/>
      <c r="R92" s="26"/>
      <c r="S92" s="26"/>
      <c r="T92" s="26"/>
      <c r="U92" s="26"/>
      <c r="V92" s="26"/>
      <c r="W92" s="26"/>
      <c r="X92" s="26"/>
      <c r="Y92" s="26"/>
      <c r="Z92" s="26"/>
      <c r="AA92" s="26"/>
      <c r="AB92" s="26"/>
      <c r="AC92" s="26"/>
    </row>
    <row r="93" spans="1:29" ht="18" customHeight="1" x14ac:dyDescent="0.2">
      <c r="A93" s="26"/>
      <c r="B93" s="91"/>
      <c r="C93" s="91"/>
      <c r="D93" s="167" t="str">
        <f>IF(B93="","",VLOOKUP(B93,'Table A-1'!$B$5:$E$17,4,FALSE))</f>
        <v/>
      </c>
      <c r="E93" s="26"/>
      <c r="F93" s="26"/>
      <c r="G93" s="26"/>
      <c r="H93" s="26"/>
      <c r="I93" s="26"/>
      <c r="J93" s="26"/>
      <c r="K93" s="26"/>
      <c r="L93" s="26"/>
      <c r="M93" s="26"/>
      <c r="N93" s="26"/>
      <c r="O93" s="26"/>
      <c r="P93" s="26"/>
      <c r="Q93" s="26"/>
      <c r="R93" s="26"/>
      <c r="S93" s="26"/>
      <c r="T93" s="26"/>
      <c r="U93" s="26"/>
      <c r="V93" s="26"/>
      <c r="W93" s="26"/>
      <c r="X93" s="26"/>
      <c r="Y93" s="26"/>
      <c r="Z93" s="26"/>
      <c r="AA93" s="26"/>
      <c r="AB93" s="26"/>
      <c r="AC93" s="26"/>
    </row>
    <row r="94" spans="1:29" ht="18" customHeight="1" x14ac:dyDescent="0.2">
      <c r="A94" s="26"/>
      <c r="B94" s="91"/>
      <c r="C94" s="91"/>
      <c r="D94" s="167" t="str">
        <f>IF(B94="","",VLOOKUP(B94,'Table A-1'!$B$5:$E$17,4,FALSE))</f>
        <v/>
      </c>
      <c r="E94" s="26"/>
      <c r="F94" s="26"/>
      <c r="G94" s="26"/>
      <c r="H94" s="26"/>
      <c r="I94" s="26"/>
      <c r="J94" s="26"/>
      <c r="K94" s="26"/>
      <c r="L94" s="26"/>
      <c r="M94" s="26"/>
      <c r="N94" s="26"/>
      <c r="O94" s="26"/>
      <c r="P94" s="26"/>
      <c r="Q94" s="26"/>
      <c r="R94" s="26"/>
      <c r="S94" s="26"/>
      <c r="T94" s="26"/>
      <c r="U94" s="26"/>
      <c r="V94" s="26"/>
      <c r="W94" s="26"/>
      <c r="X94" s="26"/>
      <c r="Y94" s="26"/>
      <c r="Z94" s="26"/>
      <c r="AA94" s="26"/>
      <c r="AB94" s="26"/>
      <c r="AC94" s="26"/>
    </row>
    <row r="95" spans="1:29" ht="18" customHeight="1" x14ac:dyDescent="0.2">
      <c r="A95" s="26"/>
      <c r="B95" s="91"/>
      <c r="C95" s="91"/>
      <c r="D95" s="167" t="str">
        <f>IF(B95="","",VLOOKUP(B95,'Table A-1'!$B$5:$E$17,4,FALSE))</f>
        <v/>
      </c>
      <c r="E95" s="26"/>
      <c r="F95" s="26"/>
      <c r="G95" s="26"/>
      <c r="H95" s="26"/>
      <c r="I95" s="26"/>
      <c r="J95" s="26"/>
      <c r="K95" s="26"/>
      <c r="L95" s="26"/>
      <c r="M95" s="26"/>
      <c r="N95" s="26"/>
      <c r="O95" s="26"/>
      <c r="P95" s="26"/>
      <c r="Q95" s="26"/>
      <c r="R95" s="26"/>
      <c r="S95" s="26"/>
      <c r="T95" s="26"/>
      <c r="U95" s="26"/>
      <c r="V95" s="26"/>
      <c r="W95" s="26"/>
      <c r="X95" s="26"/>
      <c r="Y95" s="26"/>
      <c r="Z95" s="26"/>
      <c r="AA95" s="26"/>
      <c r="AB95" s="26"/>
      <c r="AC95" s="26"/>
    </row>
    <row r="96" spans="1:29" ht="18" customHeight="1" x14ac:dyDescent="0.2">
      <c r="A96" s="26"/>
      <c r="B96" s="91"/>
      <c r="C96" s="91"/>
      <c r="D96" s="167" t="str">
        <f>IF(B96="","",VLOOKUP(B96,'Table A-1'!$B$5:$E$17,4,FALSE))</f>
        <v/>
      </c>
      <c r="E96" s="26"/>
      <c r="F96" s="26"/>
      <c r="G96" s="26"/>
      <c r="H96" s="26"/>
      <c r="I96" s="26"/>
      <c r="J96" s="26"/>
      <c r="K96" s="26"/>
      <c r="L96" s="26"/>
      <c r="M96" s="26"/>
      <c r="N96" s="26"/>
      <c r="O96" s="26"/>
      <c r="P96" s="26"/>
      <c r="Q96" s="26"/>
      <c r="R96" s="26"/>
      <c r="S96" s="26"/>
      <c r="T96" s="26"/>
      <c r="U96" s="26"/>
      <c r="V96" s="26"/>
      <c r="W96" s="26"/>
      <c r="X96" s="26"/>
      <c r="Y96" s="26"/>
      <c r="Z96" s="26"/>
      <c r="AA96" s="26"/>
      <c r="AB96" s="26"/>
      <c r="AC96" s="26"/>
    </row>
    <row r="97" spans="1:29" ht="18" customHeight="1" x14ac:dyDescent="0.2">
      <c r="A97" s="26"/>
      <c r="B97" s="91"/>
      <c r="C97" s="91"/>
      <c r="D97" s="167" t="str">
        <f>IF(B97="","",VLOOKUP(B97,'Table A-1'!$B$5:$E$17,4,FALSE))</f>
        <v/>
      </c>
      <c r="E97" s="26"/>
      <c r="F97" s="26"/>
      <c r="G97" s="26"/>
      <c r="H97" s="26"/>
      <c r="I97" s="26"/>
      <c r="J97" s="26"/>
      <c r="K97" s="26"/>
      <c r="L97" s="26"/>
      <c r="M97" s="26"/>
      <c r="N97" s="26"/>
      <c r="O97" s="26"/>
      <c r="P97" s="26"/>
      <c r="Q97" s="26"/>
      <c r="R97" s="26"/>
      <c r="S97" s="26"/>
      <c r="T97" s="26"/>
      <c r="U97" s="26"/>
      <c r="V97" s="26"/>
      <c r="W97" s="26"/>
      <c r="X97" s="26"/>
      <c r="Y97" s="26"/>
      <c r="Z97" s="26"/>
      <c r="AA97" s="26"/>
      <c r="AB97" s="26"/>
      <c r="AC97" s="26"/>
    </row>
    <row r="98" spans="1:29" ht="18" customHeight="1" x14ac:dyDescent="0.2">
      <c r="A98" s="26"/>
      <c r="B98" s="91"/>
      <c r="C98" s="91"/>
      <c r="D98" s="167" t="str">
        <f>IF(B98="","",VLOOKUP(B98,'Table A-1'!$B$5:$E$17,4,FALSE))</f>
        <v/>
      </c>
      <c r="E98" s="26"/>
      <c r="F98" s="26"/>
      <c r="G98" s="26"/>
      <c r="H98" s="26"/>
      <c r="I98" s="26"/>
      <c r="J98" s="26"/>
      <c r="K98" s="26"/>
      <c r="L98" s="26"/>
      <c r="M98" s="26"/>
      <c r="N98" s="26"/>
      <c r="O98" s="26"/>
      <c r="P98" s="26"/>
      <c r="Q98" s="26"/>
      <c r="R98" s="26"/>
      <c r="S98" s="26"/>
      <c r="T98" s="26"/>
      <c r="U98" s="26"/>
      <c r="V98" s="26"/>
      <c r="W98" s="26"/>
      <c r="X98" s="26"/>
      <c r="Y98" s="26"/>
      <c r="Z98" s="26"/>
      <c r="AA98" s="26"/>
      <c r="AB98" s="26"/>
      <c r="AC98" s="26"/>
    </row>
    <row r="99" spans="1:29" x14ac:dyDescent="0.2">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row>
    <row r="100" spans="1:29" ht="64.5" thickBot="1" x14ac:dyDescent="0.25">
      <c r="A100" s="26"/>
      <c r="B100" s="154" t="s">
        <v>68</v>
      </c>
      <c r="C100" s="156" t="s">
        <v>71</v>
      </c>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row>
    <row r="101" spans="1:29" ht="18" customHeight="1" thickBot="1" x14ac:dyDescent="0.25">
      <c r="A101" s="26"/>
      <c r="B101" s="154" t="str">
        <f>IF(B91="","",B91)</f>
        <v/>
      </c>
      <c r="C101" s="783" t="str">
        <f t="shared" ref="C101:C108" si="3">IF(B91="","",C91*D91*0.001)</f>
        <v/>
      </c>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row>
    <row r="102" spans="1:29" ht="18" customHeight="1" thickBot="1" x14ac:dyDescent="0.25">
      <c r="A102" s="26"/>
      <c r="B102" s="154" t="str">
        <f t="shared" ref="B102:B108" si="4">IF(B92="","",B92)</f>
        <v/>
      </c>
      <c r="C102" s="783" t="str">
        <f t="shared" si="3"/>
        <v/>
      </c>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row>
    <row r="103" spans="1:29" ht="18" customHeight="1" thickBot="1" x14ac:dyDescent="0.25">
      <c r="A103" s="26"/>
      <c r="B103" s="154" t="str">
        <f t="shared" si="4"/>
        <v/>
      </c>
      <c r="C103" s="783" t="str">
        <f t="shared" si="3"/>
        <v/>
      </c>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row>
    <row r="104" spans="1:29" ht="18" customHeight="1" thickBot="1" x14ac:dyDescent="0.25">
      <c r="A104" s="26"/>
      <c r="B104" s="154" t="str">
        <f t="shared" si="4"/>
        <v/>
      </c>
      <c r="C104" s="783" t="str">
        <f t="shared" si="3"/>
        <v/>
      </c>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row>
    <row r="105" spans="1:29" ht="18" customHeight="1" thickBot="1" x14ac:dyDescent="0.25">
      <c r="A105" s="26"/>
      <c r="B105" s="154" t="str">
        <f t="shared" si="4"/>
        <v/>
      </c>
      <c r="C105" s="783" t="str">
        <f t="shared" si="3"/>
        <v/>
      </c>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row>
    <row r="106" spans="1:29" ht="18" customHeight="1" thickBot="1" x14ac:dyDescent="0.25">
      <c r="A106" s="26"/>
      <c r="B106" s="154" t="str">
        <f t="shared" si="4"/>
        <v/>
      </c>
      <c r="C106" s="783" t="str">
        <f t="shared" si="3"/>
        <v/>
      </c>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row>
    <row r="107" spans="1:29" ht="18" customHeight="1" thickBot="1" x14ac:dyDescent="0.25">
      <c r="A107" s="26"/>
      <c r="B107" s="154" t="str">
        <f t="shared" si="4"/>
        <v/>
      </c>
      <c r="C107" s="783" t="str">
        <f t="shared" si="3"/>
        <v/>
      </c>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row>
    <row r="108" spans="1:29" ht="18" customHeight="1" thickBot="1" x14ac:dyDescent="0.25">
      <c r="A108" s="26"/>
      <c r="B108" s="154" t="str">
        <f t="shared" si="4"/>
        <v/>
      </c>
      <c r="C108" s="783" t="str">
        <f t="shared" si="3"/>
        <v/>
      </c>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row>
    <row r="109" spans="1:29" x14ac:dyDescent="0.2">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row>
    <row r="110" spans="1:29" ht="15" x14ac:dyDescent="0.25">
      <c r="A110" s="26"/>
      <c r="B110" s="26"/>
      <c r="C110" s="26"/>
      <c r="D110" s="34" t="s">
        <v>39</v>
      </c>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row>
    <row r="111" spans="1:29" x14ac:dyDescent="0.2">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row>
    <row r="112" spans="1:29" x14ac:dyDescent="0.2">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row>
    <row r="113" spans="1:29" ht="15" x14ac:dyDescent="0.25">
      <c r="A113" s="26"/>
      <c r="B113" s="817" t="s">
        <v>340</v>
      </c>
      <c r="C113" s="817"/>
      <c r="D113" s="817"/>
      <c r="E113" s="817"/>
      <c r="F113" s="817"/>
      <c r="G113" s="817"/>
      <c r="H113" s="817"/>
      <c r="I113" s="26"/>
      <c r="J113" s="26"/>
      <c r="K113" s="26"/>
      <c r="L113" s="26"/>
      <c r="M113" s="26"/>
      <c r="N113" s="26" t="s">
        <v>36</v>
      </c>
      <c r="O113" s="26"/>
      <c r="P113" s="26"/>
      <c r="Q113" s="26"/>
      <c r="R113" s="26"/>
      <c r="S113" s="26"/>
      <c r="T113" s="26"/>
      <c r="U113" s="26"/>
      <c r="V113" s="26"/>
      <c r="W113" s="26"/>
      <c r="X113" s="26"/>
      <c r="Y113" s="26"/>
      <c r="Z113" s="26"/>
      <c r="AA113" s="26"/>
      <c r="AB113" s="26"/>
      <c r="AC113" s="26"/>
    </row>
    <row r="114" spans="1:29" x14ac:dyDescent="0.2">
      <c r="A114" s="26"/>
      <c r="B114" s="26"/>
      <c r="C114" s="26"/>
      <c r="D114" s="26"/>
      <c r="E114" s="26"/>
      <c r="F114" s="26"/>
      <c r="G114" s="26"/>
      <c r="H114" s="26"/>
      <c r="I114" s="26"/>
      <c r="J114" s="26"/>
      <c r="K114" s="26"/>
      <c r="L114" s="26"/>
      <c r="M114" s="26"/>
      <c r="N114" s="168" t="str">
        <f t="shared" ref="N114:O120" si="5">C59</f>
        <v/>
      </c>
      <c r="O114" s="169" t="e">
        <f t="shared" ref="O114:O119" si="6">D59*1.1</f>
        <v>#VALUE!</v>
      </c>
      <c r="P114" s="26"/>
      <c r="Q114" s="26"/>
      <c r="R114" s="26"/>
      <c r="S114" s="26"/>
      <c r="T114" s="26"/>
      <c r="U114" s="26"/>
      <c r="V114" s="26"/>
      <c r="W114" s="26"/>
      <c r="X114" s="26"/>
      <c r="Y114" s="26"/>
      <c r="Z114" s="26"/>
      <c r="AA114" s="26"/>
      <c r="AB114" s="26"/>
      <c r="AC114" s="26"/>
    </row>
    <row r="115" spans="1:29" x14ac:dyDescent="0.2">
      <c r="A115" s="26"/>
      <c r="B115" s="26"/>
      <c r="C115" s="26"/>
      <c r="D115" s="26"/>
      <c r="E115" s="26"/>
      <c r="F115" s="26"/>
      <c r="G115" s="26"/>
      <c r="H115" s="26"/>
      <c r="I115" s="26"/>
      <c r="J115" s="26"/>
      <c r="K115" s="26"/>
      <c r="L115" s="26"/>
      <c r="M115" s="26"/>
      <c r="N115" s="168" t="str">
        <f t="shared" si="5"/>
        <v/>
      </c>
      <c r="O115" s="168" t="e">
        <f t="shared" si="6"/>
        <v>#VALUE!</v>
      </c>
      <c r="P115" s="26"/>
      <c r="Q115" s="26"/>
      <c r="R115" s="26"/>
      <c r="S115" s="26"/>
      <c r="T115" s="26"/>
      <c r="U115" s="26"/>
      <c r="V115" s="26"/>
      <c r="W115" s="26"/>
      <c r="X115" s="26"/>
      <c r="Y115" s="26"/>
      <c r="Z115" s="26"/>
      <c r="AA115" s="26"/>
      <c r="AB115" s="26"/>
      <c r="AC115" s="26"/>
    </row>
    <row r="116" spans="1:29" x14ac:dyDescent="0.2">
      <c r="A116" s="26"/>
      <c r="B116" s="26"/>
      <c r="C116" s="26"/>
      <c r="D116" s="26"/>
      <c r="E116" s="26"/>
      <c r="F116" s="26"/>
      <c r="G116" s="26"/>
      <c r="H116" s="26"/>
      <c r="I116" s="26"/>
      <c r="J116" s="26"/>
      <c r="K116" s="26"/>
      <c r="L116" s="26"/>
      <c r="M116" s="26"/>
      <c r="N116" s="168" t="str">
        <f t="shared" si="5"/>
        <v/>
      </c>
      <c r="O116" s="168" t="e">
        <f t="shared" si="6"/>
        <v>#VALUE!</v>
      </c>
      <c r="P116" s="26"/>
      <c r="Q116" s="26"/>
      <c r="R116" s="26"/>
      <c r="S116" s="26"/>
      <c r="T116" s="26"/>
      <c r="U116" s="26"/>
      <c r="V116" s="26"/>
      <c r="W116" s="26"/>
      <c r="X116" s="26"/>
      <c r="Y116" s="26"/>
      <c r="Z116" s="26"/>
      <c r="AA116" s="26"/>
      <c r="AB116" s="26"/>
      <c r="AC116" s="26"/>
    </row>
    <row r="117" spans="1:29" x14ac:dyDescent="0.2">
      <c r="A117" s="26"/>
      <c r="B117" s="26"/>
      <c r="C117" s="26"/>
      <c r="D117" s="26"/>
      <c r="E117" s="26"/>
      <c r="F117" s="26"/>
      <c r="G117" s="26"/>
      <c r="H117" s="26"/>
      <c r="I117" s="26"/>
      <c r="J117" s="26"/>
      <c r="K117" s="26"/>
      <c r="L117" s="26"/>
      <c r="M117" s="26"/>
      <c r="N117" s="168" t="str">
        <f t="shared" si="5"/>
        <v/>
      </c>
      <c r="O117" s="168" t="e">
        <f t="shared" si="6"/>
        <v>#VALUE!</v>
      </c>
      <c r="P117" s="26"/>
      <c r="Q117" s="26"/>
      <c r="R117" s="26"/>
      <c r="S117" s="26"/>
      <c r="T117" s="26"/>
      <c r="U117" s="26"/>
      <c r="V117" s="26"/>
      <c r="W117" s="26"/>
      <c r="X117" s="26"/>
      <c r="Y117" s="26"/>
      <c r="Z117" s="26"/>
      <c r="AA117" s="26"/>
      <c r="AB117" s="26"/>
      <c r="AC117" s="26"/>
    </row>
    <row r="118" spans="1:29" ht="63.75" x14ac:dyDescent="0.2">
      <c r="A118" s="26"/>
      <c r="B118" s="154" t="s">
        <v>68</v>
      </c>
      <c r="C118" s="156" t="s">
        <v>71</v>
      </c>
      <c r="D118" s="26"/>
      <c r="E118" s="26"/>
      <c r="F118" s="26"/>
      <c r="G118" s="26"/>
      <c r="H118" s="26"/>
      <c r="I118" s="26"/>
      <c r="J118" s="26"/>
      <c r="K118" s="26"/>
      <c r="L118" s="26"/>
      <c r="M118" s="26"/>
      <c r="N118" s="168" t="str">
        <f t="shared" si="5"/>
        <v/>
      </c>
      <c r="O118" s="168" t="e">
        <f t="shared" si="6"/>
        <v>#VALUE!</v>
      </c>
      <c r="P118" s="26"/>
      <c r="Q118" s="26"/>
      <c r="R118" s="26"/>
      <c r="S118" s="26"/>
      <c r="T118" s="26"/>
      <c r="U118" s="26"/>
      <c r="V118" s="26"/>
      <c r="W118" s="26"/>
      <c r="X118" s="26"/>
      <c r="Y118" s="26"/>
      <c r="Z118" s="26"/>
      <c r="AA118" s="26"/>
      <c r="AB118" s="26"/>
      <c r="AC118" s="26"/>
    </row>
    <row r="119" spans="1:29" ht="18" customHeight="1" x14ac:dyDescent="0.2">
      <c r="A119" s="26"/>
      <c r="B119" s="170" t="s">
        <v>139</v>
      </c>
      <c r="C119" s="171">
        <f>SUMIF($N$114:$N$131,"HFC-23",$O$114:$O$131)</f>
        <v>0</v>
      </c>
      <c r="D119" s="26"/>
      <c r="E119" s="26"/>
      <c r="F119" s="26"/>
      <c r="G119" s="26"/>
      <c r="H119" s="26"/>
      <c r="I119" s="26"/>
      <c r="J119" s="26"/>
      <c r="K119" s="26"/>
      <c r="L119" s="26"/>
      <c r="M119" s="26"/>
      <c r="N119" s="168" t="str">
        <f t="shared" si="5"/>
        <v/>
      </c>
      <c r="O119" s="169" t="e">
        <f t="shared" si="6"/>
        <v>#VALUE!</v>
      </c>
      <c r="P119" s="26"/>
      <c r="Q119" s="26"/>
      <c r="R119" s="26"/>
      <c r="S119" s="26"/>
      <c r="T119" s="26"/>
      <c r="U119" s="26"/>
      <c r="V119" s="26"/>
      <c r="W119" s="26"/>
      <c r="X119" s="26"/>
      <c r="Y119" s="26"/>
      <c r="Z119" s="26"/>
      <c r="AA119" s="26"/>
      <c r="AB119" s="26"/>
      <c r="AC119" s="26"/>
    </row>
    <row r="120" spans="1:29" ht="18" customHeight="1" x14ac:dyDescent="0.2">
      <c r="A120" s="26"/>
      <c r="B120" s="170" t="s">
        <v>142</v>
      </c>
      <c r="C120" s="171">
        <f>SUMIF($N$114:$N$131,"HFC-32",$O$114:$O$131)</f>
        <v>0</v>
      </c>
      <c r="D120" s="26"/>
      <c r="E120" s="26"/>
      <c r="F120" s="26"/>
      <c r="G120" s="26"/>
      <c r="H120" s="26"/>
      <c r="I120" s="26"/>
      <c r="J120" s="26"/>
      <c r="K120" s="26"/>
      <c r="L120" s="26"/>
      <c r="M120" s="26"/>
      <c r="N120" s="168" t="str">
        <f t="shared" si="5"/>
        <v/>
      </c>
      <c r="O120" s="168" t="str">
        <f t="shared" si="5"/>
        <v/>
      </c>
      <c r="P120" s="26"/>
      <c r="Q120" s="26"/>
      <c r="R120" s="26"/>
      <c r="S120" s="26"/>
      <c r="T120" s="26"/>
      <c r="U120" s="26"/>
      <c r="V120" s="26"/>
      <c r="W120" s="26"/>
      <c r="X120" s="26"/>
      <c r="Y120" s="26"/>
      <c r="Z120" s="26"/>
      <c r="AA120" s="26"/>
      <c r="AB120" s="26"/>
      <c r="AC120" s="26"/>
    </row>
    <row r="121" spans="1:29" ht="18" customHeight="1" x14ac:dyDescent="0.2">
      <c r="A121" s="26"/>
      <c r="B121" s="170" t="s">
        <v>165</v>
      </c>
      <c r="C121" s="171">
        <f>SUMIF($N$114:$N$131,"Nitrogen trifluoride",$O$114:$O$131)</f>
        <v>0</v>
      </c>
      <c r="D121" s="26"/>
      <c r="E121" s="26"/>
      <c r="F121" s="26"/>
      <c r="G121" s="26"/>
      <c r="H121" s="26"/>
      <c r="I121" s="26"/>
      <c r="J121" s="26"/>
      <c r="K121" s="26"/>
      <c r="L121" s="26"/>
      <c r="M121" s="26"/>
      <c r="N121" s="168" t="str">
        <f t="shared" ref="N121:O123" si="7">B80</f>
        <v/>
      </c>
      <c r="O121" s="168" t="str">
        <f t="shared" si="7"/>
        <v/>
      </c>
      <c r="P121" s="26"/>
      <c r="Q121" s="26"/>
      <c r="R121" s="26"/>
      <c r="S121" s="26"/>
      <c r="T121" s="26"/>
      <c r="U121" s="26"/>
      <c r="V121" s="26"/>
      <c r="W121" s="26"/>
      <c r="X121" s="26"/>
      <c r="Y121" s="26"/>
      <c r="Z121" s="26"/>
      <c r="AA121" s="26"/>
      <c r="AB121" s="26"/>
      <c r="AC121" s="26"/>
    </row>
    <row r="122" spans="1:29" ht="18" customHeight="1" x14ac:dyDescent="0.2">
      <c r="A122" s="26"/>
      <c r="B122" s="170" t="s">
        <v>177</v>
      </c>
      <c r="C122" s="171">
        <f>SUMIF($N$114:$N$131,"Perfluorocyclobutane",$O$114:$O$131)</f>
        <v>0</v>
      </c>
      <c r="D122" s="26"/>
      <c r="E122" s="26"/>
      <c r="F122" s="26"/>
      <c r="G122" s="26"/>
      <c r="H122" s="26"/>
      <c r="I122" s="26"/>
      <c r="J122" s="26"/>
      <c r="K122" s="26"/>
      <c r="L122" s="26"/>
      <c r="M122" s="26"/>
      <c r="N122" s="168" t="str">
        <f t="shared" si="7"/>
        <v/>
      </c>
      <c r="O122" s="168" t="str">
        <f t="shared" si="7"/>
        <v/>
      </c>
      <c r="P122" s="26"/>
      <c r="Q122" s="26"/>
      <c r="R122" s="26"/>
      <c r="S122" s="26"/>
      <c r="T122" s="26"/>
      <c r="U122" s="26"/>
      <c r="V122" s="26"/>
      <c r="W122" s="26"/>
      <c r="X122" s="26"/>
      <c r="Y122" s="26"/>
      <c r="Z122" s="26"/>
      <c r="AA122" s="26"/>
      <c r="AB122" s="26"/>
      <c r="AC122" s="26"/>
    </row>
    <row r="123" spans="1:29" ht="18" customHeight="1" x14ac:dyDescent="0.2">
      <c r="A123" s="26"/>
      <c r="B123" s="170" t="s">
        <v>171</v>
      </c>
      <c r="C123" s="171">
        <f>SUMIF($N$114:$N$131,"PFC-116 (Perfluoroethane)",$O$114:$O$131)</f>
        <v>0</v>
      </c>
      <c r="D123" s="26"/>
      <c r="E123" s="26"/>
      <c r="F123" s="26"/>
      <c r="G123" s="26"/>
      <c r="H123" s="26"/>
      <c r="I123" s="26"/>
      <c r="J123" s="26"/>
      <c r="K123" s="26"/>
      <c r="L123" s="26"/>
      <c r="M123" s="26"/>
      <c r="N123" s="168" t="str">
        <f t="shared" si="7"/>
        <v/>
      </c>
      <c r="O123" s="168" t="str">
        <f t="shared" si="7"/>
        <v/>
      </c>
      <c r="P123" s="26"/>
      <c r="Q123" s="26"/>
      <c r="R123" s="26"/>
      <c r="S123" s="26"/>
      <c r="T123" s="26"/>
      <c r="U123" s="26"/>
      <c r="V123" s="26"/>
      <c r="W123" s="26"/>
      <c r="X123" s="26"/>
      <c r="Y123" s="26"/>
      <c r="Z123" s="26"/>
      <c r="AA123" s="26"/>
      <c r="AB123" s="26"/>
      <c r="AC123" s="26"/>
    </row>
    <row r="124" spans="1:29" ht="18" customHeight="1" x14ac:dyDescent="0.2">
      <c r="A124" s="26"/>
      <c r="B124" s="170" t="s">
        <v>168</v>
      </c>
      <c r="C124" s="171">
        <f>SUMIF($N$114:$N$131,"PFC-14 (Perfluoromethane)",$O$114:$O$131)</f>
        <v>0</v>
      </c>
      <c r="D124" s="26"/>
      <c r="E124" s="26"/>
      <c r="F124" s="26"/>
      <c r="G124" s="26"/>
      <c r="H124" s="26"/>
      <c r="I124" s="26"/>
      <c r="J124" s="26"/>
      <c r="K124" s="26"/>
      <c r="L124" s="26"/>
      <c r="M124" s="26"/>
      <c r="N124" s="168" t="str">
        <f t="shared" ref="N124:O131" si="8">B101</f>
        <v/>
      </c>
      <c r="O124" s="168" t="str">
        <f t="shared" si="8"/>
        <v/>
      </c>
      <c r="P124" s="26"/>
      <c r="Q124" s="26"/>
      <c r="R124" s="26"/>
      <c r="S124" s="26"/>
      <c r="T124" s="26"/>
      <c r="U124" s="26"/>
      <c r="V124" s="26"/>
      <c r="W124" s="26"/>
      <c r="X124" s="26"/>
      <c r="Y124" s="26"/>
      <c r="Z124" s="26"/>
      <c r="AA124" s="26"/>
      <c r="AB124" s="26"/>
      <c r="AC124" s="26"/>
    </row>
    <row r="125" spans="1:29" ht="18" customHeight="1" x14ac:dyDescent="0.2">
      <c r="A125" s="26"/>
      <c r="B125" s="170" t="s">
        <v>174</v>
      </c>
      <c r="C125" s="171">
        <f>SUMIF($N$114:$N$131,"PFC-218 (Perfluoropropane)",$O$114:$O$131)</f>
        <v>0</v>
      </c>
      <c r="D125" s="26"/>
      <c r="E125" s="26"/>
      <c r="F125" s="26"/>
      <c r="G125" s="26"/>
      <c r="H125" s="26"/>
      <c r="I125" s="26"/>
      <c r="J125" s="26"/>
      <c r="K125" s="26"/>
      <c r="L125" s="26"/>
      <c r="M125" s="26"/>
      <c r="N125" s="168" t="str">
        <f t="shared" si="8"/>
        <v/>
      </c>
      <c r="O125" s="168" t="str">
        <f t="shared" si="8"/>
        <v/>
      </c>
      <c r="P125" s="26"/>
      <c r="Q125" s="26"/>
      <c r="R125" s="26"/>
      <c r="S125" s="26"/>
      <c r="T125" s="26"/>
      <c r="U125" s="26"/>
      <c r="V125" s="26"/>
      <c r="W125" s="26"/>
      <c r="X125" s="26"/>
      <c r="Y125" s="26"/>
      <c r="Z125" s="26"/>
      <c r="AA125" s="26"/>
      <c r="AB125" s="26"/>
      <c r="AC125" s="26"/>
    </row>
    <row r="126" spans="1:29" ht="18" customHeight="1" x14ac:dyDescent="0.2">
      <c r="A126" s="26"/>
      <c r="B126" s="170" t="s">
        <v>162</v>
      </c>
      <c r="C126" s="171">
        <f>SUMIF($N$114:$N$131,"Sulfur hexafluoride",$O$114:$O$131)</f>
        <v>0</v>
      </c>
      <c r="D126" s="26"/>
      <c r="E126" s="26"/>
      <c r="F126" s="26"/>
      <c r="G126" s="26"/>
      <c r="H126" s="26"/>
      <c r="I126" s="26"/>
      <c r="J126" s="26"/>
      <c r="K126" s="26"/>
      <c r="L126" s="26"/>
      <c r="M126" s="26"/>
      <c r="N126" s="168" t="str">
        <f t="shared" si="8"/>
        <v/>
      </c>
      <c r="O126" s="168" t="str">
        <f t="shared" si="8"/>
        <v/>
      </c>
      <c r="P126" s="26"/>
      <c r="Q126" s="26"/>
      <c r="R126" s="26"/>
      <c r="S126" s="26"/>
      <c r="T126" s="26"/>
      <c r="U126" s="26"/>
      <c r="V126" s="26"/>
      <c r="W126" s="26"/>
      <c r="X126" s="26"/>
      <c r="Y126" s="26"/>
      <c r="Z126" s="26"/>
      <c r="AA126" s="26"/>
      <c r="AB126" s="26"/>
      <c r="AC126" s="26"/>
    </row>
    <row r="127" spans="1:29" ht="15" thickBot="1" x14ac:dyDescent="0.25">
      <c r="A127" s="26"/>
      <c r="B127" s="26"/>
      <c r="C127" s="26"/>
      <c r="D127" s="26"/>
      <c r="E127" s="26"/>
      <c r="F127" s="26"/>
      <c r="G127" s="26"/>
      <c r="H127" s="26"/>
      <c r="I127" s="26"/>
      <c r="J127" s="26"/>
      <c r="K127" s="26"/>
      <c r="L127" s="26"/>
      <c r="M127" s="26"/>
      <c r="N127" s="168" t="str">
        <f t="shared" si="8"/>
        <v/>
      </c>
      <c r="O127" s="168" t="str">
        <f t="shared" si="8"/>
        <v/>
      </c>
      <c r="P127" s="26"/>
      <c r="Q127" s="26"/>
      <c r="R127" s="26"/>
      <c r="S127" s="26"/>
      <c r="T127" s="26"/>
      <c r="U127" s="26"/>
      <c r="V127" s="26"/>
      <c r="W127" s="26"/>
      <c r="X127" s="26"/>
      <c r="Y127" s="26"/>
      <c r="Z127" s="26"/>
      <c r="AA127" s="26"/>
      <c r="AB127" s="26"/>
      <c r="AC127" s="26"/>
    </row>
    <row r="128" spans="1:29" ht="18" customHeight="1" thickBot="1" x14ac:dyDescent="0.25">
      <c r="A128" s="26"/>
      <c r="B128" s="818" t="s">
        <v>37</v>
      </c>
      <c r="C128" s="819"/>
      <c r="D128" s="819"/>
      <c r="E128" s="819"/>
      <c r="F128" s="711">
        <f>SUM(C119:C126)</f>
        <v>0</v>
      </c>
      <c r="G128" s="26"/>
      <c r="H128" s="26"/>
      <c r="I128" s="26"/>
      <c r="J128" s="26"/>
      <c r="K128" s="26"/>
      <c r="L128" s="26"/>
      <c r="M128" s="26"/>
      <c r="N128" s="168" t="str">
        <f t="shared" si="8"/>
        <v/>
      </c>
      <c r="O128" s="168" t="str">
        <f t="shared" si="8"/>
        <v/>
      </c>
      <c r="P128" s="26"/>
      <c r="Q128" s="26"/>
      <c r="R128" s="26"/>
      <c r="S128" s="26"/>
      <c r="T128" s="26"/>
      <c r="U128" s="26"/>
      <c r="V128" s="26"/>
      <c r="W128" s="26"/>
      <c r="X128" s="26"/>
      <c r="Y128" s="26"/>
      <c r="Z128" s="26"/>
      <c r="AA128" s="26"/>
      <c r="AB128" s="26"/>
      <c r="AC128" s="26"/>
    </row>
    <row r="129" spans="1:29" x14ac:dyDescent="0.2">
      <c r="A129" s="26"/>
      <c r="B129" s="26"/>
      <c r="C129" s="26"/>
      <c r="D129" s="26"/>
      <c r="E129" s="26"/>
      <c r="F129" s="26"/>
      <c r="G129" s="26"/>
      <c r="H129" s="26"/>
      <c r="I129" s="26"/>
      <c r="J129" s="26"/>
      <c r="K129" s="26"/>
      <c r="L129" s="26"/>
      <c r="M129" s="26"/>
      <c r="N129" s="168" t="str">
        <f t="shared" si="8"/>
        <v/>
      </c>
      <c r="O129" s="168" t="str">
        <f t="shared" si="8"/>
        <v/>
      </c>
      <c r="P129" s="26"/>
      <c r="Q129" s="26"/>
      <c r="R129" s="26"/>
      <c r="S129" s="26"/>
      <c r="T129" s="26"/>
      <c r="U129" s="26"/>
      <c r="V129" s="26"/>
      <c r="W129" s="26"/>
      <c r="X129" s="26"/>
      <c r="Y129" s="26"/>
      <c r="Z129" s="26"/>
      <c r="AA129" s="26"/>
      <c r="AB129" s="26"/>
      <c r="AC129" s="26"/>
    </row>
    <row r="130" spans="1:29" ht="15" x14ac:dyDescent="0.25">
      <c r="A130" s="26"/>
      <c r="B130" s="26"/>
      <c r="C130" s="26"/>
      <c r="D130" s="26"/>
      <c r="E130" s="26"/>
      <c r="F130" s="26"/>
      <c r="G130" s="34" t="s">
        <v>38</v>
      </c>
      <c r="H130" s="26"/>
      <c r="I130" s="26"/>
      <c r="J130" s="26"/>
      <c r="K130" s="26"/>
      <c r="L130" s="26"/>
      <c r="M130" s="26"/>
      <c r="N130" s="168" t="str">
        <f t="shared" si="8"/>
        <v/>
      </c>
      <c r="O130" s="168" t="str">
        <f t="shared" si="8"/>
        <v/>
      </c>
      <c r="P130" s="26"/>
      <c r="Q130" s="26"/>
      <c r="R130" s="26"/>
      <c r="S130" s="26"/>
      <c r="T130" s="26"/>
      <c r="U130" s="26"/>
      <c r="V130" s="26"/>
      <c r="W130" s="26"/>
      <c r="X130" s="26"/>
      <c r="Y130" s="26"/>
      <c r="Z130" s="26"/>
      <c r="AA130" s="26"/>
      <c r="AB130" s="26"/>
      <c r="AC130" s="26"/>
    </row>
    <row r="131" spans="1:29" x14ac:dyDescent="0.2">
      <c r="A131" s="26"/>
      <c r="B131" s="26"/>
      <c r="C131" s="26"/>
      <c r="D131" s="26"/>
      <c r="E131" s="26"/>
      <c r="F131" s="26"/>
      <c r="G131" s="26"/>
      <c r="H131" s="26"/>
      <c r="I131" s="26"/>
      <c r="J131" s="26"/>
      <c r="K131" s="26"/>
      <c r="L131" s="26"/>
      <c r="M131" s="26"/>
      <c r="N131" s="168" t="str">
        <f t="shared" si="8"/>
        <v/>
      </c>
      <c r="O131" s="168" t="str">
        <f t="shared" si="8"/>
        <v/>
      </c>
      <c r="P131" s="26"/>
      <c r="Q131" s="26"/>
      <c r="R131" s="26"/>
      <c r="S131" s="26"/>
      <c r="T131" s="26"/>
      <c r="U131" s="26"/>
      <c r="V131" s="26"/>
      <c r="W131" s="26"/>
      <c r="X131" s="26"/>
      <c r="Y131" s="26"/>
      <c r="Z131" s="26"/>
      <c r="AA131" s="26"/>
      <c r="AB131" s="26"/>
      <c r="AC131" s="26"/>
    </row>
    <row r="132" spans="1:29" x14ac:dyDescent="0.2">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row>
    <row r="133" spans="1:29" ht="15" x14ac:dyDescent="0.25">
      <c r="A133" s="26"/>
      <c r="B133" s="817"/>
      <c r="C133" s="817"/>
      <c r="D133" s="817"/>
      <c r="E133" s="817"/>
      <c r="F133" s="817"/>
      <c r="G133" s="817"/>
      <c r="H133" s="817"/>
      <c r="I133" s="26"/>
      <c r="J133" s="26"/>
      <c r="K133" s="26"/>
      <c r="L133" s="26"/>
      <c r="M133" s="26"/>
      <c r="N133" s="26"/>
      <c r="O133" s="26"/>
      <c r="P133" s="26"/>
      <c r="Q133" s="26"/>
      <c r="R133" s="26"/>
      <c r="S133" s="26"/>
      <c r="T133" s="26"/>
      <c r="U133" s="26"/>
      <c r="V133" s="26"/>
      <c r="W133" s="26"/>
      <c r="X133" s="26"/>
      <c r="Y133" s="26"/>
      <c r="Z133" s="26"/>
      <c r="AA133" s="26"/>
      <c r="AB133" s="26"/>
      <c r="AC133" s="26"/>
    </row>
    <row r="134" spans="1:29" x14ac:dyDescent="0.2">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row>
    <row r="135" spans="1:29" x14ac:dyDescent="0.2">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row>
    <row r="136" spans="1:29" x14ac:dyDescent="0.2">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row>
    <row r="137" spans="1:29" x14ac:dyDescent="0.2">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row>
    <row r="138" spans="1:29" x14ac:dyDescent="0.2">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row>
    <row r="139" spans="1:29" x14ac:dyDescent="0.2">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row>
    <row r="140" spans="1:29" x14ac:dyDescent="0.2">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row>
    <row r="141" spans="1:29" x14ac:dyDescent="0.2">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row>
    <row r="142" spans="1:29" x14ac:dyDescent="0.2">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row>
    <row r="143" spans="1:29" x14ac:dyDescent="0.2">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row>
    <row r="146" spans="14:14" x14ac:dyDescent="0.2">
      <c r="N146" s="3" t="str">
        <f t="shared" ref="N146" si="9">B105</f>
        <v/>
      </c>
    </row>
  </sheetData>
  <sheetProtection password="CDDE" sheet="1" objects="1" scenarios="1"/>
  <mergeCells count="19">
    <mergeCell ref="B12:I12"/>
    <mergeCell ref="B8:I8"/>
    <mergeCell ref="B9:I9"/>
    <mergeCell ref="B10:I10"/>
    <mergeCell ref="B11:I11"/>
    <mergeCell ref="B86:I86"/>
    <mergeCell ref="B113:H113"/>
    <mergeCell ref="B128:E128"/>
    <mergeCell ref="B133:H133"/>
    <mergeCell ref="B13:I13"/>
    <mergeCell ref="B37:D37"/>
    <mergeCell ref="B45:I45"/>
    <mergeCell ref="B50:B55"/>
    <mergeCell ref="B59:B64"/>
    <mergeCell ref="B70:I70"/>
    <mergeCell ref="B41:D41"/>
    <mergeCell ref="B42:D42"/>
    <mergeCell ref="B43:D43"/>
    <mergeCell ref="F41:J43"/>
  </mergeCells>
  <dataValidations count="5">
    <dataValidation type="list" allowBlank="1" showInputMessage="1" showErrorMessage="1" sqref="B75:B77">
      <formula1>$O$75:$O$77</formula1>
    </dataValidation>
    <dataValidation type="list" allowBlank="1" showInputMessage="1" showErrorMessage="1" sqref="C56">
      <formula1>$O$55</formula1>
    </dataValidation>
    <dataValidation type="list" allowBlank="1" showInputMessage="1" showErrorMessage="1" sqref="C50:C55">
      <formula1>$O$50:$O$55</formula1>
    </dataValidation>
    <dataValidation type="list" allowBlank="1" showInputMessage="1" showErrorMessage="1" sqref="B91:B98">
      <formula1>$O$57:$O$64</formula1>
    </dataValidation>
    <dataValidation type="list" allowBlank="1" showInputMessage="1" showErrorMessage="1" sqref="A91:A98 L91:XFD98">
      <formula1>$N$50:$N$55</formula1>
    </dataValidation>
  </dataValidations>
  <hyperlinks>
    <hyperlink ref="C14"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17"/>
  <sheetViews>
    <sheetView showGridLines="0" zoomScale="60" zoomScaleNormal="60" zoomScalePageLayoutView="80" workbookViewId="0"/>
  </sheetViews>
  <sheetFormatPr defaultColWidth="8.85546875" defaultRowHeight="14.25" x14ac:dyDescent="0.2"/>
  <cols>
    <col min="1" max="1" width="3.7109375" style="173" customWidth="1"/>
    <col min="2" max="2" width="34.7109375" style="173" customWidth="1"/>
    <col min="3" max="3" width="24" style="173" customWidth="1"/>
    <col min="4" max="4" width="20.7109375" style="173" customWidth="1"/>
    <col min="5" max="7" width="28.28515625" style="173" customWidth="1"/>
    <col min="8" max="8" width="27.85546875" style="173" customWidth="1"/>
    <col min="9" max="10" width="25.28515625" style="173" customWidth="1"/>
    <col min="11" max="15" width="8.85546875" style="173"/>
    <col min="16" max="16" width="8.140625" style="173" customWidth="1"/>
    <col min="17" max="17" width="13.5703125" style="173" hidden="1" customWidth="1"/>
    <col min="18" max="18" width="40.85546875" style="173" hidden="1" customWidth="1"/>
    <col min="19" max="19" width="27.5703125" style="173" hidden="1" customWidth="1"/>
    <col min="20" max="20" width="8.85546875" style="173" hidden="1" customWidth="1"/>
    <col min="21" max="27" width="8.85546875" style="173" customWidth="1"/>
    <col min="28" max="16384" width="8.85546875" style="173"/>
  </cols>
  <sheetData>
    <row r="1" spans="1:27" x14ac:dyDescent="0.2">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row>
    <row r="2" spans="1:27" s="174" customFormat="1" x14ac:dyDescent="0.2">
      <c r="A2" s="172"/>
      <c r="B2" s="43" t="s">
        <v>49</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27" s="174" customFormat="1" ht="18" x14ac:dyDescent="0.25">
      <c r="A3" s="172"/>
      <c r="B3" s="69" t="s">
        <v>52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row>
    <row r="4" spans="1:27" s="174" customFormat="1" ht="15" x14ac:dyDescent="0.25">
      <c r="A4" s="172"/>
      <c r="B4" s="44" t="s">
        <v>50</v>
      </c>
      <c r="C4" s="43"/>
      <c r="D4" s="172"/>
      <c r="E4" s="172"/>
      <c r="F4" s="172"/>
      <c r="G4" s="172"/>
      <c r="H4" s="172"/>
      <c r="I4" s="172"/>
      <c r="J4" s="172"/>
      <c r="K4" s="172"/>
      <c r="L4" s="172"/>
      <c r="M4" s="172"/>
      <c r="N4" s="172"/>
      <c r="O4" s="172"/>
      <c r="P4" s="172"/>
      <c r="Q4" s="172"/>
      <c r="R4" s="172"/>
      <c r="S4" s="172"/>
      <c r="T4" s="172"/>
      <c r="U4" s="172"/>
      <c r="V4" s="172"/>
      <c r="W4" s="172"/>
      <c r="X4" s="172"/>
      <c r="Y4" s="172"/>
      <c r="Z4" s="172"/>
      <c r="AA4" s="172"/>
    </row>
    <row r="5" spans="1:27" s="174" customFormat="1" x14ac:dyDescent="0.2">
      <c r="A5" s="172"/>
      <c r="B5" s="70" t="s">
        <v>89</v>
      </c>
      <c r="C5" s="43" t="str">
        <f>'N2O - facility'!C5</f>
        <v>e-GGRT RY2014.C.01.</v>
      </c>
      <c r="D5" s="172"/>
      <c r="E5" s="172"/>
      <c r="F5" s="172"/>
      <c r="G5" s="172"/>
      <c r="H5" s="172"/>
      <c r="I5" s="172"/>
      <c r="J5" s="172"/>
      <c r="K5" s="172"/>
      <c r="L5" s="172"/>
      <c r="M5" s="172"/>
      <c r="N5" s="172"/>
      <c r="O5" s="172"/>
      <c r="P5" s="172"/>
      <c r="Q5" s="172"/>
      <c r="R5" s="172"/>
      <c r="S5" s="172"/>
      <c r="T5" s="172"/>
      <c r="U5" s="172"/>
      <c r="V5" s="172"/>
      <c r="W5" s="172"/>
      <c r="X5" s="172"/>
      <c r="Y5" s="172"/>
      <c r="Z5" s="172"/>
      <c r="AA5" s="172"/>
    </row>
    <row r="6" spans="1:27" ht="15" x14ac:dyDescent="0.2">
      <c r="A6" s="172"/>
      <c r="B6" s="840" t="s">
        <v>44</v>
      </c>
      <c r="C6" s="841"/>
      <c r="D6" s="841"/>
      <c r="E6" s="841"/>
      <c r="F6" s="841"/>
      <c r="G6" s="841"/>
      <c r="H6" s="842"/>
      <c r="I6" s="86"/>
      <c r="J6" s="86"/>
      <c r="K6" s="86"/>
      <c r="L6" s="86"/>
      <c r="M6" s="172"/>
      <c r="N6" s="172"/>
      <c r="O6" s="172"/>
      <c r="P6" s="172"/>
      <c r="Q6" s="43"/>
      <c r="R6" s="172"/>
      <c r="S6" s="172"/>
      <c r="T6" s="172"/>
      <c r="U6" s="172"/>
      <c r="V6" s="172"/>
      <c r="W6" s="172"/>
      <c r="X6" s="172"/>
      <c r="Y6" s="172"/>
      <c r="Z6" s="172"/>
      <c r="AA6" s="172"/>
    </row>
    <row r="7" spans="1:27" ht="15" x14ac:dyDescent="0.25">
      <c r="A7" s="172"/>
      <c r="B7" s="832" t="s">
        <v>511</v>
      </c>
      <c r="C7" s="843"/>
      <c r="D7" s="843"/>
      <c r="E7" s="843"/>
      <c r="F7" s="843"/>
      <c r="G7" s="843"/>
      <c r="H7" s="844"/>
      <c r="I7" s="82"/>
      <c r="J7" s="82"/>
      <c r="K7" s="82"/>
      <c r="L7" s="82"/>
      <c r="M7" s="82"/>
      <c r="N7" s="82"/>
      <c r="O7" s="172"/>
      <c r="P7" s="172"/>
      <c r="Q7" s="43"/>
      <c r="R7" s="172"/>
      <c r="S7" s="172"/>
      <c r="T7" s="172"/>
      <c r="U7" s="172"/>
      <c r="V7" s="172"/>
      <c r="W7" s="172"/>
      <c r="X7" s="172"/>
      <c r="Y7" s="172"/>
      <c r="Z7" s="172"/>
      <c r="AA7" s="172"/>
    </row>
    <row r="8" spans="1:27" x14ac:dyDescent="0.2">
      <c r="A8" s="172"/>
      <c r="B8" s="851" t="s">
        <v>512</v>
      </c>
      <c r="C8" s="849"/>
      <c r="D8" s="849"/>
      <c r="E8" s="849"/>
      <c r="F8" s="849"/>
      <c r="G8" s="849"/>
      <c r="H8" s="850"/>
      <c r="I8" s="61"/>
      <c r="J8" s="61"/>
      <c r="K8" s="61"/>
      <c r="L8" s="61"/>
      <c r="M8" s="172"/>
      <c r="N8" s="172"/>
      <c r="O8" s="172"/>
      <c r="P8" s="172"/>
      <c r="Q8" s="43"/>
      <c r="R8" s="172"/>
      <c r="S8" s="172"/>
      <c r="T8" s="172"/>
      <c r="U8" s="172"/>
      <c r="V8" s="172"/>
      <c r="W8" s="172"/>
      <c r="X8" s="172"/>
      <c r="Y8" s="172"/>
      <c r="Z8" s="172"/>
      <c r="AA8" s="172"/>
    </row>
    <row r="9" spans="1:27" x14ac:dyDescent="0.2">
      <c r="A9" s="172"/>
      <c r="B9" s="848" t="s">
        <v>300</v>
      </c>
      <c r="C9" s="849"/>
      <c r="D9" s="849"/>
      <c r="E9" s="849"/>
      <c r="F9" s="849"/>
      <c r="G9" s="849"/>
      <c r="H9" s="850"/>
      <c r="I9" s="61"/>
      <c r="J9" s="61"/>
      <c r="K9" s="61"/>
      <c r="L9" s="61"/>
      <c r="M9" s="172"/>
      <c r="N9" s="172"/>
      <c r="O9" s="172"/>
      <c r="P9" s="172"/>
      <c r="Q9" s="43"/>
      <c r="R9" s="172"/>
      <c r="S9" s="172"/>
      <c r="T9" s="172"/>
      <c r="U9" s="172"/>
      <c r="V9" s="172"/>
      <c r="W9" s="172"/>
      <c r="X9" s="172"/>
      <c r="Y9" s="172"/>
      <c r="Z9" s="172"/>
      <c r="AA9" s="172"/>
    </row>
    <row r="10" spans="1:27" x14ac:dyDescent="0.2">
      <c r="A10" s="172"/>
      <c r="B10" s="845"/>
      <c r="C10" s="846"/>
      <c r="D10" s="846"/>
      <c r="E10" s="846"/>
      <c r="F10" s="846"/>
      <c r="G10" s="846"/>
      <c r="H10" s="847"/>
      <c r="I10" s="61"/>
      <c r="J10" s="61"/>
      <c r="K10" s="61"/>
      <c r="L10" s="61"/>
      <c r="M10" s="172"/>
      <c r="N10" s="172"/>
      <c r="O10" s="172"/>
      <c r="P10" s="172"/>
      <c r="Q10" s="26"/>
      <c r="R10" s="172"/>
      <c r="S10" s="172"/>
      <c r="T10" s="172"/>
      <c r="U10" s="172"/>
      <c r="V10" s="172"/>
      <c r="W10" s="172"/>
      <c r="X10" s="172"/>
      <c r="Y10" s="172"/>
      <c r="Z10" s="172"/>
      <c r="AA10" s="172"/>
    </row>
    <row r="11" spans="1:27" ht="15" x14ac:dyDescent="0.2">
      <c r="A11" s="172"/>
      <c r="B11" s="87" t="s">
        <v>45</v>
      </c>
      <c r="C11" s="88"/>
      <c r="D11" s="88"/>
      <c r="E11" s="88"/>
      <c r="F11" s="88"/>
      <c r="G11" s="88"/>
      <c r="H11" s="89"/>
      <c r="I11" s="86"/>
      <c r="J11" s="86"/>
      <c r="K11" s="86"/>
      <c r="L11" s="86"/>
      <c r="M11" s="172"/>
      <c r="N11" s="172"/>
      <c r="O11" s="172"/>
      <c r="P11" s="172"/>
      <c r="Q11" s="172"/>
      <c r="R11" s="172"/>
      <c r="S11" s="172"/>
      <c r="T11" s="172"/>
      <c r="U11" s="172"/>
      <c r="V11" s="172"/>
      <c r="W11" s="172"/>
      <c r="X11" s="172"/>
      <c r="Y11" s="172"/>
      <c r="Z11" s="172"/>
      <c r="AA11" s="172"/>
    </row>
    <row r="12" spans="1:27" ht="15.75" thickBot="1" x14ac:dyDescent="0.25">
      <c r="A12" s="172"/>
      <c r="B12" s="45" t="s">
        <v>47</v>
      </c>
      <c r="C12" s="46" t="s">
        <v>376</v>
      </c>
      <c r="D12" s="71"/>
      <c r="E12" s="71"/>
      <c r="F12" s="71"/>
      <c r="G12" s="47"/>
      <c r="H12" s="184"/>
      <c r="I12" s="183"/>
      <c r="J12" s="183"/>
      <c r="K12" s="183"/>
      <c r="L12" s="183"/>
      <c r="M12" s="172"/>
      <c r="N12" s="172"/>
      <c r="O12" s="172"/>
      <c r="P12" s="172"/>
      <c r="Q12" s="172"/>
      <c r="R12" s="172"/>
      <c r="S12" s="172"/>
      <c r="T12" s="172"/>
      <c r="U12" s="172"/>
      <c r="V12" s="172"/>
      <c r="W12" s="172"/>
      <c r="X12" s="172"/>
      <c r="Y12" s="172"/>
      <c r="Z12" s="172"/>
      <c r="AA12" s="172"/>
    </row>
    <row r="13" spans="1:27" ht="15" x14ac:dyDescent="0.2">
      <c r="A13" s="172"/>
      <c r="B13" s="48" t="s">
        <v>441</v>
      </c>
      <c r="C13" s="558" t="s">
        <v>442</v>
      </c>
      <c r="D13" s="72"/>
      <c r="E13" s="72"/>
      <c r="F13" s="72"/>
      <c r="G13" s="50"/>
      <c r="H13" s="185"/>
      <c r="I13" s="183"/>
      <c r="J13" s="183"/>
      <c r="K13" s="183"/>
      <c r="L13" s="183"/>
      <c r="M13" s="172"/>
      <c r="N13" s="172"/>
      <c r="O13" s="172"/>
      <c r="P13" s="172"/>
      <c r="Q13" s="838" t="s">
        <v>264</v>
      </c>
      <c r="R13" s="839"/>
      <c r="S13" s="660" t="s">
        <v>211</v>
      </c>
      <c r="T13" s="172"/>
      <c r="U13" s="172"/>
      <c r="V13" s="172"/>
      <c r="W13" s="172"/>
      <c r="X13" s="172"/>
      <c r="Y13" s="172"/>
      <c r="Z13" s="172"/>
      <c r="AA13" s="172"/>
    </row>
    <row r="14" spans="1:27" x14ac:dyDescent="0.2">
      <c r="A14" s="172"/>
      <c r="B14" s="172"/>
      <c r="C14" s="172"/>
      <c r="D14" s="172"/>
      <c r="E14" s="172"/>
      <c r="F14" s="172"/>
      <c r="G14" s="172"/>
      <c r="H14" s="172"/>
      <c r="I14" s="172"/>
      <c r="J14" s="172"/>
      <c r="K14" s="172"/>
      <c r="L14" s="172"/>
      <c r="M14" s="172"/>
      <c r="N14" s="172"/>
      <c r="O14" s="172"/>
      <c r="P14" s="172"/>
      <c r="Q14" s="665"/>
      <c r="R14" s="663" t="s">
        <v>253</v>
      </c>
      <c r="S14" s="666" t="s">
        <v>246</v>
      </c>
      <c r="T14" s="172"/>
      <c r="U14" s="172"/>
      <c r="V14" s="172"/>
      <c r="W14" s="172"/>
      <c r="X14" s="172"/>
      <c r="Y14" s="172"/>
      <c r="Z14" s="172"/>
      <c r="AA14" s="172"/>
    </row>
    <row r="15" spans="1:27" x14ac:dyDescent="0.2">
      <c r="A15" s="172"/>
      <c r="B15" s="172"/>
      <c r="C15" s="172"/>
      <c r="D15" s="172"/>
      <c r="E15" s="172"/>
      <c r="F15" s="172"/>
      <c r="G15" s="172"/>
      <c r="H15" s="172"/>
      <c r="I15" s="172"/>
      <c r="J15" s="172"/>
      <c r="K15" s="172"/>
      <c r="L15" s="172"/>
      <c r="M15" s="172"/>
      <c r="N15" s="172"/>
      <c r="O15" s="172"/>
      <c r="P15" s="172"/>
      <c r="Q15" s="665"/>
      <c r="R15" s="663" t="s">
        <v>222</v>
      </c>
      <c r="S15" s="666" t="s">
        <v>221</v>
      </c>
      <c r="T15" s="172"/>
      <c r="U15" s="172"/>
      <c r="V15" s="172"/>
      <c r="W15" s="172"/>
      <c r="X15" s="172"/>
      <c r="Y15" s="172"/>
      <c r="Z15" s="172"/>
      <c r="AA15" s="172"/>
    </row>
    <row r="16" spans="1:27" x14ac:dyDescent="0.2">
      <c r="A16" s="172"/>
      <c r="B16" s="172"/>
      <c r="C16" s="172"/>
      <c r="D16" s="172"/>
      <c r="E16" s="172"/>
      <c r="F16" s="172"/>
      <c r="G16" s="172"/>
      <c r="H16" s="172"/>
      <c r="I16" s="172"/>
      <c r="J16" s="172"/>
      <c r="K16" s="172"/>
      <c r="L16" s="172"/>
      <c r="M16" s="172"/>
      <c r="N16" s="172"/>
      <c r="O16" s="172"/>
      <c r="P16" s="172"/>
      <c r="Q16" s="665"/>
      <c r="R16" s="663" t="s">
        <v>225</v>
      </c>
      <c r="S16" s="666" t="s">
        <v>226</v>
      </c>
      <c r="T16" s="172"/>
      <c r="U16" s="172"/>
      <c r="V16" s="172"/>
      <c r="W16" s="172"/>
      <c r="X16" s="172"/>
      <c r="Y16" s="172"/>
      <c r="Z16" s="172"/>
      <c r="AA16" s="172"/>
    </row>
    <row r="17" spans="1:27" ht="15" x14ac:dyDescent="0.25">
      <c r="A17" s="172"/>
      <c r="B17" s="538" t="s">
        <v>513</v>
      </c>
      <c r="C17" s="172"/>
      <c r="D17" s="172"/>
      <c r="E17" s="172"/>
      <c r="F17" s="172"/>
      <c r="G17" s="172"/>
      <c r="H17" s="172"/>
      <c r="I17" s="172"/>
      <c r="J17" s="172"/>
      <c r="K17" s="172"/>
      <c r="L17" s="172"/>
      <c r="M17" s="172"/>
      <c r="N17" s="172"/>
      <c r="O17" s="172"/>
      <c r="P17" s="172"/>
      <c r="Q17" s="665"/>
      <c r="R17" s="663" t="s">
        <v>216</v>
      </c>
      <c r="S17" s="666" t="s">
        <v>217</v>
      </c>
      <c r="T17" s="172"/>
      <c r="U17" s="172"/>
      <c r="V17" s="172"/>
      <c r="W17" s="172"/>
      <c r="X17" s="172"/>
      <c r="Y17" s="172"/>
      <c r="Z17" s="172"/>
      <c r="AA17" s="172"/>
    </row>
    <row r="18" spans="1:27" x14ac:dyDescent="0.2">
      <c r="A18" s="172"/>
      <c r="B18" s="172"/>
      <c r="C18" s="172"/>
      <c r="D18" s="172"/>
      <c r="E18" s="172"/>
      <c r="F18" s="172"/>
      <c r="G18" s="172"/>
      <c r="H18" s="172"/>
      <c r="I18" s="172"/>
      <c r="J18" s="172"/>
      <c r="K18" s="172"/>
      <c r="L18" s="172"/>
      <c r="M18" s="172"/>
      <c r="N18" s="172"/>
      <c r="O18" s="172"/>
      <c r="P18" s="172"/>
      <c r="Q18" s="665"/>
      <c r="R18" s="663" t="s">
        <v>228</v>
      </c>
      <c r="S18" s="666" t="s">
        <v>229</v>
      </c>
      <c r="T18" s="172"/>
      <c r="U18" s="172"/>
      <c r="V18" s="172"/>
      <c r="W18" s="172"/>
      <c r="X18" s="172"/>
      <c r="Y18" s="172"/>
      <c r="Z18" s="172"/>
      <c r="AA18" s="172"/>
    </row>
    <row r="19" spans="1:27" x14ac:dyDescent="0.2">
      <c r="A19" s="172"/>
      <c r="B19" s="172"/>
      <c r="C19" s="172"/>
      <c r="D19" s="172"/>
      <c r="E19" s="172"/>
      <c r="F19" s="172"/>
      <c r="G19" s="172"/>
      <c r="H19" s="172"/>
      <c r="I19" s="172"/>
      <c r="J19" s="172"/>
      <c r="K19" s="172"/>
      <c r="L19" s="172"/>
      <c r="M19" s="172"/>
      <c r="N19" s="172"/>
      <c r="O19" s="172"/>
      <c r="P19" s="172"/>
      <c r="Q19" s="665"/>
      <c r="R19" s="663" t="s">
        <v>232</v>
      </c>
      <c r="S19" s="666" t="s">
        <v>233</v>
      </c>
      <c r="T19" s="172"/>
      <c r="U19" s="172"/>
      <c r="V19" s="172"/>
      <c r="W19" s="172"/>
      <c r="X19" s="172"/>
      <c r="Y19" s="172"/>
      <c r="Z19" s="172"/>
      <c r="AA19" s="172"/>
    </row>
    <row r="20" spans="1:27" x14ac:dyDescent="0.2">
      <c r="A20" s="172"/>
      <c r="B20" s="172"/>
      <c r="C20" s="172"/>
      <c r="D20" s="172"/>
      <c r="E20" s="172"/>
      <c r="F20" s="172"/>
      <c r="G20" s="172"/>
      <c r="H20" s="172"/>
      <c r="I20" s="172"/>
      <c r="J20" s="172"/>
      <c r="K20" s="172"/>
      <c r="L20" s="172"/>
      <c r="M20" s="172"/>
      <c r="N20" s="172"/>
      <c r="O20" s="172"/>
      <c r="P20" s="172"/>
      <c r="Q20" s="665"/>
      <c r="R20" s="663" t="s">
        <v>230</v>
      </c>
      <c r="S20" s="666" t="s">
        <v>231</v>
      </c>
      <c r="T20" s="172"/>
      <c r="U20" s="172"/>
      <c r="V20" s="172"/>
      <c r="W20" s="172"/>
      <c r="X20" s="172"/>
      <c r="Y20" s="172"/>
      <c r="Z20" s="172"/>
      <c r="AA20" s="172"/>
    </row>
    <row r="21" spans="1:27" x14ac:dyDescent="0.2">
      <c r="A21" s="172"/>
      <c r="B21" s="172"/>
      <c r="C21" s="172"/>
      <c r="D21" s="172"/>
      <c r="E21" s="172"/>
      <c r="F21" s="172"/>
      <c r="G21" s="172"/>
      <c r="H21" s="172"/>
      <c r="I21" s="172"/>
      <c r="J21" s="172"/>
      <c r="K21" s="172"/>
      <c r="L21" s="172"/>
      <c r="M21" s="172"/>
      <c r="N21" s="172"/>
      <c r="O21" s="172"/>
      <c r="P21" s="172"/>
      <c r="Q21" s="665"/>
      <c r="R21" s="663" t="s">
        <v>234</v>
      </c>
      <c r="S21" s="666" t="s">
        <v>221</v>
      </c>
      <c r="T21" s="172"/>
      <c r="U21" s="172"/>
      <c r="V21" s="172"/>
      <c r="W21" s="172"/>
      <c r="X21" s="172"/>
      <c r="Y21" s="172"/>
      <c r="Z21" s="172"/>
      <c r="AA21" s="172"/>
    </row>
    <row r="22" spans="1:27" ht="15" thickBot="1" x14ac:dyDescent="0.25">
      <c r="A22" s="172"/>
      <c r="B22" s="172"/>
      <c r="C22" s="172"/>
      <c r="D22" s="172"/>
      <c r="E22" s="172"/>
      <c r="F22" s="172"/>
      <c r="G22" s="172"/>
      <c r="H22" s="172"/>
      <c r="I22" s="172"/>
      <c r="J22" s="172"/>
      <c r="K22" s="172"/>
      <c r="L22" s="172"/>
      <c r="M22" s="172"/>
      <c r="N22" s="172"/>
      <c r="O22" s="172"/>
      <c r="P22" s="172"/>
      <c r="Q22" s="665"/>
      <c r="R22" s="663" t="s">
        <v>212</v>
      </c>
      <c r="S22" s="666" t="s">
        <v>213</v>
      </c>
      <c r="T22" s="172"/>
      <c r="U22" s="172"/>
      <c r="V22" s="172"/>
      <c r="W22" s="172"/>
      <c r="X22" s="172"/>
      <c r="Y22" s="172"/>
      <c r="Z22" s="172"/>
      <c r="AA22" s="172"/>
    </row>
    <row r="23" spans="1:27" ht="126.75" customHeight="1" thickBot="1" x14ac:dyDescent="0.25">
      <c r="A23" s="172"/>
      <c r="B23" s="187" t="s">
        <v>5</v>
      </c>
      <c r="C23" s="190" t="s">
        <v>6</v>
      </c>
      <c r="D23" s="189" t="s">
        <v>206</v>
      </c>
      <c r="E23" s="189" t="s">
        <v>396</v>
      </c>
      <c r="F23" s="189" t="s">
        <v>397</v>
      </c>
      <c r="G23" s="190" t="s">
        <v>398</v>
      </c>
      <c r="H23" s="189" t="s">
        <v>399</v>
      </c>
      <c r="I23" s="189" t="s">
        <v>400</v>
      </c>
      <c r="J23" s="191" t="s">
        <v>401</v>
      </c>
      <c r="K23" s="172"/>
      <c r="L23" s="172"/>
      <c r="M23" s="172"/>
      <c r="N23" s="172"/>
      <c r="O23" s="172"/>
      <c r="P23" s="172"/>
      <c r="Q23" s="665"/>
      <c r="R23" s="663" t="s">
        <v>218</v>
      </c>
      <c r="S23" s="666" t="s">
        <v>219</v>
      </c>
      <c r="T23" s="172"/>
      <c r="U23" s="172"/>
      <c r="V23" s="172"/>
      <c r="W23" s="172"/>
      <c r="X23" s="172"/>
      <c r="Y23" s="172"/>
      <c r="Z23" s="172"/>
      <c r="AA23" s="172"/>
    </row>
    <row r="24" spans="1:27" ht="18" customHeight="1" x14ac:dyDescent="0.25">
      <c r="A24" s="172"/>
      <c r="B24" s="76"/>
      <c r="C24" s="395"/>
      <c r="D24" s="325"/>
      <c r="E24" s="325"/>
      <c r="F24" s="325"/>
      <c r="G24" s="325"/>
      <c r="H24" s="325"/>
      <c r="I24" s="325"/>
      <c r="J24" s="396"/>
      <c r="K24" s="172"/>
      <c r="L24" s="172"/>
      <c r="M24" s="172"/>
      <c r="N24" s="172"/>
      <c r="O24" s="172"/>
      <c r="P24" s="172"/>
      <c r="Q24" s="665"/>
      <c r="R24" s="664" t="s">
        <v>514</v>
      </c>
      <c r="S24" s="658" t="s">
        <v>515</v>
      </c>
      <c r="T24" s="172"/>
      <c r="U24" s="172"/>
      <c r="V24" s="172"/>
      <c r="W24" s="172"/>
      <c r="X24" s="172"/>
      <c r="Y24" s="172"/>
      <c r="Z24" s="172"/>
      <c r="AA24" s="172"/>
    </row>
    <row r="25" spans="1:27" ht="18" customHeight="1" x14ac:dyDescent="0.2">
      <c r="A25" s="172"/>
      <c r="B25" s="74"/>
      <c r="C25" s="397"/>
      <c r="D25" s="321"/>
      <c r="E25" s="321"/>
      <c r="F25" s="321"/>
      <c r="G25" s="321"/>
      <c r="H25" s="321"/>
      <c r="I25" s="321"/>
      <c r="J25" s="377"/>
      <c r="K25" s="172"/>
      <c r="L25" s="172"/>
      <c r="M25" s="172"/>
      <c r="N25" s="172"/>
      <c r="O25" s="172"/>
      <c r="P25" s="172"/>
      <c r="Q25" s="665"/>
      <c r="R25" s="663" t="s">
        <v>223</v>
      </c>
      <c r="S25" s="666" t="s">
        <v>224</v>
      </c>
      <c r="T25" s="172"/>
      <c r="U25" s="172"/>
      <c r="V25" s="172"/>
      <c r="W25" s="172"/>
      <c r="X25" s="172"/>
      <c r="Y25" s="172"/>
      <c r="Z25" s="172"/>
      <c r="AA25" s="172"/>
    </row>
    <row r="26" spans="1:27" ht="18" customHeight="1" x14ac:dyDescent="0.2">
      <c r="A26" s="172"/>
      <c r="B26" s="74"/>
      <c r="C26" s="397"/>
      <c r="D26" s="321"/>
      <c r="E26" s="321"/>
      <c r="F26" s="321"/>
      <c r="G26" s="321"/>
      <c r="H26" s="321"/>
      <c r="I26" s="321"/>
      <c r="J26" s="377"/>
      <c r="K26" s="172"/>
      <c r="L26" s="172"/>
      <c r="M26" s="172"/>
      <c r="N26" s="172"/>
      <c r="O26" s="172"/>
      <c r="P26" s="172"/>
      <c r="Q26" s="665"/>
      <c r="R26" s="663" t="s">
        <v>227</v>
      </c>
      <c r="S26" s="666" t="s">
        <v>221</v>
      </c>
      <c r="T26" s="172"/>
      <c r="U26" s="172"/>
      <c r="V26" s="172"/>
      <c r="W26" s="172"/>
      <c r="X26" s="172"/>
      <c r="Y26" s="172"/>
      <c r="Z26" s="172"/>
      <c r="AA26" s="172"/>
    </row>
    <row r="27" spans="1:27" ht="18" customHeight="1" x14ac:dyDescent="0.2">
      <c r="A27" s="172"/>
      <c r="B27" s="74"/>
      <c r="C27" s="397"/>
      <c r="D27" s="321"/>
      <c r="E27" s="321"/>
      <c r="F27" s="321"/>
      <c r="G27" s="321"/>
      <c r="H27" s="321"/>
      <c r="I27" s="321"/>
      <c r="J27" s="377"/>
      <c r="K27" s="172"/>
      <c r="L27" s="172"/>
      <c r="M27" s="172"/>
      <c r="N27" s="172"/>
      <c r="O27" s="172"/>
      <c r="P27" s="172"/>
      <c r="Q27" s="665"/>
      <c r="R27" s="663" t="s">
        <v>220</v>
      </c>
      <c r="S27" s="666" t="s">
        <v>221</v>
      </c>
      <c r="T27" s="172"/>
      <c r="U27" s="172"/>
      <c r="V27" s="172"/>
      <c r="W27" s="172"/>
      <c r="X27" s="172"/>
      <c r="Y27" s="172"/>
      <c r="Z27" s="172"/>
      <c r="AA27" s="172"/>
    </row>
    <row r="28" spans="1:27" ht="18" customHeight="1" x14ac:dyDescent="0.2">
      <c r="A28" s="172"/>
      <c r="B28" s="74"/>
      <c r="C28" s="397"/>
      <c r="D28" s="321"/>
      <c r="E28" s="321"/>
      <c r="F28" s="321"/>
      <c r="G28" s="321"/>
      <c r="H28" s="321"/>
      <c r="I28" s="321"/>
      <c r="J28" s="377"/>
      <c r="K28" s="172"/>
      <c r="L28" s="172"/>
      <c r="M28" s="172"/>
      <c r="N28" s="172"/>
      <c r="O28" s="172"/>
      <c r="P28" s="172"/>
      <c r="Q28" s="665"/>
      <c r="R28" s="663" t="s">
        <v>214</v>
      </c>
      <c r="S28" s="666" t="s">
        <v>215</v>
      </c>
      <c r="T28" s="172"/>
      <c r="U28" s="172"/>
      <c r="V28" s="172"/>
      <c r="W28" s="172"/>
      <c r="X28" s="172"/>
      <c r="Y28" s="172"/>
      <c r="Z28" s="172"/>
      <c r="AA28" s="172"/>
    </row>
    <row r="29" spans="1:27" ht="18" customHeight="1" x14ac:dyDescent="0.25">
      <c r="A29" s="172"/>
      <c r="B29" s="74"/>
      <c r="C29" s="397"/>
      <c r="D29" s="321"/>
      <c r="E29" s="321"/>
      <c r="F29" s="321"/>
      <c r="G29" s="321"/>
      <c r="H29" s="321"/>
      <c r="I29" s="321"/>
      <c r="J29" s="377"/>
      <c r="K29" s="172"/>
      <c r="L29" s="172"/>
      <c r="M29" s="172"/>
      <c r="N29" s="172"/>
      <c r="O29" s="172"/>
      <c r="P29" s="172"/>
      <c r="Q29" s="665"/>
      <c r="R29" s="664" t="s">
        <v>516</v>
      </c>
      <c r="S29" s="658" t="s">
        <v>517</v>
      </c>
      <c r="T29" s="172"/>
      <c r="U29" s="172"/>
      <c r="V29" s="172"/>
      <c r="W29" s="172"/>
      <c r="X29" s="172"/>
      <c r="Y29" s="172"/>
      <c r="Z29" s="172"/>
      <c r="AA29" s="172"/>
    </row>
    <row r="30" spans="1:27" ht="18" customHeight="1" x14ac:dyDescent="0.25">
      <c r="A30" s="172"/>
      <c r="B30" s="74"/>
      <c r="C30" s="397"/>
      <c r="D30" s="321"/>
      <c r="E30" s="321"/>
      <c r="F30" s="321"/>
      <c r="G30" s="321"/>
      <c r="H30" s="321"/>
      <c r="I30" s="321"/>
      <c r="J30" s="377"/>
      <c r="K30" s="172"/>
      <c r="L30" s="172"/>
      <c r="M30" s="172"/>
      <c r="N30" s="172"/>
      <c r="O30" s="172"/>
      <c r="P30" s="172"/>
      <c r="Q30" s="665"/>
      <c r="R30" s="664" t="s">
        <v>518</v>
      </c>
      <c r="S30" s="658" t="s">
        <v>519</v>
      </c>
      <c r="T30" s="172"/>
      <c r="U30" s="172"/>
      <c r="V30" s="172"/>
      <c r="W30" s="172"/>
      <c r="X30" s="172"/>
      <c r="Y30" s="172"/>
      <c r="Z30" s="172"/>
      <c r="AA30" s="172"/>
    </row>
    <row r="31" spans="1:27" ht="18" customHeight="1" x14ac:dyDescent="0.2">
      <c r="A31" s="172"/>
      <c r="B31" s="74"/>
      <c r="C31" s="397"/>
      <c r="D31" s="321"/>
      <c r="E31" s="321"/>
      <c r="F31" s="321"/>
      <c r="G31" s="321"/>
      <c r="H31" s="321"/>
      <c r="I31" s="321"/>
      <c r="J31" s="377"/>
      <c r="K31" s="172"/>
      <c r="L31" s="172"/>
      <c r="M31" s="172"/>
      <c r="N31" s="172"/>
      <c r="O31" s="172"/>
      <c r="P31" s="172"/>
      <c r="Q31" s="665"/>
      <c r="R31" s="178" t="s">
        <v>148</v>
      </c>
      <c r="S31" s="658" t="s">
        <v>149</v>
      </c>
      <c r="T31" s="172"/>
      <c r="U31" s="172"/>
      <c r="V31" s="172"/>
      <c r="W31" s="172"/>
      <c r="X31" s="172"/>
      <c r="Y31" s="172"/>
      <c r="Z31" s="172"/>
      <c r="AA31" s="172"/>
    </row>
    <row r="32" spans="1:27" ht="18" customHeight="1" x14ac:dyDescent="0.2">
      <c r="A32" s="172"/>
      <c r="B32" s="74"/>
      <c r="C32" s="397"/>
      <c r="D32" s="321"/>
      <c r="E32" s="321"/>
      <c r="F32" s="321"/>
      <c r="G32" s="321"/>
      <c r="H32" s="321"/>
      <c r="I32" s="321"/>
      <c r="J32" s="377"/>
      <c r="K32" s="172"/>
      <c r="L32" s="172"/>
      <c r="M32" s="172"/>
      <c r="N32" s="172"/>
      <c r="O32" s="172"/>
      <c r="P32" s="172"/>
      <c r="Q32" s="665"/>
      <c r="R32" s="179" t="s">
        <v>152</v>
      </c>
      <c r="S32" s="658" t="s">
        <v>153</v>
      </c>
      <c r="T32" s="172"/>
      <c r="U32" s="172"/>
      <c r="V32" s="172"/>
      <c r="W32" s="172"/>
      <c r="X32" s="172"/>
      <c r="Y32" s="172"/>
      <c r="Z32" s="172"/>
      <c r="AA32" s="172"/>
    </row>
    <row r="33" spans="1:27" ht="18" customHeight="1" x14ac:dyDescent="0.2">
      <c r="A33" s="172"/>
      <c r="B33" s="74"/>
      <c r="C33" s="397"/>
      <c r="D33" s="321"/>
      <c r="E33" s="321"/>
      <c r="F33" s="321"/>
      <c r="G33" s="321"/>
      <c r="H33" s="321"/>
      <c r="I33" s="321"/>
      <c r="J33" s="377"/>
      <c r="K33" s="172"/>
      <c r="L33" s="172"/>
      <c r="M33" s="172"/>
      <c r="N33" s="172"/>
      <c r="O33" s="172"/>
      <c r="P33" s="172"/>
      <c r="Q33" s="665"/>
      <c r="R33" s="178" t="s">
        <v>154</v>
      </c>
      <c r="S33" s="658" t="s">
        <v>155</v>
      </c>
      <c r="T33" s="172"/>
      <c r="U33" s="172"/>
      <c r="V33" s="172"/>
      <c r="W33" s="172"/>
      <c r="X33" s="172"/>
      <c r="Y33" s="172"/>
      <c r="Z33" s="172"/>
      <c r="AA33" s="172"/>
    </row>
    <row r="34" spans="1:27" ht="18" customHeight="1" x14ac:dyDescent="0.2">
      <c r="A34" s="172"/>
      <c r="B34" s="74"/>
      <c r="C34" s="397"/>
      <c r="D34" s="321"/>
      <c r="E34" s="321"/>
      <c r="F34" s="321"/>
      <c r="G34" s="321"/>
      <c r="H34" s="321"/>
      <c r="I34" s="321"/>
      <c r="J34" s="377"/>
      <c r="K34" s="172"/>
      <c r="L34" s="172"/>
      <c r="M34" s="172"/>
      <c r="N34" s="172"/>
      <c r="O34" s="172"/>
      <c r="P34" s="172"/>
      <c r="Q34" s="665"/>
      <c r="R34" s="178" t="s">
        <v>156</v>
      </c>
      <c r="S34" s="658" t="s">
        <v>157</v>
      </c>
      <c r="T34" s="172"/>
      <c r="U34" s="172"/>
      <c r="V34" s="172"/>
      <c r="W34" s="172"/>
      <c r="X34" s="172"/>
      <c r="Y34" s="172"/>
      <c r="Z34" s="172"/>
      <c r="AA34" s="172"/>
    </row>
    <row r="35" spans="1:27" ht="18" customHeight="1" x14ac:dyDescent="0.2">
      <c r="A35" s="172"/>
      <c r="B35" s="74"/>
      <c r="C35" s="397"/>
      <c r="D35" s="321"/>
      <c r="E35" s="321"/>
      <c r="F35" s="321"/>
      <c r="G35" s="321"/>
      <c r="H35" s="321"/>
      <c r="I35" s="321"/>
      <c r="J35" s="377"/>
      <c r="K35" s="172"/>
      <c r="L35" s="172"/>
      <c r="M35" s="172"/>
      <c r="N35" s="172"/>
      <c r="O35" s="172"/>
      <c r="P35" s="172"/>
      <c r="Q35" s="665"/>
      <c r="R35" s="178" t="s">
        <v>139</v>
      </c>
      <c r="S35" s="658" t="s">
        <v>140</v>
      </c>
      <c r="T35" s="172"/>
      <c r="U35" s="172"/>
      <c r="V35" s="172"/>
      <c r="W35" s="172"/>
      <c r="X35" s="172"/>
      <c r="Y35" s="172"/>
      <c r="Z35" s="172"/>
      <c r="AA35" s="172"/>
    </row>
    <row r="36" spans="1:27" ht="18" customHeight="1" x14ac:dyDescent="0.25">
      <c r="A36" s="172"/>
      <c r="B36" s="74"/>
      <c r="C36" s="397"/>
      <c r="D36" s="321"/>
      <c r="E36" s="321"/>
      <c r="F36" s="321"/>
      <c r="G36" s="321"/>
      <c r="H36" s="321"/>
      <c r="I36" s="321"/>
      <c r="J36" s="377"/>
      <c r="K36" s="172"/>
      <c r="L36" s="172"/>
      <c r="M36" s="172"/>
      <c r="N36" s="172"/>
      <c r="O36" s="172"/>
      <c r="P36" s="172"/>
      <c r="Q36" s="665"/>
      <c r="R36" s="664" t="s">
        <v>158</v>
      </c>
      <c r="S36" s="658" t="s">
        <v>522</v>
      </c>
      <c r="T36" s="172"/>
      <c r="U36" s="172"/>
      <c r="V36" s="172"/>
      <c r="W36" s="172"/>
      <c r="X36" s="172"/>
      <c r="Y36" s="172"/>
      <c r="Z36" s="172"/>
      <c r="AA36" s="172"/>
    </row>
    <row r="37" spans="1:27" ht="18" customHeight="1" x14ac:dyDescent="0.25">
      <c r="A37" s="172"/>
      <c r="B37" s="74"/>
      <c r="C37" s="397"/>
      <c r="D37" s="321"/>
      <c r="E37" s="321"/>
      <c r="F37" s="321"/>
      <c r="G37" s="321"/>
      <c r="H37" s="321"/>
      <c r="I37" s="321"/>
      <c r="J37" s="377"/>
      <c r="K37" s="172"/>
      <c r="L37" s="172"/>
      <c r="M37" s="172"/>
      <c r="N37" s="172"/>
      <c r="O37" s="172"/>
      <c r="P37" s="172"/>
      <c r="Q37" s="665"/>
      <c r="R37" s="664" t="s">
        <v>159</v>
      </c>
      <c r="S37" s="658" t="s">
        <v>160</v>
      </c>
      <c r="T37" s="172"/>
      <c r="U37" s="172"/>
      <c r="V37" s="172"/>
      <c r="W37" s="172"/>
      <c r="X37" s="172"/>
      <c r="Y37" s="172"/>
      <c r="Z37" s="172"/>
      <c r="AA37" s="172"/>
    </row>
    <row r="38" spans="1:27" ht="18" customHeight="1" x14ac:dyDescent="0.25">
      <c r="A38" s="172"/>
      <c r="B38" s="74"/>
      <c r="C38" s="397"/>
      <c r="D38" s="321"/>
      <c r="E38" s="321"/>
      <c r="F38" s="321"/>
      <c r="G38" s="321"/>
      <c r="H38" s="321"/>
      <c r="I38" s="321"/>
      <c r="J38" s="377"/>
      <c r="K38" s="172"/>
      <c r="L38" s="172"/>
      <c r="M38" s="172"/>
      <c r="N38" s="172"/>
      <c r="O38" s="172"/>
      <c r="P38" s="172"/>
      <c r="Q38" s="665"/>
      <c r="R38" s="664" t="s">
        <v>161</v>
      </c>
      <c r="S38" s="658" t="s">
        <v>523</v>
      </c>
      <c r="T38" s="172"/>
      <c r="U38" s="172"/>
      <c r="V38" s="172"/>
      <c r="W38" s="172"/>
      <c r="X38" s="172"/>
      <c r="Y38" s="172"/>
      <c r="Z38" s="172"/>
      <c r="AA38" s="172"/>
    </row>
    <row r="39" spans="1:27" ht="18" customHeight="1" x14ac:dyDescent="0.25">
      <c r="A39" s="172"/>
      <c r="B39" s="74"/>
      <c r="C39" s="397"/>
      <c r="D39" s="321"/>
      <c r="E39" s="321"/>
      <c r="F39" s="321"/>
      <c r="G39" s="321"/>
      <c r="H39" s="321"/>
      <c r="I39" s="321"/>
      <c r="J39" s="377"/>
      <c r="K39" s="172"/>
      <c r="L39" s="172"/>
      <c r="M39" s="172"/>
      <c r="N39" s="172"/>
      <c r="O39" s="172"/>
      <c r="P39" s="172"/>
      <c r="Q39" s="665"/>
      <c r="R39" s="664" t="s">
        <v>520</v>
      </c>
      <c r="S39" s="658" t="s">
        <v>521</v>
      </c>
      <c r="T39" s="172"/>
      <c r="U39" s="172"/>
      <c r="V39" s="172"/>
      <c r="W39" s="172"/>
      <c r="X39" s="172"/>
      <c r="Y39" s="172"/>
      <c r="Z39" s="172"/>
      <c r="AA39" s="172"/>
    </row>
    <row r="40" spans="1:27" ht="18" customHeight="1" x14ac:dyDescent="0.25">
      <c r="A40" s="172"/>
      <c r="B40" s="74"/>
      <c r="C40" s="397"/>
      <c r="D40" s="321"/>
      <c r="E40" s="321"/>
      <c r="F40" s="321"/>
      <c r="G40" s="321"/>
      <c r="H40" s="321"/>
      <c r="I40" s="321"/>
      <c r="J40" s="377"/>
      <c r="K40" s="172"/>
      <c r="L40" s="172"/>
      <c r="M40" s="172"/>
      <c r="N40" s="172"/>
      <c r="O40" s="172"/>
      <c r="P40" s="172"/>
      <c r="Q40" s="665"/>
      <c r="R40" s="664" t="s">
        <v>524</v>
      </c>
      <c r="S40" s="658" t="s">
        <v>525</v>
      </c>
      <c r="T40" s="172"/>
      <c r="U40" s="172"/>
      <c r="V40" s="172"/>
      <c r="W40" s="172"/>
      <c r="X40" s="172"/>
      <c r="Y40" s="172"/>
      <c r="Z40" s="172"/>
      <c r="AA40" s="172"/>
    </row>
    <row r="41" spans="1:27" ht="18.75" customHeight="1" x14ac:dyDescent="0.2">
      <c r="A41" s="172"/>
      <c r="B41" s="74"/>
      <c r="C41" s="397"/>
      <c r="D41" s="321"/>
      <c r="E41" s="321"/>
      <c r="F41" s="321"/>
      <c r="G41" s="321"/>
      <c r="H41" s="321"/>
      <c r="I41" s="321"/>
      <c r="J41" s="377"/>
      <c r="K41" s="172"/>
      <c r="L41" s="172"/>
      <c r="M41" s="172"/>
      <c r="N41" s="172"/>
      <c r="O41" s="172"/>
      <c r="P41" s="172"/>
      <c r="Q41" s="665"/>
      <c r="R41" s="663" t="s">
        <v>235</v>
      </c>
      <c r="S41" s="666" t="s">
        <v>236</v>
      </c>
      <c r="T41" s="172"/>
      <c r="U41" s="172"/>
      <c r="V41" s="172"/>
      <c r="W41" s="172"/>
      <c r="X41" s="172"/>
      <c r="Y41" s="172"/>
      <c r="Z41" s="172"/>
      <c r="AA41" s="172"/>
    </row>
    <row r="42" spans="1:27" ht="18.75" customHeight="1" x14ac:dyDescent="0.2">
      <c r="A42" s="172"/>
      <c r="B42" s="74"/>
      <c r="C42" s="397"/>
      <c r="D42" s="321"/>
      <c r="E42" s="321"/>
      <c r="F42" s="321"/>
      <c r="G42" s="321"/>
      <c r="H42" s="321"/>
      <c r="I42" s="321"/>
      <c r="J42" s="377"/>
      <c r="K42" s="172"/>
      <c r="L42" s="172"/>
      <c r="M42" s="172"/>
      <c r="N42" s="172"/>
      <c r="O42" s="172"/>
      <c r="P42" s="172"/>
      <c r="Q42" s="665"/>
      <c r="R42" s="663" t="s">
        <v>237</v>
      </c>
      <c r="S42" s="666" t="s">
        <v>238</v>
      </c>
      <c r="T42" s="172"/>
      <c r="U42" s="172"/>
      <c r="V42" s="172"/>
      <c r="W42" s="172"/>
      <c r="X42" s="172"/>
      <c r="Y42" s="172"/>
      <c r="Z42" s="172"/>
      <c r="AA42" s="172"/>
    </row>
    <row r="43" spans="1:27" ht="18.75" customHeight="1" x14ac:dyDescent="0.25">
      <c r="A43" s="172"/>
      <c r="B43" s="74"/>
      <c r="C43" s="397"/>
      <c r="D43" s="321"/>
      <c r="E43" s="321"/>
      <c r="F43" s="321"/>
      <c r="G43" s="321"/>
      <c r="H43" s="321"/>
      <c r="I43" s="321"/>
      <c r="J43" s="377"/>
      <c r="K43" s="172"/>
      <c r="L43" s="172"/>
      <c r="M43" s="172"/>
      <c r="N43" s="172"/>
      <c r="O43" s="172"/>
      <c r="P43" s="172"/>
      <c r="Q43" s="665"/>
      <c r="R43" s="664" t="s">
        <v>526</v>
      </c>
      <c r="S43" s="658" t="s">
        <v>527</v>
      </c>
      <c r="T43" s="172"/>
      <c r="U43" s="172"/>
      <c r="V43" s="172"/>
      <c r="W43" s="172"/>
      <c r="X43" s="172"/>
      <c r="Y43" s="172"/>
      <c r="Z43" s="172"/>
      <c r="AA43" s="172"/>
    </row>
    <row r="44" spans="1:27" ht="18.75" customHeight="1" x14ac:dyDescent="0.2">
      <c r="A44" s="172"/>
      <c r="B44" s="74"/>
      <c r="C44" s="397"/>
      <c r="D44" s="321"/>
      <c r="E44" s="321"/>
      <c r="F44" s="321"/>
      <c r="G44" s="321"/>
      <c r="H44" s="321"/>
      <c r="I44" s="321"/>
      <c r="J44" s="377"/>
      <c r="K44" s="172"/>
      <c r="L44" s="172"/>
      <c r="M44" s="172"/>
      <c r="N44" s="172"/>
      <c r="O44" s="172"/>
      <c r="P44" s="172"/>
      <c r="Q44" s="665"/>
      <c r="R44" s="663" t="s">
        <v>239</v>
      </c>
      <c r="S44" s="666" t="s">
        <v>240</v>
      </c>
      <c r="T44" s="172"/>
      <c r="U44" s="172"/>
      <c r="V44" s="172"/>
      <c r="W44" s="172"/>
      <c r="X44" s="172"/>
      <c r="Y44" s="172"/>
      <c r="Z44" s="172"/>
      <c r="AA44" s="172"/>
    </row>
    <row r="45" spans="1:27" ht="17.25" customHeight="1" x14ac:dyDescent="0.2">
      <c r="A45" s="172"/>
      <c r="B45" s="74"/>
      <c r="C45" s="397"/>
      <c r="D45" s="321"/>
      <c r="E45" s="321"/>
      <c r="F45" s="321"/>
      <c r="G45" s="321"/>
      <c r="H45" s="321"/>
      <c r="I45" s="321"/>
      <c r="J45" s="377"/>
      <c r="K45" s="172"/>
      <c r="L45" s="172"/>
      <c r="M45" s="172"/>
      <c r="N45" s="172"/>
      <c r="O45" s="172"/>
      <c r="P45" s="172"/>
      <c r="Q45" s="665"/>
      <c r="R45" s="663" t="s">
        <v>241</v>
      </c>
      <c r="S45" s="666" t="s">
        <v>242</v>
      </c>
      <c r="T45" s="172"/>
      <c r="U45" s="172"/>
      <c r="V45" s="172"/>
      <c r="W45" s="172"/>
      <c r="X45" s="172"/>
      <c r="Y45" s="172"/>
      <c r="Z45" s="172"/>
      <c r="AA45" s="172"/>
    </row>
    <row r="46" spans="1:27" ht="18" customHeight="1" x14ac:dyDescent="0.2">
      <c r="A46" s="172"/>
      <c r="B46" s="74"/>
      <c r="C46" s="397"/>
      <c r="D46" s="321"/>
      <c r="E46" s="321"/>
      <c r="F46" s="321"/>
      <c r="G46" s="321"/>
      <c r="H46" s="321"/>
      <c r="I46" s="321"/>
      <c r="J46" s="377"/>
      <c r="K46" s="172"/>
      <c r="L46" s="172"/>
      <c r="M46" s="172"/>
      <c r="N46" s="172"/>
      <c r="O46" s="172"/>
      <c r="P46" s="172"/>
      <c r="Q46" s="665"/>
      <c r="R46" s="663" t="s">
        <v>261</v>
      </c>
      <c r="S46" s="666" t="s">
        <v>246</v>
      </c>
      <c r="T46" s="172"/>
      <c r="U46" s="172"/>
      <c r="V46" s="172"/>
      <c r="W46" s="172"/>
      <c r="X46" s="172"/>
      <c r="Y46" s="172"/>
      <c r="Z46" s="172"/>
      <c r="AA46" s="172"/>
    </row>
    <row r="47" spans="1:27" ht="18" customHeight="1" x14ac:dyDescent="0.2">
      <c r="A47" s="172"/>
      <c r="B47" s="74"/>
      <c r="C47" s="397"/>
      <c r="D47" s="321"/>
      <c r="E47" s="321"/>
      <c r="F47" s="321"/>
      <c r="G47" s="321"/>
      <c r="H47" s="321"/>
      <c r="I47" s="321"/>
      <c r="J47" s="377"/>
      <c r="K47" s="172"/>
      <c r="L47" s="172"/>
      <c r="M47" s="172"/>
      <c r="N47" s="172"/>
      <c r="O47" s="172"/>
      <c r="P47" s="172"/>
      <c r="Q47" s="667"/>
      <c r="R47" s="663" t="s">
        <v>262</v>
      </c>
      <c r="S47" s="666" t="s">
        <v>246</v>
      </c>
      <c r="T47" s="172"/>
      <c r="U47" s="172"/>
      <c r="V47" s="172"/>
      <c r="W47" s="172"/>
      <c r="X47" s="172"/>
      <c r="Y47" s="172"/>
      <c r="Z47" s="172"/>
      <c r="AA47" s="172"/>
    </row>
    <row r="48" spans="1:27" ht="18" customHeight="1" x14ac:dyDescent="0.2">
      <c r="A48" s="172"/>
      <c r="B48" s="74"/>
      <c r="C48" s="397"/>
      <c r="D48" s="321"/>
      <c r="E48" s="321"/>
      <c r="F48" s="321"/>
      <c r="G48" s="321"/>
      <c r="H48" s="321"/>
      <c r="I48" s="321"/>
      <c r="J48" s="377"/>
      <c r="K48" s="172"/>
      <c r="L48" s="172"/>
      <c r="M48" s="172"/>
      <c r="N48" s="172"/>
      <c r="O48" s="172"/>
      <c r="P48" s="172"/>
      <c r="Q48" s="667"/>
      <c r="R48" s="663" t="s">
        <v>250</v>
      </c>
      <c r="S48" s="666" t="s">
        <v>248</v>
      </c>
      <c r="T48" s="172"/>
      <c r="U48" s="172"/>
      <c r="V48" s="172"/>
      <c r="W48" s="172"/>
      <c r="X48" s="172"/>
      <c r="Y48" s="172"/>
      <c r="Z48" s="172"/>
      <c r="AA48" s="172"/>
    </row>
    <row r="49" spans="1:27" ht="18" customHeight="1" x14ac:dyDescent="0.2">
      <c r="A49" s="172"/>
      <c r="B49" s="74"/>
      <c r="C49" s="397"/>
      <c r="D49" s="321"/>
      <c r="E49" s="321"/>
      <c r="F49" s="321"/>
      <c r="G49" s="321"/>
      <c r="H49" s="321"/>
      <c r="I49" s="321"/>
      <c r="J49" s="377"/>
      <c r="K49" s="172"/>
      <c r="L49" s="172"/>
      <c r="M49" s="172"/>
      <c r="N49" s="172"/>
      <c r="O49" s="172"/>
      <c r="P49" s="172"/>
      <c r="Q49" s="667"/>
      <c r="R49" s="663" t="s">
        <v>251</v>
      </c>
      <c r="S49" s="666" t="s">
        <v>246</v>
      </c>
      <c r="T49" s="172"/>
      <c r="U49" s="172"/>
      <c r="V49" s="172"/>
      <c r="W49" s="172"/>
      <c r="X49" s="172"/>
      <c r="Y49" s="172"/>
      <c r="Z49" s="172"/>
      <c r="AA49" s="172"/>
    </row>
    <row r="50" spans="1:27" ht="18" customHeight="1" x14ac:dyDescent="0.2">
      <c r="A50" s="172"/>
      <c r="B50" s="74"/>
      <c r="C50" s="397"/>
      <c r="D50" s="321"/>
      <c r="E50" s="321"/>
      <c r="F50" s="321"/>
      <c r="G50" s="321"/>
      <c r="H50" s="321"/>
      <c r="I50" s="321"/>
      <c r="J50" s="377"/>
      <c r="K50" s="172"/>
      <c r="L50" s="172"/>
      <c r="M50" s="172"/>
      <c r="N50" s="172"/>
      <c r="O50" s="172"/>
      <c r="P50" s="172"/>
      <c r="Q50" s="667"/>
      <c r="R50" s="663" t="s">
        <v>252</v>
      </c>
      <c r="S50" s="666" t="s">
        <v>246</v>
      </c>
      <c r="T50" s="172"/>
      <c r="U50" s="172"/>
      <c r="V50" s="172"/>
      <c r="W50" s="172"/>
      <c r="X50" s="172"/>
      <c r="Y50" s="172"/>
      <c r="Z50" s="172"/>
      <c r="AA50" s="172"/>
    </row>
    <row r="51" spans="1:27" ht="18" customHeight="1" x14ac:dyDescent="0.2">
      <c r="A51" s="172"/>
      <c r="B51" s="74"/>
      <c r="C51" s="397"/>
      <c r="D51" s="321"/>
      <c r="E51" s="321"/>
      <c r="F51" s="321"/>
      <c r="G51" s="321"/>
      <c r="H51" s="321"/>
      <c r="I51" s="321"/>
      <c r="J51" s="377"/>
      <c r="K51" s="172"/>
      <c r="L51" s="172"/>
      <c r="M51" s="172"/>
      <c r="N51" s="172"/>
      <c r="O51" s="172"/>
      <c r="P51" s="172"/>
      <c r="Q51" s="667"/>
      <c r="R51" s="663" t="s">
        <v>254</v>
      </c>
      <c r="S51" s="666" t="s">
        <v>246</v>
      </c>
      <c r="T51" s="172"/>
      <c r="U51" s="172"/>
      <c r="V51" s="172"/>
      <c r="W51" s="172"/>
      <c r="X51" s="172"/>
      <c r="Y51" s="172"/>
      <c r="Z51" s="172"/>
      <c r="AA51" s="172"/>
    </row>
    <row r="52" spans="1:27" ht="18" customHeight="1" x14ac:dyDescent="0.2">
      <c r="A52" s="172"/>
      <c r="B52" s="74"/>
      <c r="C52" s="397"/>
      <c r="D52" s="321"/>
      <c r="E52" s="321"/>
      <c r="F52" s="321"/>
      <c r="G52" s="321"/>
      <c r="H52" s="321"/>
      <c r="I52" s="321"/>
      <c r="J52" s="377"/>
      <c r="K52" s="172"/>
      <c r="L52" s="172"/>
      <c r="M52" s="172"/>
      <c r="N52" s="172"/>
      <c r="O52" s="172"/>
      <c r="P52" s="172"/>
      <c r="Q52" s="667"/>
      <c r="R52" s="663" t="s">
        <v>255</v>
      </c>
      <c r="S52" s="666" t="s">
        <v>246</v>
      </c>
      <c r="T52" s="172"/>
      <c r="U52" s="172"/>
      <c r="V52" s="172"/>
      <c r="W52" s="172"/>
      <c r="X52" s="172"/>
      <c r="Y52" s="172"/>
      <c r="Z52" s="172"/>
      <c r="AA52" s="172"/>
    </row>
    <row r="53" spans="1:27" ht="18" customHeight="1" x14ac:dyDescent="0.25">
      <c r="A53" s="172"/>
      <c r="B53" s="74"/>
      <c r="C53" s="397"/>
      <c r="D53" s="321"/>
      <c r="E53" s="321"/>
      <c r="F53" s="321"/>
      <c r="G53" s="321"/>
      <c r="H53" s="321"/>
      <c r="I53" s="321"/>
      <c r="J53" s="377"/>
      <c r="K53" s="172"/>
      <c r="L53" s="172"/>
      <c r="M53" s="172"/>
      <c r="N53" s="172"/>
      <c r="O53" s="172"/>
      <c r="P53" s="172"/>
      <c r="Q53" s="667"/>
      <c r="R53" s="664" t="s">
        <v>528</v>
      </c>
      <c r="S53" s="658" t="s">
        <v>529</v>
      </c>
      <c r="T53" s="172"/>
      <c r="U53" s="172"/>
      <c r="V53" s="172"/>
      <c r="W53" s="172"/>
      <c r="X53" s="172"/>
      <c r="Y53" s="172"/>
      <c r="Z53" s="172"/>
      <c r="AA53" s="172"/>
    </row>
    <row r="54" spans="1:27" ht="18" customHeight="1" x14ac:dyDescent="0.2">
      <c r="A54" s="172"/>
      <c r="B54" s="74"/>
      <c r="C54" s="397"/>
      <c r="D54" s="321"/>
      <c r="E54" s="321"/>
      <c r="F54" s="321"/>
      <c r="G54" s="321"/>
      <c r="H54" s="321"/>
      <c r="I54" s="321"/>
      <c r="J54" s="377"/>
      <c r="K54" s="172"/>
      <c r="L54" s="172"/>
      <c r="M54" s="172"/>
      <c r="N54" s="172"/>
      <c r="O54" s="172"/>
      <c r="P54" s="172"/>
      <c r="Q54" s="667"/>
      <c r="R54" s="663" t="s">
        <v>245</v>
      </c>
      <c r="S54" s="666" t="s">
        <v>246</v>
      </c>
      <c r="T54" s="172"/>
      <c r="U54" s="172"/>
      <c r="V54" s="172"/>
      <c r="W54" s="172"/>
      <c r="X54" s="172"/>
      <c r="Y54" s="172"/>
      <c r="Z54" s="172"/>
      <c r="AA54" s="172"/>
    </row>
    <row r="55" spans="1:27" ht="18" customHeight="1" x14ac:dyDescent="0.2">
      <c r="A55" s="172"/>
      <c r="B55" s="74"/>
      <c r="C55" s="397"/>
      <c r="D55" s="321"/>
      <c r="E55" s="321"/>
      <c r="F55" s="321"/>
      <c r="G55" s="321"/>
      <c r="H55" s="321"/>
      <c r="I55" s="321"/>
      <c r="J55" s="377"/>
      <c r="K55" s="172"/>
      <c r="L55" s="172"/>
      <c r="M55" s="172"/>
      <c r="N55" s="172"/>
      <c r="O55" s="172"/>
      <c r="P55" s="172"/>
      <c r="Q55" s="667"/>
      <c r="R55" s="663" t="s">
        <v>247</v>
      </c>
      <c r="S55" s="666" t="s">
        <v>248</v>
      </c>
      <c r="T55" s="172"/>
      <c r="U55" s="172"/>
      <c r="V55" s="172"/>
      <c r="W55" s="172"/>
      <c r="X55" s="172"/>
      <c r="Y55" s="172"/>
      <c r="Z55" s="172"/>
      <c r="AA55" s="172"/>
    </row>
    <row r="56" spans="1:27" ht="18" customHeight="1" x14ac:dyDescent="0.2">
      <c r="A56" s="172"/>
      <c r="B56" s="74"/>
      <c r="C56" s="397"/>
      <c r="D56" s="321"/>
      <c r="E56" s="321"/>
      <c r="F56" s="321"/>
      <c r="G56" s="321"/>
      <c r="H56" s="321"/>
      <c r="I56" s="321"/>
      <c r="J56" s="377"/>
      <c r="K56" s="172"/>
      <c r="L56" s="172"/>
      <c r="M56" s="172"/>
      <c r="N56" s="172"/>
      <c r="O56" s="172"/>
      <c r="P56" s="172"/>
      <c r="Q56" s="667"/>
      <c r="R56" s="663" t="s">
        <v>249</v>
      </c>
      <c r="S56" s="666" t="s">
        <v>248</v>
      </c>
      <c r="T56" s="172"/>
      <c r="U56" s="172"/>
      <c r="V56" s="172"/>
      <c r="W56" s="172"/>
      <c r="X56" s="172"/>
      <c r="Y56" s="172"/>
      <c r="Z56" s="172"/>
      <c r="AA56" s="172"/>
    </row>
    <row r="57" spans="1:27" ht="18" customHeight="1" x14ac:dyDescent="0.2">
      <c r="A57" s="172"/>
      <c r="B57" s="74"/>
      <c r="C57" s="397"/>
      <c r="D57" s="321"/>
      <c r="E57" s="321"/>
      <c r="F57" s="321"/>
      <c r="G57" s="321"/>
      <c r="H57" s="321"/>
      <c r="I57" s="321"/>
      <c r="J57" s="377"/>
      <c r="K57" s="172"/>
      <c r="L57" s="172"/>
      <c r="M57" s="172"/>
      <c r="N57" s="172"/>
      <c r="O57" s="172"/>
      <c r="P57" s="172"/>
      <c r="Q57" s="667"/>
      <c r="R57" s="663" t="s">
        <v>256</v>
      </c>
      <c r="S57" s="666" t="s">
        <v>257</v>
      </c>
      <c r="T57" s="172"/>
      <c r="U57" s="172"/>
      <c r="V57" s="172"/>
      <c r="W57" s="172"/>
      <c r="X57" s="172"/>
      <c r="Y57" s="172"/>
      <c r="Z57" s="172"/>
      <c r="AA57" s="172"/>
    </row>
    <row r="58" spans="1:27" ht="18" customHeight="1" x14ac:dyDescent="0.2">
      <c r="A58" s="172"/>
      <c r="B58" s="74"/>
      <c r="C58" s="397"/>
      <c r="D58" s="321"/>
      <c r="E58" s="321"/>
      <c r="F58" s="321"/>
      <c r="G58" s="321"/>
      <c r="H58" s="321"/>
      <c r="I58" s="321"/>
      <c r="J58" s="377"/>
      <c r="K58" s="172"/>
      <c r="L58" s="172"/>
      <c r="M58" s="172"/>
      <c r="N58" s="172"/>
      <c r="O58" s="172"/>
      <c r="P58" s="172"/>
      <c r="Q58" s="667"/>
      <c r="R58" s="663" t="s">
        <v>258</v>
      </c>
      <c r="S58" s="666" t="s">
        <v>259</v>
      </c>
      <c r="T58" s="172"/>
      <c r="U58" s="172"/>
      <c r="V58" s="172"/>
      <c r="W58" s="172"/>
      <c r="X58" s="172"/>
      <c r="Y58" s="172"/>
      <c r="Z58" s="172"/>
      <c r="AA58" s="172"/>
    </row>
    <row r="59" spans="1:27" ht="18" customHeight="1" x14ac:dyDescent="0.2">
      <c r="A59" s="172"/>
      <c r="B59" s="74"/>
      <c r="C59" s="397"/>
      <c r="D59" s="321"/>
      <c r="E59" s="321"/>
      <c r="F59" s="321"/>
      <c r="G59" s="321"/>
      <c r="H59" s="321"/>
      <c r="I59" s="321"/>
      <c r="J59" s="377"/>
      <c r="K59" s="172"/>
      <c r="L59" s="172"/>
      <c r="M59" s="172"/>
      <c r="N59" s="172"/>
      <c r="O59" s="172"/>
      <c r="P59" s="172"/>
      <c r="Q59" s="667"/>
      <c r="R59" s="663" t="s">
        <v>260</v>
      </c>
      <c r="S59" s="666" t="s">
        <v>246</v>
      </c>
      <c r="T59" s="172"/>
      <c r="U59" s="172"/>
      <c r="V59" s="172"/>
      <c r="W59" s="172"/>
      <c r="X59" s="172"/>
      <c r="Y59" s="172"/>
      <c r="Z59" s="172"/>
      <c r="AA59" s="172"/>
    </row>
    <row r="60" spans="1:27" ht="18" customHeight="1" x14ac:dyDescent="0.2">
      <c r="A60" s="172"/>
      <c r="B60" s="74"/>
      <c r="C60" s="397"/>
      <c r="D60" s="321"/>
      <c r="E60" s="321"/>
      <c r="F60" s="321"/>
      <c r="G60" s="321"/>
      <c r="H60" s="321"/>
      <c r="I60" s="321"/>
      <c r="J60" s="377"/>
      <c r="K60" s="172"/>
      <c r="L60" s="172"/>
      <c r="M60" s="172"/>
      <c r="N60" s="172"/>
      <c r="O60" s="172"/>
      <c r="P60" s="172"/>
      <c r="Q60" s="667"/>
      <c r="R60" s="663" t="s">
        <v>243</v>
      </c>
      <c r="S60" s="666" t="s">
        <v>244</v>
      </c>
      <c r="T60" s="172"/>
      <c r="U60" s="172"/>
      <c r="V60" s="172"/>
      <c r="W60" s="172"/>
      <c r="X60" s="172"/>
      <c r="Y60" s="172"/>
      <c r="Z60" s="172"/>
      <c r="AA60" s="172"/>
    </row>
    <row r="61" spans="1:27" ht="18" customHeight="1" x14ac:dyDescent="0.2">
      <c r="A61" s="172"/>
      <c r="B61" s="74"/>
      <c r="C61" s="397"/>
      <c r="D61" s="321"/>
      <c r="E61" s="321"/>
      <c r="F61" s="321"/>
      <c r="G61" s="321"/>
      <c r="H61" s="321"/>
      <c r="I61" s="321"/>
      <c r="J61" s="377"/>
      <c r="K61" s="172"/>
      <c r="L61" s="172"/>
      <c r="M61" s="172"/>
      <c r="N61" s="172"/>
      <c r="O61" s="172"/>
      <c r="P61" s="172"/>
      <c r="Q61" s="667"/>
      <c r="R61" s="662" t="s">
        <v>263</v>
      </c>
      <c r="S61" s="658"/>
      <c r="T61" s="172"/>
      <c r="U61" s="172"/>
      <c r="V61" s="172"/>
      <c r="W61" s="172"/>
      <c r="X61" s="172"/>
      <c r="Y61" s="172"/>
      <c r="Z61" s="172"/>
      <c r="AA61" s="172"/>
    </row>
    <row r="62" spans="1:27" ht="18" customHeight="1" x14ac:dyDescent="0.2">
      <c r="A62" s="172"/>
      <c r="B62" s="74"/>
      <c r="C62" s="397"/>
      <c r="D62" s="321"/>
      <c r="E62" s="321"/>
      <c r="F62" s="321"/>
      <c r="G62" s="321"/>
      <c r="H62" s="321"/>
      <c r="I62" s="321"/>
      <c r="J62" s="377"/>
      <c r="K62" s="172"/>
      <c r="L62" s="172"/>
      <c r="M62" s="172"/>
      <c r="N62" s="172"/>
      <c r="O62" s="172"/>
      <c r="P62" s="172"/>
      <c r="Q62" s="667"/>
      <c r="R62" s="179" t="s">
        <v>448</v>
      </c>
      <c r="S62" s="658" t="s">
        <v>172</v>
      </c>
      <c r="T62" s="172"/>
      <c r="U62" s="172"/>
      <c r="V62" s="172"/>
      <c r="W62" s="172"/>
      <c r="X62" s="172"/>
      <c r="Y62" s="172"/>
      <c r="Z62" s="172"/>
      <c r="AA62" s="172"/>
    </row>
    <row r="63" spans="1:27" ht="18" customHeight="1" thickBot="1" x14ac:dyDescent="0.25">
      <c r="A63" s="172"/>
      <c r="B63" s="75"/>
      <c r="C63" s="398"/>
      <c r="D63" s="326"/>
      <c r="E63" s="326"/>
      <c r="F63" s="326"/>
      <c r="G63" s="326"/>
      <c r="H63" s="326"/>
      <c r="I63" s="326"/>
      <c r="J63" s="380"/>
      <c r="K63" s="172"/>
      <c r="L63" s="172"/>
      <c r="M63" s="172"/>
      <c r="N63" s="172"/>
      <c r="O63" s="172"/>
      <c r="P63" s="172"/>
      <c r="Q63" s="667"/>
      <c r="R63" s="179" t="s">
        <v>449</v>
      </c>
      <c r="S63" s="658" t="s">
        <v>450</v>
      </c>
      <c r="T63" s="172"/>
      <c r="U63" s="172"/>
      <c r="V63" s="172"/>
      <c r="W63" s="172"/>
      <c r="X63" s="172"/>
      <c r="Y63" s="172"/>
      <c r="Z63" s="172"/>
      <c r="AA63" s="172"/>
    </row>
    <row r="64" spans="1:27" ht="15" thickBot="1" x14ac:dyDescent="0.25">
      <c r="A64" s="172"/>
      <c r="B64" s="172"/>
      <c r="C64" s="172"/>
      <c r="D64" s="172"/>
      <c r="E64" s="172"/>
      <c r="F64" s="172"/>
      <c r="G64" s="172"/>
      <c r="H64" s="172"/>
      <c r="I64" s="172"/>
      <c r="J64" s="172"/>
      <c r="K64" s="172"/>
      <c r="L64" s="172"/>
      <c r="M64" s="172"/>
      <c r="N64" s="172"/>
      <c r="O64" s="172"/>
      <c r="P64" s="172"/>
      <c r="Q64" s="668"/>
      <c r="R64" s="669" t="s">
        <v>162</v>
      </c>
      <c r="S64" s="670" t="s">
        <v>163</v>
      </c>
      <c r="T64" s="172"/>
      <c r="U64" s="172"/>
      <c r="V64" s="172"/>
      <c r="W64" s="172"/>
      <c r="X64" s="172"/>
      <c r="Y64" s="172"/>
      <c r="Z64" s="172"/>
      <c r="AA64" s="172"/>
    </row>
    <row r="65" spans="1:27" x14ac:dyDescent="0.2">
      <c r="A65" s="172"/>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row>
    <row r="66" spans="1:27" x14ac:dyDescent="0.2">
      <c r="A66" s="172"/>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row>
    <row r="67" spans="1:27" ht="60" thickBot="1" x14ac:dyDescent="0.25">
      <c r="A67" s="172"/>
      <c r="B67" s="154" t="s">
        <v>5</v>
      </c>
      <c r="C67" s="393" t="s">
        <v>365</v>
      </c>
      <c r="D67" s="26"/>
      <c r="E67" s="172"/>
      <c r="F67" s="172"/>
      <c r="G67" s="172"/>
      <c r="H67" s="172"/>
      <c r="I67" s="172"/>
      <c r="J67" s="172"/>
      <c r="K67" s="172"/>
      <c r="L67" s="172"/>
      <c r="M67" s="172"/>
      <c r="N67" s="172"/>
      <c r="O67" s="172"/>
      <c r="P67" s="172"/>
      <c r="Q67" s="172"/>
      <c r="R67" s="172"/>
      <c r="S67" s="172"/>
      <c r="T67" s="172"/>
      <c r="U67" s="172"/>
      <c r="V67" s="172"/>
      <c r="W67" s="172"/>
      <c r="X67" s="172"/>
      <c r="Y67" s="172"/>
      <c r="Z67" s="172"/>
      <c r="AA67" s="172"/>
    </row>
    <row r="68" spans="1:27" ht="15" thickBot="1" x14ac:dyDescent="0.25">
      <c r="A68" s="172"/>
      <c r="B68" s="394" t="str">
        <f>IF(B24="","",IF(B24="Other F-HTF (specify)",C24,B24))</f>
        <v/>
      </c>
      <c r="C68" s="712">
        <f t="shared" ref="C68:C107" si="0">IF(B24="",0,D24*(E24+F24-G24+H24-I24-J24)*0.001)</f>
        <v>0</v>
      </c>
      <c r="D68" s="43"/>
      <c r="E68" s="172"/>
      <c r="F68" s="172"/>
      <c r="G68" s="172"/>
      <c r="H68" s="172"/>
      <c r="I68" s="172"/>
      <c r="J68" s="172"/>
      <c r="K68" s="172"/>
      <c r="L68" s="172"/>
      <c r="M68" s="172"/>
      <c r="N68" s="172"/>
      <c r="O68" s="172"/>
      <c r="P68" s="172"/>
      <c r="Q68" s="172"/>
      <c r="R68" s="172"/>
      <c r="S68" s="172"/>
      <c r="T68" s="172"/>
      <c r="U68" s="172"/>
      <c r="V68" s="172"/>
      <c r="W68" s="172"/>
      <c r="X68" s="172"/>
      <c r="Y68" s="172"/>
      <c r="Z68" s="172"/>
      <c r="AA68" s="172"/>
    </row>
    <row r="69" spans="1:27" ht="15" thickBot="1" x14ac:dyDescent="0.25">
      <c r="A69" s="172"/>
      <c r="B69" s="394" t="str">
        <f t="shared" ref="B69:B107" si="1">IF(B25="","",IF(B25="Other F-HTF (specify)",C25,B25))</f>
        <v/>
      </c>
      <c r="C69" s="712">
        <f t="shared" si="0"/>
        <v>0</v>
      </c>
      <c r="D69" s="43"/>
      <c r="E69" s="172"/>
      <c r="F69" s="172"/>
      <c r="G69" s="172"/>
      <c r="H69" s="172"/>
      <c r="I69" s="172"/>
      <c r="J69" s="172"/>
      <c r="K69" s="172"/>
      <c r="L69" s="172"/>
      <c r="M69" s="172"/>
      <c r="N69" s="172"/>
      <c r="O69" s="172"/>
      <c r="P69" s="172"/>
      <c r="Q69" s="172"/>
      <c r="R69" s="172"/>
      <c r="S69" s="172"/>
      <c r="T69" s="172"/>
      <c r="U69" s="172"/>
      <c r="V69" s="172"/>
      <c r="W69" s="172"/>
      <c r="X69" s="172"/>
      <c r="Y69" s="172"/>
      <c r="Z69" s="172"/>
      <c r="AA69" s="172"/>
    </row>
    <row r="70" spans="1:27" ht="15" thickBot="1" x14ac:dyDescent="0.25">
      <c r="A70" s="172"/>
      <c r="B70" s="394" t="str">
        <f t="shared" si="1"/>
        <v/>
      </c>
      <c r="C70" s="712">
        <f t="shared" si="0"/>
        <v>0</v>
      </c>
      <c r="D70" s="43"/>
      <c r="E70" s="172"/>
      <c r="F70" s="172"/>
      <c r="G70" s="172"/>
      <c r="H70" s="172"/>
      <c r="I70" s="172"/>
      <c r="J70" s="172"/>
      <c r="K70" s="172"/>
      <c r="L70" s="172"/>
      <c r="M70" s="172"/>
      <c r="N70" s="172"/>
      <c r="O70" s="172"/>
      <c r="P70" s="172"/>
      <c r="Q70" s="172"/>
      <c r="R70" s="172"/>
      <c r="S70" s="172"/>
      <c r="T70" s="172"/>
      <c r="U70" s="172"/>
      <c r="V70" s="172"/>
      <c r="W70" s="172"/>
      <c r="X70" s="172"/>
      <c r="Y70" s="172"/>
      <c r="Z70" s="172"/>
      <c r="AA70" s="172"/>
    </row>
    <row r="71" spans="1:27" ht="15" thickBot="1" x14ac:dyDescent="0.25">
      <c r="A71" s="172"/>
      <c r="B71" s="394" t="str">
        <f t="shared" si="1"/>
        <v/>
      </c>
      <c r="C71" s="712">
        <f t="shared" si="0"/>
        <v>0</v>
      </c>
      <c r="D71" s="43"/>
      <c r="E71" s="172"/>
      <c r="F71" s="172"/>
      <c r="G71" s="172"/>
      <c r="H71" s="172"/>
      <c r="I71" s="172"/>
      <c r="J71" s="172"/>
      <c r="K71" s="172"/>
      <c r="L71" s="172"/>
      <c r="M71" s="172"/>
      <c r="N71" s="172"/>
      <c r="O71" s="172"/>
      <c r="P71" s="172"/>
      <c r="Q71" s="172"/>
      <c r="R71" s="172"/>
      <c r="S71" s="172"/>
      <c r="T71" s="172"/>
      <c r="U71" s="172"/>
      <c r="V71" s="172"/>
      <c r="W71" s="172"/>
      <c r="X71" s="172"/>
      <c r="Y71" s="172"/>
      <c r="Z71" s="172"/>
      <c r="AA71" s="172"/>
    </row>
    <row r="72" spans="1:27" ht="15" thickBot="1" x14ac:dyDescent="0.25">
      <c r="A72" s="172"/>
      <c r="B72" s="394" t="str">
        <f t="shared" si="1"/>
        <v/>
      </c>
      <c r="C72" s="712">
        <f t="shared" si="0"/>
        <v>0</v>
      </c>
      <c r="D72" s="43"/>
      <c r="E72" s="172"/>
      <c r="F72" s="172"/>
      <c r="G72" s="172"/>
      <c r="H72" s="172"/>
      <c r="I72" s="172"/>
      <c r="J72" s="172"/>
      <c r="K72" s="172"/>
      <c r="L72" s="172"/>
      <c r="M72" s="172"/>
      <c r="N72" s="172"/>
      <c r="O72" s="172"/>
      <c r="P72" s="172"/>
      <c r="Q72" s="172"/>
      <c r="R72" s="172"/>
      <c r="S72" s="172"/>
      <c r="T72" s="172"/>
      <c r="U72" s="172"/>
      <c r="V72" s="172"/>
      <c r="W72" s="172"/>
      <c r="X72" s="172"/>
      <c r="Y72" s="172"/>
      <c r="Z72" s="172"/>
      <c r="AA72" s="172"/>
    </row>
    <row r="73" spans="1:27" ht="15" thickBot="1" x14ac:dyDescent="0.25">
      <c r="A73" s="172"/>
      <c r="B73" s="394" t="str">
        <f t="shared" si="1"/>
        <v/>
      </c>
      <c r="C73" s="712">
        <f t="shared" si="0"/>
        <v>0</v>
      </c>
      <c r="D73" s="43"/>
      <c r="E73" s="172"/>
      <c r="F73" s="172"/>
      <c r="G73" s="172"/>
      <c r="H73" s="172"/>
      <c r="I73" s="172"/>
      <c r="J73" s="172"/>
      <c r="K73" s="172"/>
      <c r="L73" s="172"/>
      <c r="M73" s="172"/>
      <c r="N73" s="172"/>
      <c r="O73" s="172"/>
      <c r="P73" s="172"/>
      <c r="Q73" s="172"/>
      <c r="R73" s="172"/>
      <c r="S73" s="172"/>
      <c r="T73" s="172"/>
      <c r="U73" s="172"/>
      <c r="V73" s="172"/>
      <c r="W73" s="172"/>
      <c r="X73" s="172"/>
      <c r="Y73" s="172"/>
      <c r="Z73" s="172"/>
      <c r="AA73" s="172"/>
    </row>
    <row r="74" spans="1:27" ht="15" thickBot="1" x14ac:dyDescent="0.25">
      <c r="A74" s="172"/>
      <c r="B74" s="394" t="str">
        <f t="shared" si="1"/>
        <v/>
      </c>
      <c r="C74" s="712">
        <f t="shared" si="0"/>
        <v>0</v>
      </c>
      <c r="D74" s="43"/>
      <c r="E74" s="172"/>
      <c r="F74" s="172"/>
      <c r="G74" s="172"/>
      <c r="H74" s="172"/>
      <c r="I74" s="172"/>
      <c r="J74" s="172"/>
      <c r="K74" s="172"/>
      <c r="L74" s="172"/>
      <c r="M74" s="172"/>
      <c r="N74" s="172"/>
      <c r="O74" s="172"/>
      <c r="P74" s="172"/>
      <c r="Q74" s="172"/>
      <c r="R74" s="172"/>
      <c r="S74" s="172"/>
      <c r="T74" s="172"/>
      <c r="U74" s="172"/>
      <c r="V74" s="172"/>
      <c r="W74" s="172"/>
      <c r="X74" s="172"/>
      <c r="Y74" s="172"/>
      <c r="Z74" s="172"/>
      <c r="AA74" s="172"/>
    </row>
    <row r="75" spans="1:27" ht="15" thickBot="1" x14ac:dyDescent="0.25">
      <c r="A75" s="172"/>
      <c r="B75" s="394" t="str">
        <f t="shared" si="1"/>
        <v/>
      </c>
      <c r="C75" s="712">
        <f t="shared" si="0"/>
        <v>0</v>
      </c>
      <c r="D75" s="43"/>
      <c r="E75" s="172"/>
      <c r="F75" s="172"/>
      <c r="G75" s="172"/>
      <c r="H75" s="172"/>
      <c r="I75" s="172"/>
      <c r="J75" s="172"/>
      <c r="K75" s="172"/>
      <c r="L75" s="172"/>
      <c r="M75" s="172"/>
      <c r="N75" s="172"/>
      <c r="O75" s="172"/>
      <c r="P75" s="172"/>
      <c r="Q75" s="172"/>
      <c r="R75" s="172"/>
      <c r="S75" s="172"/>
      <c r="T75" s="172"/>
      <c r="U75" s="172"/>
      <c r="V75" s="172"/>
      <c r="W75" s="172"/>
      <c r="X75" s="172"/>
      <c r="Y75" s="172"/>
      <c r="Z75" s="172"/>
      <c r="AA75" s="172"/>
    </row>
    <row r="76" spans="1:27" ht="15" thickBot="1" x14ac:dyDescent="0.25">
      <c r="A76" s="172"/>
      <c r="B76" s="394" t="str">
        <f t="shared" si="1"/>
        <v/>
      </c>
      <c r="C76" s="712">
        <f t="shared" si="0"/>
        <v>0</v>
      </c>
      <c r="D76" s="43"/>
      <c r="E76" s="172"/>
      <c r="F76" s="172"/>
      <c r="G76" s="172"/>
      <c r="H76" s="172"/>
      <c r="I76" s="172"/>
      <c r="J76" s="172"/>
      <c r="K76" s="172"/>
      <c r="L76" s="172"/>
      <c r="M76" s="172"/>
      <c r="N76" s="172"/>
      <c r="O76" s="172"/>
      <c r="P76" s="172"/>
      <c r="Q76" s="172"/>
      <c r="R76" s="172"/>
      <c r="S76" s="172"/>
      <c r="T76" s="172"/>
      <c r="U76" s="172"/>
      <c r="V76" s="172"/>
      <c r="W76" s="172"/>
      <c r="X76" s="172"/>
      <c r="Y76" s="172"/>
      <c r="Z76" s="172"/>
      <c r="AA76" s="172"/>
    </row>
    <row r="77" spans="1:27" ht="15" thickBot="1" x14ac:dyDescent="0.25">
      <c r="A77" s="172"/>
      <c r="B77" s="394" t="str">
        <f t="shared" si="1"/>
        <v/>
      </c>
      <c r="C77" s="712">
        <f t="shared" si="0"/>
        <v>0</v>
      </c>
      <c r="D77" s="43"/>
      <c r="E77" s="172"/>
      <c r="F77" s="172"/>
      <c r="G77" s="172"/>
      <c r="H77" s="172"/>
      <c r="I77" s="172"/>
      <c r="J77" s="172"/>
      <c r="K77" s="172"/>
      <c r="L77" s="172"/>
      <c r="M77" s="172"/>
      <c r="N77" s="172"/>
      <c r="O77" s="172"/>
      <c r="P77" s="172"/>
      <c r="Q77" s="172"/>
      <c r="R77" s="172"/>
      <c r="S77" s="172"/>
      <c r="T77" s="172"/>
      <c r="U77" s="172"/>
      <c r="V77" s="172"/>
      <c r="W77" s="172"/>
      <c r="X77" s="172"/>
      <c r="Y77" s="172"/>
      <c r="Z77" s="172"/>
      <c r="AA77" s="172"/>
    </row>
    <row r="78" spans="1:27" ht="15" thickBot="1" x14ac:dyDescent="0.25">
      <c r="A78" s="172"/>
      <c r="B78" s="394" t="str">
        <f t="shared" si="1"/>
        <v/>
      </c>
      <c r="C78" s="712">
        <f t="shared" si="0"/>
        <v>0</v>
      </c>
      <c r="D78" s="43"/>
      <c r="E78" s="172"/>
      <c r="F78" s="172"/>
      <c r="G78" s="172"/>
      <c r="H78" s="172"/>
      <c r="I78" s="172"/>
      <c r="J78" s="172"/>
      <c r="K78" s="172"/>
      <c r="L78" s="172"/>
      <c r="M78" s="172"/>
      <c r="N78" s="172"/>
      <c r="O78" s="172"/>
      <c r="P78" s="172"/>
      <c r="Q78" s="172"/>
      <c r="R78" s="172"/>
      <c r="S78" s="172"/>
      <c r="T78" s="172"/>
      <c r="U78" s="172"/>
      <c r="V78" s="172"/>
      <c r="W78" s="172"/>
      <c r="X78" s="172"/>
      <c r="Y78" s="172"/>
      <c r="Z78" s="172"/>
      <c r="AA78" s="172"/>
    </row>
    <row r="79" spans="1:27" ht="15" thickBot="1" x14ac:dyDescent="0.25">
      <c r="A79" s="172"/>
      <c r="B79" s="394" t="str">
        <f t="shared" si="1"/>
        <v/>
      </c>
      <c r="C79" s="712">
        <f t="shared" si="0"/>
        <v>0</v>
      </c>
      <c r="D79" s="43"/>
      <c r="E79" s="172"/>
      <c r="F79" s="172"/>
      <c r="G79" s="172"/>
      <c r="H79" s="172"/>
      <c r="I79" s="172"/>
      <c r="J79" s="172"/>
      <c r="K79" s="172"/>
      <c r="L79" s="172"/>
      <c r="M79" s="172"/>
      <c r="N79" s="172"/>
      <c r="O79" s="172"/>
      <c r="P79" s="172"/>
      <c r="Q79" s="172"/>
      <c r="R79" s="172"/>
      <c r="S79" s="172"/>
      <c r="T79" s="172"/>
      <c r="U79" s="172"/>
      <c r="V79" s="172"/>
      <c r="W79" s="172"/>
      <c r="X79" s="172"/>
      <c r="Y79" s="172"/>
      <c r="Z79" s="172"/>
      <c r="AA79" s="172"/>
    </row>
    <row r="80" spans="1:27" ht="15" thickBot="1" x14ac:dyDescent="0.25">
      <c r="A80" s="172"/>
      <c r="B80" s="394" t="str">
        <f t="shared" si="1"/>
        <v/>
      </c>
      <c r="C80" s="712">
        <f t="shared" si="0"/>
        <v>0</v>
      </c>
      <c r="D80" s="43"/>
      <c r="E80" s="172"/>
      <c r="F80" s="172"/>
      <c r="G80" s="172"/>
      <c r="H80" s="172"/>
      <c r="I80" s="172"/>
      <c r="J80" s="172"/>
      <c r="K80" s="172"/>
      <c r="L80" s="172"/>
      <c r="M80" s="172"/>
      <c r="N80" s="172"/>
      <c r="O80" s="172"/>
      <c r="P80" s="172"/>
      <c r="Q80" s="172"/>
      <c r="R80" s="172"/>
      <c r="S80" s="172"/>
      <c r="T80" s="172"/>
      <c r="U80" s="172"/>
      <c r="V80" s="172"/>
      <c r="W80" s="172"/>
      <c r="X80" s="172"/>
      <c r="Y80" s="172"/>
      <c r="Z80" s="172"/>
      <c r="AA80" s="172"/>
    </row>
    <row r="81" spans="1:27" ht="15" thickBot="1" x14ac:dyDescent="0.25">
      <c r="A81" s="172"/>
      <c r="B81" s="394" t="str">
        <f t="shared" si="1"/>
        <v/>
      </c>
      <c r="C81" s="712">
        <f t="shared" si="0"/>
        <v>0</v>
      </c>
      <c r="D81" s="43"/>
      <c r="E81" s="172"/>
      <c r="F81" s="172"/>
      <c r="G81" s="172"/>
      <c r="H81" s="172"/>
      <c r="I81" s="172"/>
      <c r="J81" s="172"/>
      <c r="K81" s="172"/>
      <c r="L81" s="172"/>
      <c r="M81" s="172"/>
      <c r="N81" s="172"/>
      <c r="O81" s="172"/>
      <c r="P81" s="172"/>
      <c r="Q81" s="172"/>
      <c r="R81" s="172"/>
      <c r="S81" s="172"/>
      <c r="T81" s="172"/>
      <c r="U81" s="172"/>
      <c r="V81" s="172"/>
      <c r="W81" s="172"/>
      <c r="X81" s="172"/>
      <c r="Y81" s="172"/>
      <c r="Z81" s="172"/>
      <c r="AA81" s="172"/>
    </row>
    <row r="82" spans="1:27" ht="15" thickBot="1" x14ac:dyDescent="0.25">
      <c r="A82" s="172"/>
      <c r="B82" s="394" t="str">
        <f t="shared" si="1"/>
        <v/>
      </c>
      <c r="C82" s="712">
        <f t="shared" si="0"/>
        <v>0</v>
      </c>
      <c r="D82" s="43"/>
      <c r="E82" s="172"/>
      <c r="F82" s="172"/>
      <c r="G82" s="172"/>
      <c r="H82" s="172"/>
      <c r="I82" s="172"/>
      <c r="J82" s="172"/>
      <c r="K82" s="172"/>
      <c r="L82" s="172"/>
      <c r="M82" s="172"/>
      <c r="N82" s="172"/>
      <c r="O82" s="172"/>
      <c r="P82" s="172"/>
      <c r="Q82" s="172"/>
      <c r="R82" s="172"/>
      <c r="S82" s="172"/>
      <c r="T82" s="172"/>
      <c r="U82" s="172"/>
      <c r="V82" s="172"/>
      <c r="W82" s="172"/>
      <c r="X82" s="172"/>
      <c r="Y82" s="172"/>
      <c r="Z82" s="172"/>
      <c r="AA82" s="172"/>
    </row>
    <row r="83" spans="1:27" ht="15" thickBot="1" x14ac:dyDescent="0.25">
      <c r="A83" s="172"/>
      <c r="B83" s="394" t="str">
        <f t="shared" si="1"/>
        <v/>
      </c>
      <c r="C83" s="712">
        <f t="shared" si="0"/>
        <v>0</v>
      </c>
      <c r="D83" s="43"/>
      <c r="E83" s="172"/>
      <c r="F83" s="172"/>
      <c r="G83" s="172"/>
      <c r="H83" s="172"/>
      <c r="I83" s="172"/>
      <c r="J83" s="172"/>
      <c r="K83" s="172"/>
      <c r="L83" s="172"/>
      <c r="M83" s="172"/>
      <c r="N83" s="172"/>
      <c r="O83" s="172"/>
      <c r="P83" s="172"/>
      <c r="Q83" s="172"/>
      <c r="R83" s="172"/>
      <c r="S83" s="172"/>
      <c r="T83" s="172"/>
      <c r="U83" s="172"/>
      <c r="V83" s="172"/>
      <c r="W83" s="172"/>
      <c r="X83" s="172"/>
      <c r="Y83" s="172"/>
      <c r="Z83" s="172"/>
      <c r="AA83" s="172"/>
    </row>
    <row r="84" spans="1:27" ht="15" thickBot="1" x14ac:dyDescent="0.25">
      <c r="A84" s="172"/>
      <c r="B84" s="394" t="str">
        <f t="shared" si="1"/>
        <v/>
      </c>
      <c r="C84" s="712">
        <f t="shared" si="0"/>
        <v>0</v>
      </c>
      <c r="D84" s="43"/>
      <c r="E84" s="172"/>
      <c r="F84" s="172"/>
      <c r="G84" s="172"/>
      <c r="H84" s="172"/>
      <c r="I84" s="172"/>
      <c r="J84" s="172"/>
      <c r="K84" s="172"/>
      <c r="L84" s="172"/>
      <c r="M84" s="172"/>
      <c r="N84" s="172"/>
      <c r="O84" s="172"/>
      <c r="P84" s="172"/>
      <c r="Q84" s="172"/>
      <c r="R84" s="172"/>
      <c r="S84" s="172"/>
      <c r="T84" s="172"/>
      <c r="U84" s="172"/>
      <c r="V84" s="172"/>
      <c r="W84" s="172"/>
      <c r="X84" s="172"/>
      <c r="Y84" s="172"/>
      <c r="Z84" s="172"/>
      <c r="AA84" s="172"/>
    </row>
    <row r="85" spans="1:27" ht="15" thickBot="1" x14ac:dyDescent="0.25">
      <c r="A85" s="172"/>
      <c r="B85" s="394" t="str">
        <f t="shared" si="1"/>
        <v/>
      </c>
      <c r="C85" s="712">
        <f t="shared" si="0"/>
        <v>0</v>
      </c>
      <c r="D85" s="43"/>
      <c r="E85" s="172"/>
      <c r="F85" s="172"/>
      <c r="G85" s="172"/>
      <c r="H85" s="172"/>
      <c r="I85" s="172"/>
      <c r="J85" s="172"/>
      <c r="K85" s="172"/>
      <c r="L85" s="172"/>
      <c r="M85" s="172"/>
      <c r="N85" s="172"/>
      <c r="O85" s="172"/>
      <c r="P85" s="172"/>
      <c r="Q85" s="172"/>
      <c r="R85" s="172"/>
      <c r="S85" s="172"/>
      <c r="T85" s="172"/>
      <c r="U85" s="172"/>
      <c r="V85" s="172"/>
      <c r="W85" s="172"/>
      <c r="X85" s="172"/>
      <c r="Y85" s="172"/>
      <c r="Z85" s="172"/>
      <c r="AA85" s="172"/>
    </row>
    <row r="86" spans="1:27" ht="15" thickBot="1" x14ac:dyDescent="0.25">
      <c r="A86" s="172"/>
      <c r="B86" s="394" t="str">
        <f t="shared" si="1"/>
        <v/>
      </c>
      <c r="C86" s="712">
        <f t="shared" si="0"/>
        <v>0</v>
      </c>
      <c r="D86" s="43"/>
      <c r="E86" s="172"/>
      <c r="F86" s="172"/>
      <c r="G86" s="172"/>
      <c r="H86" s="172"/>
      <c r="I86" s="172"/>
      <c r="J86" s="172"/>
      <c r="K86" s="172"/>
      <c r="L86" s="172"/>
      <c r="M86" s="172"/>
      <c r="N86" s="172"/>
      <c r="O86" s="172"/>
      <c r="P86" s="172"/>
      <c r="Q86" s="172"/>
      <c r="R86" s="172"/>
      <c r="S86" s="172"/>
      <c r="T86" s="172"/>
      <c r="U86" s="172"/>
      <c r="V86" s="172"/>
      <c r="W86" s="172"/>
      <c r="X86" s="172"/>
      <c r="Y86" s="172"/>
      <c r="Z86" s="172"/>
      <c r="AA86" s="172"/>
    </row>
    <row r="87" spans="1:27" ht="15" thickBot="1" x14ac:dyDescent="0.25">
      <c r="A87" s="172"/>
      <c r="B87" s="394" t="str">
        <f t="shared" si="1"/>
        <v/>
      </c>
      <c r="C87" s="712">
        <f t="shared" si="0"/>
        <v>0</v>
      </c>
      <c r="D87" s="43"/>
      <c r="E87" s="172"/>
      <c r="F87" s="172"/>
      <c r="G87" s="172"/>
      <c r="H87" s="172"/>
      <c r="I87" s="172"/>
      <c r="J87" s="172"/>
      <c r="K87" s="172"/>
      <c r="L87" s="172"/>
      <c r="M87" s="172"/>
      <c r="N87" s="172"/>
      <c r="O87" s="172"/>
      <c r="P87" s="172"/>
      <c r="Q87" s="172"/>
      <c r="R87" s="172"/>
      <c r="S87" s="172"/>
      <c r="T87" s="172"/>
      <c r="U87" s="172"/>
      <c r="V87" s="172"/>
      <c r="W87" s="172"/>
      <c r="X87" s="172"/>
      <c r="Y87" s="172"/>
      <c r="Z87" s="172"/>
      <c r="AA87" s="172"/>
    </row>
    <row r="88" spans="1:27" ht="15" thickBot="1" x14ac:dyDescent="0.25">
      <c r="A88" s="172"/>
      <c r="B88" s="394" t="str">
        <f t="shared" si="1"/>
        <v/>
      </c>
      <c r="C88" s="712">
        <f t="shared" si="0"/>
        <v>0</v>
      </c>
      <c r="D88" s="43"/>
      <c r="E88" s="172"/>
      <c r="F88" s="172"/>
      <c r="G88" s="172"/>
      <c r="H88" s="172"/>
      <c r="I88" s="172"/>
      <c r="J88" s="172"/>
      <c r="K88" s="172"/>
      <c r="L88" s="172"/>
      <c r="M88" s="172"/>
      <c r="N88" s="172"/>
      <c r="O88" s="172"/>
      <c r="P88" s="172"/>
      <c r="Q88" s="172"/>
      <c r="R88" s="172"/>
      <c r="S88" s="172"/>
      <c r="T88" s="172"/>
      <c r="U88" s="172"/>
      <c r="V88" s="172"/>
      <c r="W88" s="172"/>
      <c r="X88" s="172"/>
      <c r="Y88" s="172"/>
      <c r="Z88" s="172"/>
      <c r="AA88" s="172"/>
    </row>
    <row r="89" spans="1:27" ht="15" thickBot="1" x14ac:dyDescent="0.25">
      <c r="A89" s="172"/>
      <c r="B89" s="394" t="str">
        <f t="shared" si="1"/>
        <v/>
      </c>
      <c r="C89" s="712">
        <f t="shared" si="0"/>
        <v>0</v>
      </c>
      <c r="D89" s="43"/>
      <c r="E89" s="172"/>
      <c r="F89" s="172"/>
      <c r="G89" s="172"/>
      <c r="H89" s="172"/>
      <c r="I89" s="172"/>
      <c r="J89" s="172"/>
      <c r="K89" s="172"/>
      <c r="L89" s="172"/>
      <c r="M89" s="172"/>
      <c r="N89" s="172"/>
      <c r="O89" s="172"/>
      <c r="P89" s="172"/>
      <c r="Q89" s="172"/>
      <c r="R89" s="172"/>
      <c r="S89" s="172"/>
      <c r="T89" s="172"/>
      <c r="U89" s="172"/>
      <c r="V89" s="172"/>
      <c r="W89" s="172"/>
      <c r="X89" s="172"/>
      <c r="Y89" s="172"/>
      <c r="Z89" s="172"/>
      <c r="AA89" s="172"/>
    </row>
    <row r="90" spans="1:27" ht="15" thickBot="1" x14ac:dyDescent="0.25">
      <c r="A90" s="172"/>
      <c r="B90" s="394" t="str">
        <f t="shared" si="1"/>
        <v/>
      </c>
      <c r="C90" s="712">
        <f t="shared" si="0"/>
        <v>0</v>
      </c>
      <c r="D90" s="43"/>
      <c r="E90" s="172"/>
      <c r="F90" s="172"/>
      <c r="G90" s="172"/>
      <c r="H90" s="172"/>
      <c r="I90" s="172"/>
      <c r="J90" s="172"/>
      <c r="K90" s="172"/>
      <c r="L90" s="172"/>
      <c r="M90" s="172"/>
      <c r="N90" s="172"/>
      <c r="O90" s="172"/>
      <c r="P90" s="172"/>
      <c r="Q90" s="172"/>
      <c r="R90" s="172"/>
      <c r="S90" s="172"/>
      <c r="T90" s="172"/>
      <c r="U90" s="172"/>
      <c r="V90" s="172"/>
      <c r="W90" s="172"/>
      <c r="X90" s="172"/>
      <c r="Y90" s="172"/>
      <c r="Z90" s="172"/>
      <c r="AA90" s="172"/>
    </row>
    <row r="91" spans="1:27" ht="15" thickBot="1" x14ac:dyDescent="0.25">
      <c r="A91" s="172"/>
      <c r="B91" s="394" t="str">
        <f t="shared" si="1"/>
        <v/>
      </c>
      <c r="C91" s="712">
        <f t="shared" si="0"/>
        <v>0</v>
      </c>
      <c r="D91" s="43"/>
      <c r="E91" s="172"/>
      <c r="F91" s="172"/>
      <c r="G91" s="172"/>
      <c r="H91" s="172"/>
      <c r="I91" s="172"/>
      <c r="J91" s="172"/>
      <c r="K91" s="172"/>
      <c r="L91" s="172"/>
      <c r="M91" s="172"/>
      <c r="N91" s="172"/>
      <c r="O91" s="172"/>
      <c r="P91" s="172"/>
      <c r="Q91" s="172"/>
      <c r="R91" s="172"/>
      <c r="S91" s="172"/>
      <c r="T91" s="172"/>
      <c r="U91" s="172"/>
      <c r="V91" s="172"/>
      <c r="W91" s="172"/>
      <c r="X91" s="172"/>
      <c r="Y91" s="172"/>
      <c r="Z91" s="172"/>
      <c r="AA91" s="172"/>
    </row>
    <row r="92" spans="1:27" ht="15" thickBot="1" x14ac:dyDescent="0.25">
      <c r="A92" s="172"/>
      <c r="B92" s="394" t="str">
        <f t="shared" si="1"/>
        <v/>
      </c>
      <c r="C92" s="712">
        <f t="shared" si="0"/>
        <v>0</v>
      </c>
      <c r="D92" s="43"/>
      <c r="E92" s="172"/>
      <c r="F92" s="172"/>
      <c r="G92" s="172"/>
      <c r="H92" s="172"/>
      <c r="I92" s="172"/>
      <c r="J92" s="172"/>
      <c r="K92" s="172"/>
      <c r="L92" s="172"/>
      <c r="M92" s="172"/>
      <c r="N92" s="172"/>
      <c r="O92" s="172"/>
      <c r="P92" s="172"/>
      <c r="Q92" s="172"/>
      <c r="R92" s="172"/>
      <c r="S92" s="172"/>
      <c r="T92" s="172"/>
      <c r="U92" s="172"/>
      <c r="V92" s="172"/>
      <c r="W92" s="172"/>
      <c r="X92" s="172"/>
      <c r="Y92" s="172"/>
      <c r="Z92" s="172"/>
      <c r="AA92" s="172"/>
    </row>
    <row r="93" spans="1:27" ht="15" thickBot="1" x14ac:dyDescent="0.25">
      <c r="A93" s="172"/>
      <c r="B93" s="394" t="str">
        <f t="shared" si="1"/>
        <v/>
      </c>
      <c r="C93" s="712">
        <f t="shared" si="0"/>
        <v>0</v>
      </c>
      <c r="D93" s="43"/>
      <c r="E93" s="172"/>
      <c r="F93" s="172"/>
      <c r="G93" s="172"/>
      <c r="H93" s="172"/>
      <c r="I93" s="172"/>
      <c r="J93" s="172"/>
      <c r="K93" s="172"/>
      <c r="L93" s="172"/>
      <c r="M93" s="172"/>
      <c r="N93" s="172"/>
      <c r="O93" s="172"/>
      <c r="P93" s="172"/>
      <c r="Q93" s="172"/>
      <c r="R93" s="172"/>
      <c r="S93" s="172"/>
      <c r="T93" s="172"/>
      <c r="U93" s="172"/>
      <c r="V93" s="172"/>
      <c r="W93" s="172"/>
      <c r="X93" s="172"/>
      <c r="Y93" s="172"/>
      <c r="Z93" s="172"/>
      <c r="AA93" s="172"/>
    </row>
    <row r="94" spans="1:27" ht="15" thickBot="1" x14ac:dyDescent="0.25">
      <c r="A94" s="172"/>
      <c r="B94" s="394" t="str">
        <f t="shared" si="1"/>
        <v/>
      </c>
      <c r="C94" s="712">
        <f t="shared" si="0"/>
        <v>0</v>
      </c>
      <c r="D94" s="43"/>
      <c r="E94" s="172"/>
      <c r="F94" s="172"/>
      <c r="G94" s="172"/>
      <c r="H94" s="172"/>
      <c r="I94" s="172"/>
      <c r="J94" s="172"/>
      <c r="K94" s="172"/>
      <c r="L94" s="172"/>
      <c r="M94" s="172"/>
      <c r="N94" s="172"/>
      <c r="O94" s="172"/>
      <c r="P94" s="172"/>
      <c r="Q94" s="172"/>
      <c r="R94" s="172"/>
      <c r="S94" s="172"/>
      <c r="T94" s="172"/>
      <c r="U94" s="172"/>
      <c r="V94" s="172"/>
      <c r="W94" s="172"/>
      <c r="X94" s="172"/>
      <c r="Y94" s="172"/>
      <c r="Z94" s="172"/>
      <c r="AA94" s="172"/>
    </row>
    <row r="95" spans="1:27" ht="15" thickBot="1" x14ac:dyDescent="0.25">
      <c r="A95" s="172"/>
      <c r="B95" s="394" t="str">
        <f t="shared" si="1"/>
        <v/>
      </c>
      <c r="C95" s="712">
        <f t="shared" si="0"/>
        <v>0</v>
      </c>
      <c r="D95" s="43"/>
      <c r="E95" s="172"/>
      <c r="F95" s="172"/>
      <c r="G95" s="172"/>
      <c r="H95" s="172"/>
      <c r="I95" s="172"/>
      <c r="J95" s="172"/>
      <c r="K95" s="172"/>
      <c r="L95" s="172"/>
      <c r="M95" s="172"/>
      <c r="N95" s="172"/>
      <c r="O95" s="172"/>
      <c r="P95" s="172"/>
      <c r="Q95" s="172"/>
      <c r="R95" s="172"/>
      <c r="S95" s="172"/>
      <c r="T95" s="172"/>
      <c r="U95" s="172"/>
      <c r="V95" s="172"/>
      <c r="W95" s="172"/>
      <c r="X95" s="172"/>
      <c r="Y95" s="172"/>
      <c r="Z95" s="172"/>
      <c r="AA95" s="172"/>
    </row>
    <row r="96" spans="1:27" ht="15" thickBot="1" x14ac:dyDescent="0.25">
      <c r="A96" s="172"/>
      <c r="B96" s="394" t="str">
        <f t="shared" si="1"/>
        <v/>
      </c>
      <c r="C96" s="712">
        <f t="shared" si="0"/>
        <v>0</v>
      </c>
      <c r="D96" s="43"/>
      <c r="E96" s="172"/>
      <c r="F96" s="172"/>
      <c r="G96" s="172"/>
      <c r="H96" s="172"/>
      <c r="I96" s="172"/>
      <c r="J96" s="172"/>
      <c r="K96" s="172"/>
      <c r="L96" s="172"/>
      <c r="M96" s="172"/>
      <c r="N96" s="172"/>
      <c r="O96" s="172"/>
      <c r="P96" s="172"/>
      <c r="Q96" s="172"/>
      <c r="R96" s="172"/>
      <c r="S96" s="172"/>
      <c r="T96" s="172"/>
      <c r="U96" s="172"/>
      <c r="V96" s="172"/>
      <c r="W96" s="172"/>
      <c r="X96" s="172"/>
      <c r="Y96" s="172"/>
      <c r="Z96" s="172"/>
      <c r="AA96" s="172"/>
    </row>
    <row r="97" spans="1:27" ht="15" thickBot="1" x14ac:dyDescent="0.25">
      <c r="A97" s="172"/>
      <c r="B97" s="394" t="str">
        <f t="shared" si="1"/>
        <v/>
      </c>
      <c r="C97" s="712">
        <f t="shared" si="0"/>
        <v>0</v>
      </c>
      <c r="D97" s="43"/>
      <c r="E97" s="172"/>
      <c r="F97" s="172"/>
      <c r="G97" s="172"/>
      <c r="H97" s="172"/>
      <c r="I97" s="172"/>
      <c r="J97" s="172"/>
      <c r="K97" s="172"/>
      <c r="L97" s="172"/>
      <c r="M97" s="172"/>
      <c r="N97" s="172"/>
      <c r="O97" s="172"/>
      <c r="P97" s="172"/>
      <c r="Q97" s="172"/>
      <c r="R97" s="172"/>
      <c r="S97" s="172"/>
      <c r="T97" s="172"/>
      <c r="U97" s="172"/>
      <c r="V97" s="172"/>
      <c r="W97" s="172"/>
      <c r="X97" s="172"/>
      <c r="Y97" s="172"/>
      <c r="Z97" s="172"/>
      <c r="AA97" s="172"/>
    </row>
    <row r="98" spans="1:27" ht="15" thickBot="1" x14ac:dyDescent="0.25">
      <c r="A98" s="172"/>
      <c r="B98" s="394" t="str">
        <f t="shared" si="1"/>
        <v/>
      </c>
      <c r="C98" s="712">
        <f t="shared" si="0"/>
        <v>0</v>
      </c>
      <c r="D98" s="43"/>
      <c r="E98" s="172"/>
      <c r="F98" s="172"/>
      <c r="G98" s="172"/>
      <c r="H98" s="172"/>
      <c r="I98" s="172"/>
      <c r="J98" s="172"/>
      <c r="K98" s="172"/>
      <c r="L98" s="172"/>
      <c r="M98" s="172"/>
      <c r="N98" s="172"/>
      <c r="O98" s="172"/>
      <c r="P98" s="172"/>
      <c r="Q98" s="172"/>
      <c r="R98" s="172"/>
      <c r="S98" s="172"/>
      <c r="T98" s="172"/>
      <c r="U98" s="172"/>
      <c r="V98" s="172"/>
      <c r="W98" s="172"/>
      <c r="X98" s="172"/>
      <c r="Y98" s="172"/>
      <c r="Z98" s="172"/>
      <c r="AA98" s="172"/>
    </row>
    <row r="99" spans="1:27" ht="15" thickBot="1" x14ac:dyDescent="0.25">
      <c r="A99" s="172"/>
      <c r="B99" s="394" t="str">
        <f t="shared" si="1"/>
        <v/>
      </c>
      <c r="C99" s="712">
        <f t="shared" si="0"/>
        <v>0</v>
      </c>
      <c r="E99" s="172"/>
      <c r="F99" s="172"/>
      <c r="G99" s="172"/>
      <c r="H99" s="172"/>
      <c r="I99" s="172"/>
      <c r="J99" s="172"/>
      <c r="K99" s="172"/>
      <c r="L99" s="172"/>
      <c r="M99" s="172"/>
      <c r="N99" s="172"/>
      <c r="O99" s="172"/>
      <c r="P99" s="172"/>
      <c r="Q99" s="172"/>
      <c r="R99" s="172"/>
      <c r="S99" s="172"/>
      <c r="T99" s="172"/>
      <c r="U99" s="172"/>
      <c r="V99" s="172"/>
      <c r="W99" s="172"/>
      <c r="X99" s="172"/>
      <c r="Y99" s="172"/>
      <c r="Z99" s="172"/>
      <c r="AA99" s="172"/>
    </row>
    <row r="100" spans="1:27" ht="15" thickBot="1" x14ac:dyDescent="0.25">
      <c r="A100" s="172"/>
      <c r="B100" s="394" t="str">
        <f t="shared" si="1"/>
        <v/>
      </c>
      <c r="C100" s="712">
        <f t="shared" si="0"/>
        <v>0</v>
      </c>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row>
    <row r="101" spans="1:27" ht="15" thickBot="1" x14ac:dyDescent="0.25">
      <c r="A101" s="172"/>
      <c r="B101" s="394" t="str">
        <f t="shared" si="1"/>
        <v/>
      </c>
      <c r="C101" s="712">
        <f t="shared" si="0"/>
        <v>0</v>
      </c>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row>
    <row r="102" spans="1:27" ht="15" thickBot="1" x14ac:dyDescent="0.25">
      <c r="A102" s="172"/>
      <c r="B102" s="394" t="str">
        <f t="shared" si="1"/>
        <v/>
      </c>
      <c r="C102" s="712">
        <f t="shared" si="0"/>
        <v>0</v>
      </c>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row>
    <row r="103" spans="1:27" ht="15" thickBot="1" x14ac:dyDescent="0.25">
      <c r="A103" s="172"/>
      <c r="B103" s="394" t="str">
        <f t="shared" si="1"/>
        <v/>
      </c>
      <c r="C103" s="712">
        <f t="shared" si="0"/>
        <v>0</v>
      </c>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172"/>
    </row>
    <row r="104" spans="1:27" ht="15" thickBot="1" x14ac:dyDescent="0.25">
      <c r="A104" s="172"/>
      <c r="B104" s="394" t="str">
        <f t="shared" si="1"/>
        <v/>
      </c>
      <c r="C104" s="712">
        <f t="shared" si="0"/>
        <v>0</v>
      </c>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row>
    <row r="105" spans="1:27" ht="15" thickBot="1" x14ac:dyDescent="0.25">
      <c r="A105" s="172"/>
      <c r="B105" s="394" t="str">
        <f t="shared" si="1"/>
        <v/>
      </c>
      <c r="C105" s="712">
        <f t="shared" si="0"/>
        <v>0</v>
      </c>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row>
    <row r="106" spans="1:27" ht="15" thickBot="1" x14ac:dyDescent="0.25">
      <c r="A106" s="172"/>
      <c r="B106" s="394" t="str">
        <f t="shared" si="1"/>
        <v/>
      </c>
      <c r="C106" s="712">
        <f t="shared" si="0"/>
        <v>0</v>
      </c>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row>
    <row r="107" spans="1:27" ht="15" thickBot="1" x14ac:dyDescent="0.25">
      <c r="A107" s="172"/>
      <c r="B107" s="394" t="str">
        <f t="shared" si="1"/>
        <v/>
      </c>
      <c r="C107" s="712">
        <f t="shared" si="0"/>
        <v>0</v>
      </c>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row>
    <row r="108" spans="1:27" x14ac:dyDescent="0.2">
      <c r="A108" s="172"/>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row>
    <row r="109" spans="1:27" ht="15" x14ac:dyDescent="0.25">
      <c r="A109" s="172"/>
      <c r="B109" s="172"/>
      <c r="C109" s="172"/>
      <c r="D109" s="34" t="s">
        <v>190</v>
      </c>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row>
    <row r="110" spans="1:27" x14ac:dyDescent="0.2">
      <c r="A110" s="172"/>
      <c r="B110" s="172"/>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row>
    <row r="111" spans="1:27" x14ac:dyDescent="0.2">
      <c r="A111" s="172"/>
      <c r="B111" s="172"/>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row>
    <row r="112" spans="1:27" x14ac:dyDescent="0.2">
      <c r="A112" s="172"/>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row>
    <row r="113" spans="1:27" x14ac:dyDescent="0.2">
      <c r="A113" s="172"/>
      <c r="B113" s="172"/>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c r="AA113" s="172"/>
    </row>
    <row r="114" spans="1:27" x14ac:dyDescent="0.2">
      <c r="A114" s="172"/>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row>
    <row r="115" spans="1:27" x14ac:dyDescent="0.2">
      <c r="A115" s="172"/>
      <c r="B115" s="172"/>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row>
    <row r="116" spans="1:27" x14ac:dyDescent="0.2">
      <c r="A116" s="172"/>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row>
    <row r="117" spans="1:27" x14ac:dyDescent="0.2">
      <c r="A117" s="172"/>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row>
    <row r="118" spans="1:27" x14ac:dyDescent="0.2">
      <c r="A118" s="172"/>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row>
    <row r="119" spans="1:27" x14ac:dyDescent="0.2">
      <c r="A119" s="172"/>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row>
    <row r="120" spans="1:27" x14ac:dyDescent="0.2">
      <c r="A120" s="172"/>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row>
    <row r="121" spans="1:27" x14ac:dyDescent="0.2">
      <c r="A121" s="172"/>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row>
    <row r="122" spans="1:27" x14ac:dyDescent="0.2">
      <c r="A122" s="172"/>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row>
    <row r="123" spans="1:27" x14ac:dyDescent="0.2">
      <c r="A123" s="172"/>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row>
    <row r="124" spans="1:27" x14ac:dyDescent="0.2">
      <c r="A124" s="172"/>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row>
    <row r="125" spans="1:27" x14ac:dyDescent="0.2">
      <c r="A125" s="172"/>
      <c r="B125" s="172"/>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row>
    <row r="126" spans="1:27" x14ac:dyDescent="0.2">
      <c r="A126" s="172"/>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row>
    <row r="127" spans="1:27" x14ac:dyDescent="0.2">
      <c r="A127" s="172"/>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row>
    <row r="128" spans="1:27" x14ac:dyDescent="0.2">
      <c r="A128" s="172"/>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row>
    <row r="129" spans="1:27" x14ac:dyDescent="0.2">
      <c r="A129" s="172"/>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row>
    <row r="130" spans="1:27" x14ac:dyDescent="0.2">
      <c r="A130" s="172"/>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row>
    <row r="131" spans="1:27" x14ac:dyDescent="0.2">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row>
    <row r="132" spans="1:27" x14ac:dyDescent="0.2">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row>
    <row r="133" spans="1:27" x14ac:dyDescent="0.2">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row>
    <row r="134" spans="1:27" x14ac:dyDescent="0.2">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row>
    <row r="135" spans="1:27" x14ac:dyDescent="0.2">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row>
    <row r="136" spans="1:27" x14ac:dyDescent="0.2">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row>
    <row r="137" spans="1:27" x14ac:dyDescent="0.2">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row>
    <row r="138" spans="1:27" x14ac:dyDescent="0.2">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row>
    <row r="139" spans="1:27" x14ac:dyDescent="0.2">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row>
    <row r="140" spans="1:27" x14ac:dyDescent="0.2">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row>
    <row r="141" spans="1:27" x14ac:dyDescent="0.2">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row>
    <row r="142" spans="1:27" x14ac:dyDescent="0.2">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row>
    <row r="143" spans="1:27" x14ac:dyDescent="0.2">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row>
    <row r="144" spans="1:27" x14ac:dyDescent="0.2">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row>
    <row r="145" spans="1:27" x14ac:dyDescent="0.2">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row>
    <row r="146" spans="1:27" x14ac:dyDescent="0.2">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row>
    <row r="147" spans="1:27" x14ac:dyDescent="0.2">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row>
    <row r="148" spans="1:27" x14ac:dyDescent="0.2">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row>
    <row r="149" spans="1:27" x14ac:dyDescent="0.2">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row>
    <row r="150" spans="1:27" x14ac:dyDescent="0.2">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row>
    <row r="151" spans="1:27" x14ac:dyDescent="0.2">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row>
    <row r="152" spans="1:27" x14ac:dyDescent="0.2">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row>
    <row r="153" spans="1:27" x14ac:dyDescent="0.2">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row>
    <row r="154" spans="1:27" x14ac:dyDescent="0.2">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c r="AA154" s="172"/>
    </row>
    <row r="155" spans="1:27" x14ac:dyDescent="0.2">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row>
    <row r="156" spans="1:27" x14ac:dyDescent="0.2">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row>
    <row r="157" spans="1:27" x14ac:dyDescent="0.2">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c r="AA157" s="172"/>
    </row>
    <row r="158" spans="1:27" x14ac:dyDescent="0.2">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row>
    <row r="159" spans="1:27" x14ac:dyDescent="0.2">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row>
    <row r="160" spans="1:27" x14ac:dyDescent="0.2">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row>
    <row r="161" spans="1:27" x14ac:dyDescent="0.2">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row>
    <row r="162" spans="1:27" x14ac:dyDescent="0.2">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row>
    <row r="163" spans="1:27" x14ac:dyDescent="0.2">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row>
    <row r="164" spans="1:27" x14ac:dyDescent="0.2">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row>
    <row r="165" spans="1:27" x14ac:dyDescent="0.2">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row>
    <row r="166" spans="1:27" x14ac:dyDescent="0.2">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row>
    <row r="167" spans="1:27" x14ac:dyDescent="0.2">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row>
    <row r="168" spans="1:27" x14ac:dyDescent="0.2">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row>
    <row r="169" spans="1:27" x14ac:dyDescent="0.2">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c r="AA169" s="172"/>
    </row>
    <row r="170" spans="1:27" x14ac:dyDescent="0.2">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row>
    <row r="171" spans="1:27" x14ac:dyDescent="0.2">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c r="AA171" s="172"/>
    </row>
    <row r="172" spans="1:27" x14ac:dyDescent="0.2">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row>
    <row r="173" spans="1:27" x14ac:dyDescent="0.2">
      <c r="A173" s="172"/>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row>
    <row r="174" spans="1:27" x14ac:dyDescent="0.2">
      <c r="A174" s="172"/>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c r="AA174" s="172"/>
    </row>
    <row r="175" spans="1:27" x14ac:dyDescent="0.2">
      <c r="A175" s="172"/>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row>
    <row r="176" spans="1:27" x14ac:dyDescent="0.2">
      <c r="A176" s="172"/>
      <c r="B176" s="172"/>
      <c r="C176" s="172"/>
      <c r="D176" s="172"/>
      <c r="E176" s="172"/>
      <c r="F176" s="172"/>
      <c r="G176" s="172"/>
      <c r="H176" s="172"/>
      <c r="I176" s="172"/>
      <c r="J176" s="172"/>
      <c r="K176" s="172"/>
      <c r="L176" s="172"/>
      <c r="M176" s="172"/>
      <c r="N176" s="172"/>
      <c r="O176" s="172"/>
      <c r="P176" s="172"/>
      <c r="Q176" s="172"/>
      <c r="R176" s="172"/>
      <c r="S176" s="172"/>
      <c r="T176" s="172"/>
      <c r="U176" s="172"/>
      <c r="V176" s="172"/>
      <c r="W176" s="172"/>
      <c r="X176" s="172"/>
      <c r="Y176" s="172"/>
      <c r="Z176" s="172"/>
      <c r="AA176" s="172"/>
    </row>
    <row r="177" spans="1:27" x14ac:dyDescent="0.2">
      <c r="A177" s="172"/>
      <c r="B177" s="172"/>
      <c r="C177" s="172"/>
      <c r="D177" s="172"/>
      <c r="E177" s="172"/>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row>
    <row r="178" spans="1:27" x14ac:dyDescent="0.2">
      <c r="A178" s="172"/>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c r="AA178" s="172"/>
    </row>
    <row r="179" spans="1:27" x14ac:dyDescent="0.2">
      <c r="A179" s="172"/>
      <c r="B179" s="172"/>
      <c r="C179" s="172"/>
      <c r="D179" s="172"/>
      <c r="E179" s="172"/>
      <c r="F179" s="172"/>
      <c r="G179" s="172"/>
      <c r="H179" s="172"/>
      <c r="I179" s="172"/>
      <c r="J179" s="172"/>
      <c r="K179" s="172"/>
      <c r="L179" s="172"/>
      <c r="M179" s="172"/>
      <c r="N179" s="172"/>
      <c r="O179" s="172"/>
      <c r="P179" s="172"/>
      <c r="Q179" s="172"/>
      <c r="R179" s="172"/>
      <c r="S179" s="172"/>
      <c r="T179" s="172"/>
      <c r="U179" s="172"/>
      <c r="V179" s="172"/>
      <c r="W179" s="172"/>
      <c r="X179" s="172"/>
      <c r="Y179" s="172"/>
      <c r="Z179" s="172"/>
      <c r="AA179" s="172"/>
    </row>
    <row r="180" spans="1:27" x14ac:dyDescent="0.2">
      <c r="A180" s="172"/>
      <c r="B180" s="172"/>
      <c r="C180" s="172"/>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row>
    <row r="181" spans="1:27" x14ac:dyDescent="0.2">
      <c r="A181" s="172"/>
      <c r="B181" s="172"/>
      <c r="C181" s="172"/>
      <c r="D181" s="172"/>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c r="AA181" s="172"/>
    </row>
    <row r="182" spans="1:27" x14ac:dyDescent="0.2">
      <c r="A182" s="172"/>
      <c r="B182" s="172"/>
      <c r="C182" s="172"/>
      <c r="D182" s="172"/>
      <c r="E182" s="172"/>
      <c r="F182" s="172"/>
      <c r="G182" s="172"/>
      <c r="H182" s="172"/>
      <c r="I182" s="172"/>
      <c r="J182" s="172"/>
      <c r="K182" s="172"/>
      <c r="L182" s="172"/>
      <c r="M182" s="172"/>
      <c r="N182" s="172"/>
      <c r="O182" s="172"/>
      <c r="P182" s="172"/>
      <c r="Q182" s="172"/>
      <c r="R182" s="172"/>
      <c r="S182" s="172"/>
      <c r="T182" s="172"/>
      <c r="U182" s="172"/>
      <c r="V182" s="172"/>
      <c r="W182" s="172"/>
      <c r="X182" s="172"/>
      <c r="Y182" s="172"/>
      <c r="Z182" s="172"/>
      <c r="AA182" s="172"/>
    </row>
    <row r="183" spans="1:27" x14ac:dyDescent="0.2">
      <c r="A183" s="172"/>
      <c r="B183" s="172"/>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row>
    <row r="184" spans="1:27" x14ac:dyDescent="0.2">
      <c r="A184" s="172"/>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c r="AA184" s="172"/>
    </row>
    <row r="185" spans="1:27" x14ac:dyDescent="0.2">
      <c r="A185" s="172"/>
      <c r="B185" s="172"/>
      <c r="C185" s="172"/>
      <c r="D185" s="172"/>
      <c r="E185" s="172"/>
      <c r="F185" s="172"/>
      <c r="G185" s="172"/>
      <c r="H185" s="172"/>
      <c r="I185" s="172"/>
      <c r="J185" s="172"/>
      <c r="K185" s="172"/>
      <c r="L185" s="172"/>
      <c r="M185" s="172"/>
      <c r="N185" s="172"/>
      <c r="O185" s="172"/>
      <c r="P185" s="172"/>
      <c r="Q185" s="172"/>
      <c r="R185" s="172"/>
      <c r="S185" s="172"/>
      <c r="T185" s="172"/>
      <c r="U185" s="172"/>
      <c r="V185" s="172"/>
      <c r="W185" s="172"/>
      <c r="X185" s="172"/>
      <c r="Y185" s="172"/>
      <c r="Z185" s="172"/>
      <c r="AA185" s="172"/>
    </row>
    <row r="186" spans="1:27" x14ac:dyDescent="0.2">
      <c r="A186" s="172"/>
      <c r="B186" s="172"/>
      <c r="C186" s="172"/>
      <c r="D186" s="172"/>
      <c r="E186" s="172"/>
      <c r="F186" s="172"/>
      <c r="G186" s="172"/>
      <c r="H186" s="172"/>
      <c r="I186" s="172"/>
      <c r="J186" s="172"/>
      <c r="K186" s="172"/>
      <c r="L186" s="172"/>
      <c r="M186" s="172"/>
      <c r="N186" s="172"/>
      <c r="O186" s="172"/>
      <c r="P186" s="172"/>
      <c r="Q186" s="172"/>
      <c r="R186" s="172"/>
      <c r="S186" s="172"/>
      <c r="T186" s="172"/>
      <c r="U186" s="172"/>
      <c r="V186" s="172"/>
      <c r="W186" s="172"/>
      <c r="X186" s="172"/>
      <c r="Y186" s="172"/>
      <c r="Z186" s="172"/>
      <c r="AA186" s="172"/>
    </row>
    <row r="187" spans="1:27" x14ac:dyDescent="0.2">
      <c r="A187" s="172"/>
      <c r="B187" s="172"/>
      <c r="C187" s="172"/>
      <c r="D187" s="172"/>
      <c r="E187" s="172"/>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row>
    <row r="188" spans="1:27" x14ac:dyDescent="0.2">
      <c r="A188" s="172"/>
      <c r="B188" s="172"/>
      <c r="C188" s="172"/>
      <c r="D188" s="172"/>
      <c r="E188" s="172"/>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row>
    <row r="189" spans="1:27" x14ac:dyDescent="0.2">
      <c r="A189" s="172"/>
      <c r="B189" s="172"/>
      <c r="C189" s="172"/>
      <c r="D189" s="172"/>
      <c r="E189" s="172"/>
      <c r="F189" s="172"/>
      <c r="G189" s="172"/>
      <c r="H189" s="172"/>
      <c r="I189" s="172"/>
      <c r="J189" s="172"/>
      <c r="K189" s="172"/>
      <c r="L189" s="172"/>
      <c r="M189" s="172"/>
      <c r="N189" s="172"/>
      <c r="O189" s="172"/>
      <c r="P189" s="172"/>
      <c r="Q189" s="172"/>
      <c r="R189" s="172"/>
      <c r="S189" s="172"/>
      <c r="T189" s="172"/>
      <c r="U189" s="172"/>
      <c r="V189" s="172"/>
      <c r="W189" s="172"/>
      <c r="X189" s="172"/>
      <c r="Y189" s="172"/>
      <c r="Z189" s="172"/>
      <c r="AA189" s="172"/>
    </row>
    <row r="190" spans="1:27" x14ac:dyDescent="0.2">
      <c r="A190" s="172"/>
      <c r="B190" s="172"/>
      <c r="C190" s="172"/>
      <c r="D190" s="172"/>
      <c r="E190" s="172"/>
      <c r="F190" s="172"/>
      <c r="G190" s="172"/>
      <c r="H190" s="172"/>
      <c r="I190" s="172"/>
      <c r="J190" s="172"/>
      <c r="K190" s="172"/>
      <c r="L190" s="172"/>
      <c r="M190" s="172"/>
      <c r="N190" s="172"/>
      <c r="O190" s="172"/>
      <c r="P190" s="172"/>
      <c r="Q190" s="172"/>
      <c r="R190" s="172"/>
      <c r="S190" s="172"/>
      <c r="T190" s="172"/>
      <c r="U190" s="172"/>
      <c r="V190" s="172"/>
      <c r="W190" s="172"/>
      <c r="X190" s="172"/>
      <c r="Y190" s="172"/>
      <c r="Z190" s="172"/>
      <c r="AA190" s="172"/>
    </row>
    <row r="191" spans="1:27" x14ac:dyDescent="0.2">
      <c r="A191" s="172"/>
      <c r="B191" s="172"/>
      <c r="C191" s="172"/>
      <c r="D191" s="172"/>
      <c r="E191" s="172"/>
      <c r="F191" s="172"/>
      <c r="G191" s="172"/>
      <c r="H191" s="172"/>
      <c r="I191" s="172"/>
      <c r="J191" s="172"/>
      <c r="K191" s="172"/>
      <c r="L191" s="172"/>
      <c r="M191" s="172"/>
      <c r="N191" s="172"/>
      <c r="O191" s="172"/>
      <c r="P191" s="172"/>
      <c r="Q191" s="172"/>
      <c r="R191" s="172"/>
      <c r="S191" s="172"/>
      <c r="T191" s="172"/>
      <c r="U191" s="172"/>
      <c r="V191" s="172"/>
      <c r="W191" s="172"/>
      <c r="X191" s="172"/>
      <c r="Y191" s="172"/>
      <c r="Z191" s="172"/>
      <c r="AA191" s="172"/>
    </row>
    <row r="192" spans="1:27" x14ac:dyDescent="0.2">
      <c r="A192" s="172"/>
      <c r="B192" s="172"/>
      <c r="C192" s="172"/>
      <c r="D192" s="172"/>
      <c r="E192" s="172"/>
      <c r="F192" s="172"/>
      <c r="G192" s="172"/>
      <c r="H192" s="172"/>
      <c r="I192" s="172"/>
      <c r="J192" s="172"/>
      <c r="K192" s="172"/>
      <c r="L192" s="172"/>
      <c r="M192" s="172"/>
      <c r="N192" s="172"/>
      <c r="O192" s="172"/>
      <c r="P192" s="172"/>
      <c r="Q192" s="172"/>
      <c r="R192" s="172"/>
      <c r="S192" s="172"/>
      <c r="T192" s="172"/>
      <c r="U192" s="172"/>
      <c r="V192" s="172"/>
      <c r="W192" s="172"/>
      <c r="X192" s="172"/>
      <c r="Y192" s="172"/>
      <c r="Z192" s="172"/>
      <c r="AA192" s="172"/>
    </row>
    <row r="193" spans="1:27" x14ac:dyDescent="0.2">
      <c r="A193" s="172"/>
      <c r="B193" s="172"/>
      <c r="C193" s="172"/>
      <c r="D193" s="172"/>
      <c r="E193" s="172"/>
      <c r="F193" s="172"/>
      <c r="G193" s="172"/>
      <c r="H193" s="172"/>
      <c r="I193" s="172"/>
      <c r="J193" s="172"/>
      <c r="K193" s="172"/>
      <c r="L193" s="172"/>
      <c r="M193" s="172"/>
      <c r="N193" s="172"/>
      <c r="O193" s="172"/>
      <c r="P193" s="172"/>
      <c r="Q193" s="172"/>
      <c r="R193" s="172"/>
      <c r="S193" s="172"/>
      <c r="T193" s="172"/>
      <c r="U193" s="172"/>
      <c r="V193" s="172"/>
      <c r="W193" s="172"/>
      <c r="X193" s="172"/>
      <c r="Y193" s="172"/>
      <c r="Z193" s="172"/>
      <c r="AA193" s="172"/>
    </row>
    <row r="194" spans="1:27" x14ac:dyDescent="0.2">
      <c r="A194" s="172"/>
      <c r="B194" s="172"/>
      <c r="C194" s="172"/>
      <c r="D194" s="172"/>
      <c r="E194" s="172"/>
      <c r="F194" s="172"/>
      <c r="G194" s="172"/>
      <c r="H194" s="172"/>
      <c r="I194" s="172"/>
      <c r="J194" s="172"/>
      <c r="K194" s="172"/>
      <c r="L194" s="172"/>
      <c r="M194" s="172"/>
      <c r="N194" s="172"/>
      <c r="O194" s="172"/>
      <c r="P194" s="172"/>
      <c r="Q194" s="172"/>
      <c r="R194" s="172"/>
      <c r="S194" s="172"/>
      <c r="T194" s="172"/>
      <c r="U194" s="172"/>
      <c r="V194" s="172"/>
      <c r="W194" s="172"/>
      <c r="X194" s="172"/>
      <c r="Y194" s="172"/>
      <c r="Z194" s="172"/>
      <c r="AA194" s="172"/>
    </row>
    <row r="195" spans="1:27" x14ac:dyDescent="0.2">
      <c r="A195" s="172"/>
      <c r="B195" s="172"/>
      <c r="C195" s="172"/>
      <c r="D195" s="172"/>
      <c r="E195" s="172"/>
      <c r="F195" s="172"/>
      <c r="G195" s="172"/>
      <c r="H195" s="172"/>
      <c r="I195" s="172"/>
      <c r="J195" s="172"/>
      <c r="K195" s="172"/>
      <c r="L195" s="172"/>
      <c r="M195" s="172"/>
      <c r="N195" s="172"/>
      <c r="O195" s="172"/>
      <c r="P195" s="172"/>
      <c r="Q195" s="172"/>
      <c r="R195" s="172"/>
      <c r="S195" s="172"/>
      <c r="T195" s="172"/>
      <c r="U195" s="172"/>
      <c r="V195" s="172"/>
      <c r="W195" s="172"/>
      <c r="X195" s="172"/>
      <c r="Y195" s="172"/>
      <c r="Z195" s="172"/>
      <c r="AA195" s="172"/>
    </row>
    <row r="196" spans="1:27" x14ac:dyDescent="0.2">
      <c r="A196" s="172"/>
      <c r="B196" s="172"/>
      <c r="C196" s="172"/>
      <c r="D196" s="172"/>
      <c r="E196" s="172"/>
      <c r="F196" s="172"/>
      <c r="G196" s="172"/>
      <c r="H196" s="172"/>
      <c r="I196" s="172"/>
      <c r="J196" s="172"/>
      <c r="K196" s="172"/>
      <c r="L196" s="172"/>
      <c r="M196" s="172"/>
      <c r="N196" s="172"/>
      <c r="O196" s="172"/>
      <c r="P196" s="172"/>
      <c r="Q196" s="172"/>
      <c r="R196" s="172"/>
      <c r="S196" s="172"/>
      <c r="T196" s="172"/>
      <c r="U196" s="172"/>
      <c r="V196" s="172"/>
      <c r="W196" s="172"/>
      <c r="X196" s="172"/>
      <c r="Y196" s="172"/>
      <c r="Z196" s="172"/>
      <c r="AA196" s="172"/>
    </row>
    <row r="197" spans="1:27" x14ac:dyDescent="0.2">
      <c r="A197" s="172"/>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c r="AA197" s="172"/>
    </row>
    <row r="198" spans="1:27" x14ac:dyDescent="0.2">
      <c r="A198" s="172"/>
      <c r="B198" s="172"/>
      <c r="C198" s="172"/>
      <c r="D198" s="172"/>
      <c r="E198" s="172"/>
      <c r="F198" s="172"/>
      <c r="G198" s="172"/>
      <c r="H198" s="172"/>
      <c r="I198" s="172"/>
      <c r="J198" s="172"/>
      <c r="K198" s="172"/>
      <c r="L198" s="172"/>
      <c r="M198" s="172"/>
      <c r="N198" s="172"/>
      <c r="O198" s="172"/>
      <c r="P198" s="172"/>
      <c r="Q198" s="172"/>
      <c r="R198" s="172"/>
      <c r="S198" s="172"/>
      <c r="T198" s="172"/>
      <c r="U198" s="172"/>
      <c r="V198" s="172"/>
      <c r="W198" s="172"/>
      <c r="X198" s="172"/>
      <c r="Y198" s="172"/>
      <c r="Z198" s="172"/>
      <c r="AA198" s="172"/>
    </row>
    <row r="199" spans="1:27" x14ac:dyDescent="0.2">
      <c r="A199" s="172"/>
      <c r="B199" s="172"/>
      <c r="C199" s="172"/>
      <c r="D199" s="172"/>
      <c r="E199" s="172"/>
      <c r="F199" s="172"/>
      <c r="G199" s="172"/>
      <c r="H199" s="172"/>
      <c r="I199" s="172"/>
      <c r="J199" s="172"/>
      <c r="K199" s="172"/>
      <c r="L199" s="172"/>
      <c r="M199" s="172"/>
      <c r="N199" s="172"/>
      <c r="O199" s="172"/>
      <c r="P199" s="172"/>
      <c r="Q199" s="172"/>
      <c r="R199" s="172"/>
      <c r="S199" s="172"/>
      <c r="T199" s="172"/>
      <c r="U199" s="172"/>
      <c r="V199" s="172"/>
      <c r="W199" s="172"/>
      <c r="X199" s="172"/>
      <c r="Y199" s="172"/>
      <c r="Z199" s="172"/>
      <c r="AA199" s="172"/>
    </row>
    <row r="200" spans="1:27" x14ac:dyDescent="0.2">
      <c r="A200" s="172"/>
      <c r="B200" s="172"/>
      <c r="C200" s="172"/>
      <c r="D200" s="172"/>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c r="AA200" s="172"/>
    </row>
    <row r="201" spans="1:27" x14ac:dyDescent="0.2">
      <c r="A201" s="172"/>
      <c r="B201" s="172"/>
      <c r="C201" s="172"/>
      <c r="D201" s="172"/>
      <c r="E201" s="172"/>
      <c r="F201" s="172"/>
      <c r="G201" s="172"/>
      <c r="H201" s="172"/>
      <c r="I201" s="172"/>
      <c r="J201" s="172"/>
      <c r="K201" s="172"/>
      <c r="L201" s="172"/>
      <c r="M201" s="172"/>
      <c r="N201" s="172"/>
      <c r="O201" s="172"/>
      <c r="P201" s="172"/>
      <c r="Q201" s="172"/>
      <c r="R201" s="172"/>
      <c r="S201" s="172"/>
      <c r="T201" s="172"/>
      <c r="U201" s="172"/>
      <c r="V201" s="172"/>
      <c r="W201" s="172"/>
      <c r="X201" s="172"/>
      <c r="Y201" s="172"/>
      <c r="Z201" s="172"/>
      <c r="AA201" s="172"/>
    </row>
    <row r="202" spans="1:27" x14ac:dyDescent="0.2">
      <c r="A202" s="172"/>
      <c r="B202" s="172"/>
      <c r="C202" s="172"/>
      <c r="D202" s="172"/>
      <c r="E202" s="172"/>
      <c r="F202" s="172"/>
      <c r="G202" s="172"/>
      <c r="H202" s="172"/>
      <c r="I202" s="172"/>
      <c r="J202" s="172"/>
      <c r="K202" s="172"/>
      <c r="L202" s="172"/>
      <c r="M202" s="172"/>
      <c r="N202" s="172"/>
      <c r="O202" s="172"/>
      <c r="P202" s="172"/>
      <c r="Q202" s="172"/>
      <c r="R202" s="172"/>
      <c r="S202" s="172"/>
      <c r="T202" s="172"/>
      <c r="U202" s="172"/>
      <c r="V202" s="172"/>
      <c r="W202" s="172"/>
      <c r="X202" s="172"/>
      <c r="Y202" s="172"/>
      <c r="Z202" s="172"/>
      <c r="AA202" s="172"/>
    </row>
    <row r="203" spans="1:27" x14ac:dyDescent="0.2">
      <c r="A203" s="172"/>
      <c r="B203" s="172"/>
      <c r="C203" s="172"/>
      <c r="D203" s="172"/>
      <c r="E203" s="172"/>
      <c r="F203" s="172"/>
      <c r="G203" s="172"/>
      <c r="H203" s="172"/>
      <c r="I203" s="172"/>
      <c r="J203" s="172"/>
      <c r="K203" s="172"/>
      <c r="L203" s="172"/>
      <c r="M203" s="172"/>
      <c r="N203" s="172"/>
      <c r="O203" s="172"/>
      <c r="P203" s="172"/>
      <c r="Q203" s="172"/>
      <c r="R203" s="172"/>
      <c r="S203" s="172"/>
      <c r="T203" s="172"/>
      <c r="U203" s="172"/>
      <c r="V203" s="172"/>
      <c r="W203" s="172"/>
      <c r="X203" s="172"/>
      <c r="Y203" s="172"/>
      <c r="Z203" s="172"/>
      <c r="AA203" s="172"/>
    </row>
    <row r="204" spans="1:27" x14ac:dyDescent="0.2">
      <c r="A204" s="172"/>
      <c r="B204" s="172"/>
      <c r="C204" s="172"/>
      <c r="D204" s="172"/>
      <c r="E204" s="172"/>
      <c r="F204" s="172"/>
      <c r="G204" s="172"/>
      <c r="H204" s="172"/>
      <c r="I204" s="172"/>
      <c r="J204" s="172"/>
      <c r="K204" s="172"/>
      <c r="L204" s="172"/>
      <c r="M204" s="172"/>
      <c r="N204" s="172"/>
      <c r="O204" s="172"/>
      <c r="P204" s="172"/>
      <c r="Q204" s="172"/>
      <c r="R204" s="172"/>
      <c r="S204" s="172"/>
      <c r="T204" s="172"/>
      <c r="U204" s="172"/>
      <c r="V204" s="172"/>
      <c r="W204" s="172"/>
      <c r="X204" s="172"/>
      <c r="Y204" s="172"/>
      <c r="Z204" s="172"/>
      <c r="AA204" s="172"/>
    </row>
    <row r="205" spans="1:27" x14ac:dyDescent="0.2">
      <c r="A205" s="172"/>
      <c r="B205" s="172"/>
      <c r="C205" s="172"/>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row>
    <row r="206" spans="1:27" x14ac:dyDescent="0.2">
      <c r="A206" s="172"/>
      <c r="B206" s="172"/>
      <c r="C206" s="172"/>
      <c r="D206" s="172"/>
      <c r="E206" s="172"/>
      <c r="F206" s="172"/>
      <c r="G206" s="172"/>
      <c r="H206" s="172"/>
      <c r="I206" s="172"/>
      <c r="J206" s="172"/>
      <c r="K206" s="172"/>
      <c r="L206" s="172"/>
      <c r="M206" s="172"/>
      <c r="N206" s="172"/>
      <c r="O206" s="172"/>
      <c r="P206" s="172"/>
      <c r="Q206" s="172"/>
      <c r="R206" s="172"/>
      <c r="S206" s="172"/>
      <c r="T206" s="172"/>
      <c r="U206" s="172"/>
      <c r="V206" s="172"/>
      <c r="W206" s="172"/>
      <c r="X206" s="172"/>
      <c r="Y206" s="172"/>
      <c r="Z206" s="172"/>
      <c r="AA206" s="172"/>
    </row>
    <row r="207" spans="1:27" x14ac:dyDescent="0.2">
      <c r="A207" s="172"/>
      <c r="B207" s="172"/>
      <c r="C207" s="172"/>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row>
    <row r="208" spans="1:27" x14ac:dyDescent="0.2">
      <c r="A208" s="172"/>
      <c r="B208" s="172"/>
      <c r="C208" s="172"/>
      <c r="D208" s="172"/>
      <c r="E208" s="172"/>
      <c r="F208" s="172"/>
      <c r="G208" s="172"/>
      <c r="H208" s="172"/>
      <c r="I208" s="172"/>
      <c r="J208" s="172"/>
      <c r="K208" s="172"/>
      <c r="L208" s="172"/>
      <c r="M208" s="172"/>
      <c r="N208" s="172"/>
      <c r="O208" s="172"/>
      <c r="P208" s="172"/>
      <c r="Q208" s="172"/>
      <c r="R208" s="172"/>
      <c r="S208" s="172"/>
      <c r="T208" s="172"/>
      <c r="U208" s="172"/>
      <c r="V208" s="172"/>
      <c r="W208" s="172"/>
      <c r="X208" s="172"/>
      <c r="Y208" s="172"/>
      <c r="Z208" s="172"/>
      <c r="AA208" s="172"/>
    </row>
    <row r="209" spans="1:27" x14ac:dyDescent="0.2">
      <c r="A209" s="172"/>
      <c r="B209" s="172"/>
      <c r="C209" s="172"/>
      <c r="D209" s="172"/>
      <c r="E209" s="172"/>
      <c r="F209" s="172"/>
      <c r="G209" s="172"/>
      <c r="H209" s="172"/>
      <c r="I209" s="172"/>
      <c r="J209" s="172"/>
      <c r="K209" s="172"/>
      <c r="L209" s="172"/>
      <c r="M209" s="172"/>
      <c r="N209" s="172"/>
      <c r="O209" s="172"/>
      <c r="P209" s="172"/>
      <c r="Q209" s="172"/>
      <c r="R209" s="172"/>
      <c r="S209" s="172"/>
      <c r="T209" s="172"/>
      <c r="U209" s="172"/>
      <c r="V209" s="172"/>
      <c r="W209" s="172"/>
      <c r="X209" s="172"/>
      <c r="Y209" s="172"/>
      <c r="Z209" s="172"/>
      <c r="AA209" s="172"/>
    </row>
    <row r="210" spans="1:27" x14ac:dyDescent="0.2">
      <c r="A210" s="172"/>
      <c r="B210" s="172"/>
      <c r="C210" s="172"/>
      <c r="D210" s="172"/>
      <c r="E210" s="172"/>
      <c r="F210" s="172"/>
      <c r="G210" s="172"/>
      <c r="H210" s="172"/>
      <c r="I210" s="172"/>
      <c r="J210" s="172"/>
      <c r="K210" s="172"/>
      <c r="L210" s="172"/>
      <c r="M210" s="172"/>
      <c r="N210" s="172"/>
      <c r="O210" s="172"/>
      <c r="P210" s="172"/>
      <c r="Q210" s="172"/>
      <c r="R210" s="172"/>
      <c r="S210" s="172"/>
      <c r="T210" s="172"/>
      <c r="U210" s="172"/>
      <c r="V210" s="172"/>
      <c r="W210" s="172"/>
      <c r="X210" s="172"/>
      <c r="Y210" s="172"/>
      <c r="Z210" s="172"/>
      <c r="AA210" s="172"/>
    </row>
    <row r="211" spans="1:27" x14ac:dyDescent="0.2">
      <c r="A211" s="172"/>
      <c r="B211" s="172"/>
      <c r="C211" s="172"/>
      <c r="D211" s="172"/>
      <c r="E211" s="172"/>
      <c r="F211" s="172"/>
      <c r="G211" s="172"/>
      <c r="H211" s="172"/>
      <c r="I211" s="172"/>
      <c r="J211" s="172"/>
      <c r="K211" s="172"/>
      <c r="L211" s="172"/>
      <c r="M211" s="172"/>
      <c r="N211" s="172"/>
      <c r="O211" s="172"/>
      <c r="P211" s="172"/>
      <c r="Q211" s="172"/>
      <c r="R211" s="172"/>
      <c r="S211" s="172"/>
      <c r="T211" s="172"/>
      <c r="U211" s="172"/>
      <c r="V211" s="172"/>
      <c r="W211" s="172"/>
      <c r="X211" s="172"/>
      <c r="Y211" s="172"/>
      <c r="Z211" s="172"/>
      <c r="AA211" s="172"/>
    </row>
    <row r="212" spans="1:27" x14ac:dyDescent="0.2">
      <c r="A212" s="172"/>
      <c r="B212" s="172"/>
      <c r="C212" s="172"/>
      <c r="D212" s="172"/>
      <c r="E212" s="172"/>
      <c r="F212" s="172"/>
      <c r="G212" s="172"/>
      <c r="H212" s="172"/>
      <c r="I212" s="172"/>
      <c r="J212" s="172"/>
      <c r="K212" s="172"/>
      <c r="L212" s="172"/>
      <c r="M212" s="172"/>
      <c r="N212" s="172"/>
      <c r="O212" s="172"/>
      <c r="P212" s="172"/>
      <c r="Q212" s="172"/>
      <c r="R212" s="172"/>
      <c r="S212" s="172"/>
      <c r="T212" s="172"/>
      <c r="U212" s="172"/>
      <c r="V212" s="172"/>
      <c r="W212" s="172"/>
      <c r="X212" s="172"/>
      <c r="Y212" s="172"/>
      <c r="Z212" s="172"/>
      <c r="AA212" s="172"/>
    </row>
    <row r="213" spans="1:27" x14ac:dyDescent="0.2">
      <c r="A213" s="172"/>
      <c r="B213" s="172"/>
      <c r="C213" s="172"/>
      <c r="D213" s="172"/>
      <c r="E213" s="172"/>
      <c r="F213" s="172"/>
      <c r="G213" s="172"/>
      <c r="H213" s="172"/>
      <c r="I213" s="172"/>
      <c r="J213" s="172"/>
      <c r="K213" s="172"/>
      <c r="L213" s="172"/>
      <c r="M213" s="172"/>
      <c r="N213" s="172"/>
      <c r="O213" s="172"/>
      <c r="P213" s="172"/>
      <c r="Q213" s="172"/>
      <c r="R213" s="172"/>
      <c r="S213" s="172"/>
      <c r="T213" s="172"/>
      <c r="U213" s="172"/>
      <c r="V213" s="172"/>
      <c r="W213" s="172"/>
      <c r="X213" s="172"/>
      <c r="Y213" s="172"/>
      <c r="Z213" s="172"/>
      <c r="AA213" s="172"/>
    </row>
    <row r="214" spans="1:27" x14ac:dyDescent="0.2">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row>
    <row r="215" spans="1:27" x14ac:dyDescent="0.2">
      <c r="A215" s="172"/>
      <c r="B215" s="172"/>
      <c r="C215" s="172"/>
      <c r="D215" s="172"/>
      <c r="E215" s="172"/>
      <c r="F215" s="172"/>
      <c r="G215" s="172"/>
      <c r="H215" s="172"/>
      <c r="I215" s="172"/>
      <c r="J215" s="172"/>
      <c r="K215" s="172"/>
      <c r="L215" s="172"/>
      <c r="M215" s="172"/>
      <c r="N215" s="172"/>
      <c r="O215" s="172"/>
      <c r="P215" s="172"/>
      <c r="Q215" s="172"/>
      <c r="R215" s="172"/>
      <c r="S215" s="172"/>
      <c r="T215" s="172"/>
      <c r="U215" s="172"/>
      <c r="V215" s="172"/>
      <c r="W215" s="172"/>
      <c r="X215" s="172"/>
      <c r="Y215" s="172"/>
      <c r="Z215" s="172"/>
      <c r="AA215" s="172"/>
    </row>
    <row r="216" spans="1:27" x14ac:dyDescent="0.2">
      <c r="A216" s="172"/>
      <c r="B216" s="172"/>
      <c r="C216" s="172"/>
      <c r="D216" s="172"/>
      <c r="E216" s="172"/>
      <c r="F216" s="172"/>
      <c r="G216" s="172"/>
      <c r="H216" s="172"/>
      <c r="I216" s="172"/>
      <c r="J216" s="172"/>
      <c r="K216" s="172"/>
      <c r="L216" s="172"/>
      <c r="M216" s="172"/>
      <c r="N216" s="172"/>
      <c r="O216" s="172"/>
      <c r="P216" s="172"/>
      <c r="Q216" s="172"/>
      <c r="R216" s="172"/>
      <c r="S216" s="172"/>
      <c r="T216" s="172"/>
      <c r="U216" s="172"/>
      <c r="V216" s="172"/>
      <c r="W216" s="172"/>
      <c r="X216" s="172"/>
      <c r="Y216" s="172"/>
      <c r="Z216" s="172"/>
      <c r="AA216" s="172"/>
    </row>
    <row r="217" spans="1:27" x14ac:dyDescent="0.2">
      <c r="A217" s="172"/>
      <c r="B217" s="172"/>
      <c r="C217" s="172"/>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row>
    <row r="218" spans="1:27" x14ac:dyDescent="0.2">
      <c r="A218" s="172"/>
      <c r="B218" s="172"/>
      <c r="C218" s="172"/>
      <c r="D218" s="172"/>
      <c r="E218" s="172"/>
      <c r="F218" s="172"/>
      <c r="G218" s="172"/>
      <c r="H218" s="172"/>
      <c r="I218" s="172"/>
      <c r="J218" s="172"/>
      <c r="K218" s="172"/>
      <c r="L218" s="172"/>
      <c r="M218" s="172"/>
      <c r="N218" s="172"/>
      <c r="O218" s="172"/>
      <c r="P218" s="172"/>
      <c r="Q218" s="172"/>
      <c r="R218" s="172"/>
      <c r="S218" s="172"/>
      <c r="T218" s="172"/>
      <c r="U218" s="172"/>
      <c r="V218" s="172"/>
      <c r="W218" s="172"/>
      <c r="X218" s="172"/>
      <c r="Y218" s="172"/>
      <c r="Z218" s="172"/>
      <c r="AA218" s="172"/>
    </row>
    <row r="219" spans="1:27" x14ac:dyDescent="0.2">
      <c r="A219" s="172"/>
      <c r="B219" s="172"/>
      <c r="C219" s="172"/>
      <c r="D219" s="172"/>
      <c r="E219" s="172"/>
      <c r="F219" s="172"/>
      <c r="G219" s="172"/>
      <c r="H219" s="172"/>
      <c r="I219" s="172"/>
      <c r="J219" s="172"/>
      <c r="K219" s="172"/>
      <c r="L219" s="172"/>
      <c r="M219" s="172"/>
      <c r="N219" s="172"/>
      <c r="O219" s="172"/>
      <c r="P219" s="172"/>
      <c r="Q219" s="172"/>
      <c r="R219" s="172"/>
      <c r="S219" s="172"/>
      <c r="T219" s="172"/>
      <c r="U219" s="172"/>
      <c r="V219" s="172"/>
      <c r="W219" s="172"/>
      <c r="X219" s="172"/>
      <c r="Y219" s="172"/>
      <c r="Z219" s="172"/>
      <c r="AA219" s="172"/>
    </row>
    <row r="220" spans="1:27" x14ac:dyDescent="0.2">
      <c r="A220" s="172"/>
      <c r="B220" s="172"/>
      <c r="C220" s="172"/>
      <c r="D220" s="172"/>
      <c r="E220" s="172"/>
      <c r="F220" s="172"/>
      <c r="G220" s="172"/>
      <c r="H220" s="172"/>
      <c r="I220" s="172"/>
      <c r="J220" s="172"/>
      <c r="K220" s="172"/>
      <c r="L220" s="172"/>
      <c r="M220" s="172"/>
      <c r="N220" s="172"/>
      <c r="O220" s="172"/>
      <c r="P220" s="172"/>
      <c r="Q220" s="172"/>
      <c r="R220" s="172"/>
      <c r="S220" s="172"/>
      <c r="T220" s="172"/>
      <c r="U220" s="172"/>
      <c r="V220" s="172"/>
      <c r="W220" s="172"/>
      <c r="X220" s="172"/>
      <c r="Y220" s="172"/>
      <c r="Z220" s="172"/>
      <c r="AA220" s="172"/>
    </row>
    <row r="221" spans="1:27" x14ac:dyDescent="0.2">
      <c r="A221" s="172"/>
      <c r="B221" s="172"/>
      <c r="C221" s="172"/>
      <c r="D221" s="172"/>
      <c r="E221" s="172"/>
      <c r="F221" s="172"/>
      <c r="G221" s="172"/>
      <c r="H221" s="172"/>
      <c r="I221" s="172"/>
      <c r="J221" s="172"/>
      <c r="K221" s="172"/>
      <c r="L221" s="172"/>
      <c r="M221" s="172"/>
      <c r="N221" s="172"/>
      <c r="O221" s="172"/>
      <c r="P221" s="172"/>
      <c r="Q221" s="172"/>
      <c r="R221" s="172"/>
      <c r="S221" s="172"/>
      <c r="T221" s="172"/>
      <c r="U221" s="172"/>
      <c r="V221" s="172"/>
      <c r="W221" s="172"/>
      <c r="X221" s="172"/>
      <c r="Y221" s="172"/>
      <c r="Z221" s="172"/>
      <c r="AA221" s="172"/>
    </row>
    <row r="222" spans="1:27" x14ac:dyDescent="0.2">
      <c r="A222" s="172"/>
      <c r="B222" s="172"/>
      <c r="C222" s="172"/>
      <c r="D222" s="172"/>
      <c r="E222" s="172"/>
      <c r="F222" s="172"/>
      <c r="G222" s="172"/>
      <c r="H222" s="172"/>
      <c r="I222" s="172"/>
      <c r="J222" s="172"/>
      <c r="K222" s="172"/>
      <c r="L222" s="172"/>
      <c r="M222" s="172"/>
      <c r="N222" s="172"/>
      <c r="O222" s="172"/>
      <c r="P222" s="172"/>
      <c r="Q222" s="172"/>
      <c r="R222" s="172"/>
      <c r="S222" s="172"/>
      <c r="T222" s="172"/>
      <c r="U222" s="172"/>
      <c r="V222" s="172"/>
      <c r="W222" s="172"/>
      <c r="X222" s="172"/>
      <c r="Y222" s="172"/>
      <c r="Z222" s="172"/>
      <c r="AA222" s="172"/>
    </row>
    <row r="223" spans="1:27" x14ac:dyDescent="0.2">
      <c r="A223" s="172"/>
      <c r="B223" s="172"/>
      <c r="C223" s="172"/>
      <c r="D223" s="172"/>
      <c r="E223" s="172"/>
      <c r="F223" s="172"/>
      <c r="G223" s="172"/>
      <c r="H223" s="172"/>
      <c r="I223" s="172"/>
      <c r="J223" s="172"/>
      <c r="K223" s="172"/>
      <c r="L223" s="172"/>
      <c r="M223" s="172"/>
      <c r="N223" s="172"/>
      <c r="O223" s="172"/>
      <c r="P223" s="172"/>
      <c r="Q223" s="172"/>
      <c r="R223" s="172"/>
      <c r="S223" s="172"/>
      <c r="T223" s="172"/>
      <c r="U223" s="172"/>
      <c r="V223" s="172"/>
      <c r="W223" s="172"/>
      <c r="X223" s="172"/>
      <c r="Y223" s="172"/>
      <c r="Z223" s="172"/>
      <c r="AA223" s="172"/>
    </row>
    <row r="224" spans="1:27" x14ac:dyDescent="0.2">
      <c r="A224" s="172"/>
      <c r="B224" s="172"/>
      <c r="C224" s="172"/>
      <c r="D224" s="172"/>
      <c r="E224" s="172"/>
      <c r="F224" s="172"/>
      <c r="G224" s="172"/>
      <c r="H224" s="172"/>
      <c r="I224" s="172"/>
      <c r="J224" s="172"/>
      <c r="K224" s="172"/>
      <c r="L224" s="172"/>
      <c r="M224" s="172"/>
      <c r="N224" s="172"/>
      <c r="O224" s="172"/>
      <c r="P224" s="172"/>
      <c r="Q224" s="172"/>
      <c r="R224" s="172"/>
      <c r="S224" s="172"/>
      <c r="T224" s="172"/>
      <c r="U224" s="172"/>
      <c r="V224" s="172"/>
      <c r="W224" s="172"/>
      <c r="X224" s="172"/>
      <c r="Y224" s="172"/>
      <c r="Z224" s="172"/>
      <c r="AA224" s="172"/>
    </row>
    <row r="225" spans="1:27" x14ac:dyDescent="0.2">
      <c r="A225" s="172"/>
      <c r="B225" s="172"/>
      <c r="C225" s="172"/>
      <c r="D225" s="172"/>
      <c r="E225" s="172"/>
      <c r="F225" s="172"/>
      <c r="G225" s="172"/>
      <c r="H225" s="172"/>
      <c r="I225" s="172"/>
      <c r="J225" s="172"/>
      <c r="K225" s="172"/>
      <c r="L225" s="172"/>
      <c r="M225" s="172"/>
      <c r="N225" s="172"/>
      <c r="O225" s="172"/>
      <c r="P225" s="172"/>
      <c r="Q225" s="172"/>
      <c r="R225" s="172"/>
      <c r="S225" s="172"/>
      <c r="T225" s="172"/>
      <c r="U225" s="172"/>
      <c r="V225" s="172"/>
      <c r="W225" s="172"/>
      <c r="X225" s="172"/>
      <c r="Y225" s="172"/>
      <c r="Z225" s="172"/>
      <c r="AA225" s="172"/>
    </row>
    <row r="226" spans="1:27" x14ac:dyDescent="0.2">
      <c r="A226" s="172"/>
      <c r="B226" s="172"/>
      <c r="C226" s="172"/>
      <c r="D226" s="172"/>
      <c r="E226" s="172"/>
      <c r="F226" s="172"/>
      <c r="G226" s="172"/>
      <c r="H226" s="172"/>
      <c r="I226" s="172"/>
      <c r="J226" s="172"/>
      <c r="K226" s="172"/>
      <c r="L226" s="172"/>
      <c r="M226" s="172"/>
      <c r="N226" s="172"/>
      <c r="O226" s="172"/>
      <c r="P226" s="172"/>
      <c r="Q226" s="172"/>
      <c r="R226" s="172"/>
      <c r="S226" s="172"/>
      <c r="T226" s="172"/>
      <c r="U226" s="172"/>
      <c r="V226" s="172"/>
      <c r="W226" s="172"/>
      <c r="X226" s="172"/>
      <c r="Y226" s="172"/>
      <c r="Z226" s="172"/>
      <c r="AA226" s="172"/>
    </row>
    <row r="227" spans="1:27" x14ac:dyDescent="0.2">
      <c r="A227" s="172"/>
      <c r="B227" s="172"/>
      <c r="C227" s="172"/>
      <c r="D227" s="172"/>
      <c r="E227" s="172"/>
      <c r="F227" s="172"/>
      <c r="G227" s="172"/>
      <c r="H227" s="172"/>
      <c r="I227" s="172"/>
      <c r="J227" s="172"/>
      <c r="K227" s="172"/>
      <c r="L227" s="172"/>
      <c r="M227" s="172"/>
      <c r="N227" s="172"/>
      <c r="O227" s="172"/>
      <c r="P227" s="172"/>
      <c r="Q227" s="172"/>
      <c r="R227" s="172"/>
      <c r="S227" s="172"/>
      <c r="T227" s="172"/>
      <c r="U227" s="172"/>
      <c r="V227" s="172"/>
      <c r="W227" s="172"/>
      <c r="X227" s="172"/>
      <c r="Y227" s="172"/>
      <c r="Z227" s="172"/>
      <c r="AA227" s="172"/>
    </row>
    <row r="228" spans="1:27" x14ac:dyDescent="0.2">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row>
    <row r="229" spans="1:27" x14ac:dyDescent="0.2">
      <c r="A229" s="172"/>
      <c r="B229" s="172"/>
      <c r="C229" s="172"/>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row>
    <row r="230" spans="1:27" x14ac:dyDescent="0.2">
      <c r="A230" s="172"/>
      <c r="B230" s="172"/>
      <c r="C230" s="172"/>
      <c r="D230" s="172"/>
      <c r="E230" s="172"/>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row>
    <row r="231" spans="1:27" x14ac:dyDescent="0.2">
      <c r="A231" s="172"/>
      <c r="B231" s="172"/>
      <c r="C231" s="172"/>
      <c r="D231" s="172"/>
      <c r="E231" s="172"/>
      <c r="F231" s="172"/>
      <c r="G231" s="172"/>
      <c r="H231" s="172"/>
      <c r="I231" s="172"/>
      <c r="J231" s="172"/>
      <c r="K231" s="172"/>
      <c r="L231" s="172"/>
      <c r="M231" s="172"/>
      <c r="N231" s="172"/>
      <c r="O231" s="172"/>
      <c r="P231" s="172"/>
      <c r="Q231" s="172"/>
      <c r="R231" s="172"/>
      <c r="S231" s="172"/>
      <c r="T231" s="172"/>
      <c r="U231" s="172"/>
      <c r="V231" s="172"/>
      <c r="W231" s="172"/>
      <c r="X231" s="172"/>
      <c r="Y231" s="172"/>
      <c r="Z231" s="172"/>
      <c r="AA231" s="172"/>
    </row>
    <row r="232" spans="1:27" x14ac:dyDescent="0.2">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row>
    <row r="233" spans="1:27" x14ac:dyDescent="0.2">
      <c r="A233" s="172"/>
      <c r="B233" s="172"/>
      <c r="C233" s="172"/>
      <c r="D233" s="172"/>
      <c r="E233" s="172"/>
      <c r="F233" s="172"/>
      <c r="G233" s="172"/>
      <c r="H233" s="172"/>
      <c r="I233" s="172"/>
      <c r="J233" s="172"/>
      <c r="K233" s="172"/>
      <c r="L233" s="172"/>
      <c r="M233" s="172"/>
      <c r="N233" s="172"/>
      <c r="O233" s="172"/>
      <c r="P233" s="172"/>
      <c r="Q233" s="172"/>
      <c r="R233" s="172"/>
      <c r="S233" s="172"/>
      <c r="T233" s="172"/>
      <c r="U233" s="172"/>
      <c r="V233" s="172"/>
      <c r="W233" s="172"/>
      <c r="X233" s="172"/>
      <c r="Y233" s="172"/>
      <c r="Z233" s="172"/>
      <c r="AA233" s="172"/>
    </row>
    <row r="234" spans="1:27" x14ac:dyDescent="0.2">
      <c r="A234" s="172"/>
      <c r="B234" s="172"/>
      <c r="C234" s="172"/>
      <c r="D234" s="172"/>
      <c r="E234" s="172"/>
      <c r="F234" s="172"/>
      <c r="G234" s="172"/>
      <c r="H234" s="172"/>
      <c r="I234" s="172"/>
      <c r="J234" s="172"/>
      <c r="K234" s="172"/>
      <c r="L234" s="172"/>
      <c r="M234" s="172"/>
      <c r="N234" s="172"/>
      <c r="O234" s="172"/>
      <c r="P234" s="172"/>
      <c r="Q234" s="172"/>
      <c r="R234" s="172"/>
      <c r="S234" s="172"/>
      <c r="T234" s="172"/>
      <c r="U234" s="172"/>
      <c r="V234" s="172"/>
      <c r="W234" s="172"/>
      <c r="X234" s="172"/>
      <c r="Y234" s="172"/>
      <c r="Z234" s="172"/>
      <c r="AA234" s="172"/>
    </row>
    <row r="235" spans="1:27" x14ac:dyDescent="0.2">
      <c r="A235" s="172"/>
      <c r="B235" s="172"/>
      <c r="C235" s="172"/>
      <c r="D235" s="172"/>
      <c r="E235" s="172"/>
      <c r="F235" s="172"/>
      <c r="G235" s="172"/>
      <c r="H235" s="172"/>
      <c r="I235" s="172"/>
      <c r="J235" s="172"/>
      <c r="K235" s="172"/>
      <c r="L235" s="172"/>
      <c r="M235" s="172"/>
      <c r="N235" s="172"/>
      <c r="O235" s="172"/>
      <c r="P235" s="172"/>
      <c r="Q235" s="172"/>
      <c r="R235" s="172"/>
      <c r="S235" s="172"/>
      <c r="T235" s="172"/>
      <c r="U235" s="172"/>
      <c r="V235" s="172"/>
      <c r="W235" s="172"/>
      <c r="X235" s="172"/>
      <c r="Y235" s="172"/>
      <c r="Z235" s="172"/>
      <c r="AA235" s="172"/>
    </row>
    <row r="236" spans="1:27" x14ac:dyDescent="0.2">
      <c r="A236" s="172"/>
      <c r="B236" s="172"/>
      <c r="C236" s="172"/>
      <c r="D236" s="172"/>
      <c r="E236" s="172"/>
      <c r="F236" s="172"/>
      <c r="G236" s="172"/>
      <c r="H236" s="172"/>
      <c r="I236" s="172"/>
      <c r="J236" s="172"/>
      <c r="K236" s="172"/>
      <c r="L236" s="172"/>
      <c r="M236" s="172"/>
      <c r="N236" s="172"/>
      <c r="O236" s="172"/>
      <c r="P236" s="172"/>
      <c r="Q236" s="172"/>
      <c r="R236" s="172"/>
      <c r="S236" s="172"/>
      <c r="T236" s="172"/>
      <c r="U236" s="172"/>
      <c r="V236" s="172"/>
      <c r="W236" s="172"/>
      <c r="X236" s="172"/>
      <c r="Y236" s="172"/>
      <c r="Z236" s="172"/>
      <c r="AA236" s="172"/>
    </row>
    <row r="237" spans="1:27" x14ac:dyDescent="0.2">
      <c r="A237" s="172"/>
      <c r="B237" s="172"/>
      <c r="C237" s="172"/>
      <c r="D237" s="172"/>
      <c r="E237" s="172"/>
      <c r="F237" s="172"/>
      <c r="G237" s="172"/>
      <c r="H237" s="172"/>
      <c r="I237" s="172"/>
      <c r="J237" s="172"/>
      <c r="K237" s="172"/>
      <c r="L237" s="172"/>
      <c r="M237" s="172"/>
      <c r="N237" s="172"/>
      <c r="O237" s="172"/>
      <c r="P237" s="172"/>
      <c r="Q237" s="172"/>
      <c r="R237" s="172"/>
      <c r="S237" s="172"/>
      <c r="T237" s="172"/>
      <c r="U237" s="172"/>
      <c r="V237" s="172"/>
      <c r="W237" s="172"/>
      <c r="X237" s="172"/>
      <c r="Y237" s="172"/>
      <c r="Z237" s="172"/>
      <c r="AA237" s="172"/>
    </row>
    <row r="238" spans="1:27" x14ac:dyDescent="0.2">
      <c r="A238" s="172"/>
      <c r="B238" s="172"/>
      <c r="C238" s="172"/>
      <c r="D238" s="172"/>
      <c r="E238" s="172"/>
      <c r="F238" s="172"/>
      <c r="G238" s="172"/>
      <c r="H238" s="172"/>
      <c r="I238" s="172"/>
      <c r="J238" s="172"/>
      <c r="K238" s="172"/>
      <c r="L238" s="172"/>
      <c r="M238" s="172"/>
      <c r="N238" s="172"/>
      <c r="O238" s="172"/>
      <c r="P238" s="172"/>
      <c r="Q238" s="172"/>
      <c r="R238" s="172"/>
      <c r="S238" s="172"/>
      <c r="T238" s="172"/>
      <c r="U238" s="172"/>
      <c r="V238" s="172"/>
      <c r="W238" s="172"/>
      <c r="X238" s="172"/>
      <c r="Y238" s="172"/>
      <c r="Z238" s="172"/>
      <c r="AA238" s="172"/>
    </row>
    <row r="239" spans="1:27" x14ac:dyDescent="0.2">
      <c r="A239" s="172"/>
      <c r="B239" s="172"/>
      <c r="C239" s="172"/>
      <c r="D239" s="172"/>
      <c r="E239" s="172"/>
      <c r="F239" s="172"/>
      <c r="G239" s="172"/>
      <c r="H239" s="172"/>
      <c r="I239" s="172"/>
      <c r="J239" s="172"/>
      <c r="K239" s="172"/>
      <c r="L239" s="172"/>
      <c r="M239" s="172"/>
      <c r="N239" s="172"/>
      <c r="O239" s="172"/>
      <c r="P239" s="172"/>
      <c r="Q239" s="172"/>
      <c r="R239" s="172"/>
      <c r="S239" s="172"/>
      <c r="T239" s="172"/>
      <c r="U239" s="172"/>
      <c r="V239" s="172"/>
      <c r="W239" s="172"/>
      <c r="X239" s="172"/>
      <c r="Y239" s="172"/>
      <c r="Z239" s="172"/>
      <c r="AA239" s="172"/>
    </row>
    <row r="240" spans="1:27" x14ac:dyDescent="0.2">
      <c r="A240" s="172"/>
      <c r="B240" s="172"/>
      <c r="C240" s="172"/>
      <c r="D240" s="172"/>
      <c r="E240" s="172"/>
      <c r="F240" s="172"/>
      <c r="G240" s="172"/>
      <c r="H240" s="172"/>
      <c r="I240" s="172"/>
      <c r="J240" s="172"/>
      <c r="K240" s="172"/>
      <c r="L240" s="172"/>
      <c r="M240" s="172"/>
      <c r="N240" s="172"/>
      <c r="O240" s="172"/>
      <c r="P240" s="172"/>
      <c r="Q240" s="172"/>
      <c r="R240" s="172"/>
      <c r="S240" s="172"/>
      <c r="T240" s="172"/>
      <c r="U240" s="172"/>
      <c r="V240" s="172"/>
      <c r="W240" s="172"/>
      <c r="X240" s="172"/>
      <c r="Y240" s="172"/>
      <c r="Z240" s="172"/>
      <c r="AA240" s="172"/>
    </row>
    <row r="241" spans="1:27" x14ac:dyDescent="0.2">
      <c r="A241" s="172"/>
      <c r="B241" s="172"/>
      <c r="C241" s="172"/>
      <c r="D241" s="172"/>
      <c r="E241" s="172"/>
      <c r="F241" s="172"/>
      <c r="G241" s="172"/>
      <c r="H241" s="172"/>
      <c r="I241" s="172"/>
      <c r="J241" s="172"/>
      <c r="K241" s="172"/>
      <c r="L241" s="172"/>
      <c r="M241" s="172"/>
      <c r="N241" s="172"/>
      <c r="O241" s="172"/>
      <c r="P241" s="172"/>
      <c r="Q241" s="172"/>
      <c r="R241" s="172"/>
      <c r="S241" s="172"/>
      <c r="T241" s="172"/>
      <c r="U241" s="172"/>
      <c r="V241" s="172"/>
      <c r="W241" s="172"/>
      <c r="X241" s="172"/>
      <c r="Y241" s="172"/>
      <c r="Z241" s="172"/>
      <c r="AA241" s="172"/>
    </row>
    <row r="242" spans="1:27" x14ac:dyDescent="0.2">
      <c r="A242" s="172"/>
      <c r="B242" s="172"/>
      <c r="C242" s="172"/>
      <c r="D242" s="172"/>
      <c r="E242" s="172"/>
      <c r="F242" s="172"/>
      <c r="G242" s="172"/>
      <c r="H242" s="172"/>
      <c r="I242" s="172"/>
      <c r="J242" s="172"/>
      <c r="K242" s="172"/>
      <c r="L242" s="172"/>
      <c r="M242" s="172"/>
      <c r="N242" s="172"/>
      <c r="O242" s="172"/>
      <c r="P242" s="172"/>
      <c r="Q242" s="172"/>
      <c r="R242" s="172"/>
      <c r="S242" s="172"/>
      <c r="T242" s="172"/>
      <c r="U242" s="172"/>
      <c r="V242" s="172"/>
      <c r="W242" s="172"/>
      <c r="X242" s="172"/>
      <c r="Y242" s="172"/>
      <c r="Z242" s="172"/>
      <c r="AA242" s="172"/>
    </row>
    <row r="243" spans="1:27" x14ac:dyDescent="0.2">
      <c r="A243" s="172"/>
      <c r="B243" s="172"/>
      <c r="C243" s="172"/>
      <c r="D243" s="172"/>
      <c r="E243" s="172"/>
      <c r="F243" s="172"/>
      <c r="G243" s="172"/>
      <c r="H243" s="172"/>
      <c r="I243" s="172"/>
      <c r="J243" s="172"/>
      <c r="K243" s="172"/>
      <c r="L243" s="172"/>
      <c r="M243" s="172"/>
      <c r="N243" s="172"/>
      <c r="O243" s="172"/>
      <c r="P243" s="172"/>
      <c r="Q243" s="172"/>
      <c r="R243" s="172"/>
      <c r="S243" s="172"/>
      <c r="T243" s="172"/>
      <c r="U243" s="172"/>
      <c r="V243" s="172"/>
      <c r="W243" s="172"/>
      <c r="X243" s="172"/>
      <c r="Y243" s="172"/>
      <c r="Z243" s="172"/>
      <c r="AA243" s="172"/>
    </row>
    <row r="244" spans="1:27" x14ac:dyDescent="0.2">
      <c r="A244" s="172"/>
      <c r="B244" s="172"/>
      <c r="C244" s="172"/>
      <c r="D244" s="172"/>
      <c r="E244" s="172"/>
      <c r="F244" s="172"/>
      <c r="G244" s="172"/>
      <c r="H244" s="172"/>
      <c r="I244" s="172"/>
      <c r="J244" s="172"/>
      <c r="K244" s="172"/>
      <c r="L244" s="172"/>
      <c r="M244" s="172"/>
      <c r="N244" s="172"/>
      <c r="O244" s="172"/>
      <c r="P244" s="172"/>
      <c r="Q244" s="172"/>
      <c r="R244" s="172"/>
      <c r="S244" s="172"/>
      <c r="T244" s="172"/>
      <c r="U244" s="172"/>
      <c r="V244" s="172"/>
      <c r="W244" s="172"/>
      <c r="X244" s="172"/>
      <c r="Y244" s="172"/>
      <c r="Z244" s="172"/>
      <c r="AA244" s="172"/>
    </row>
    <row r="245" spans="1:27" x14ac:dyDescent="0.2">
      <c r="A245" s="172"/>
      <c r="B245" s="172"/>
      <c r="C245" s="172"/>
      <c r="D245" s="172"/>
      <c r="E245" s="172"/>
      <c r="F245" s="172"/>
      <c r="G245" s="172"/>
      <c r="H245" s="172"/>
      <c r="I245" s="172"/>
      <c r="J245" s="172"/>
      <c r="K245" s="172"/>
      <c r="L245" s="172"/>
      <c r="M245" s="172"/>
      <c r="N245" s="172"/>
      <c r="O245" s="172"/>
      <c r="P245" s="172"/>
      <c r="Q245" s="172"/>
      <c r="R245" s="172"/>
      <c r="S245" s="172"/>
      <c r="T245" s="172"/>
      <c r="U245" s="172"/>
      <c r="V245" s="172"/>
      <c r="W245" s="172"/>
      <c r="X245" s="172"/>
      <c r="Y245" s="172"/>
      <c r="Z245" s="172"/>
      <c r="AA245" s="172"/>
    </row>
    <row r="246" spans="1:27" x14ac:dyDescent="0.2">
      <c r="A246" s="172"/>
      <c r="B246" s="172"/>
      <c r="C246" s="172"/>
      <c r="D246" s="172"/>
      <c r="E246" s="172"/>
      <c r="F246" s="172"/>
      <c r="G246" s="172"/>
      <c r="H246" s="172"/>
      <c r="I246" s="172"/>
      <c r="J246" s="172"/>
      <c r="K246" s="172"/>
      <c r="L246" s="172"/>
      <c r="M246" s="172"/>
      <c r="N246" s="172"/>
      <c r="O246" s="172"/>
      <c r="P246" s="172"/>
      <c r="Q246" s="172"/>
      <c r="R246" s="172"/>
      <c r="S246" s="172"/>
      <c r="T246" s="172"/>
      <c r="U246" s="172"/>
      <c r="V246" s="172"/>
      <c r="W246" s="172"/>
      <c r="X246" s="172"/>
      <c r="Y246" s="172"/>
      <c r="Z246" s="172"/>
      <c r="AA246" s="172"/>
    </row>
    <row r="247" spans="1:27" x14ac:dyDescent="0.2">
      <c r="A247" s="172"/>
      <c r="B247" s="172"/>
      <c r="C247" s="172"/>
      <c r="D247" s="172"/>
      <c r="E247" s="172"/>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row>
    <row r="248" spans="1:27" x14ac:dyDescent="0.2">
      <c r="A248" s="172"/>
      <c r="B248" s="172"/>
      <c r="C248" s="172"/>
      <c r="D248" s="172"/>
      <c r="E248" s="172"/>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row>
    <row r="249" spans="1:27" x14ac:dyDescent="0.2">
      <c r="A249" s="172"/>
      <c r="B249" s="172"/>
      <c r="C249" s="172"/>
      <c r="D249" s="172"/>
      <c r="E249" s="172"/>
      <c r="F249" s="172"/>
      <c r="G249" s="172"/>
      <c r="H249" s="172"/>
      <c r="I249" s="172"/>
      <c r="J249" s="172"/>
      <c r="K249" s="172"/>
      <c r="L249" s="172"/>
      <c r="M249" s="172"/>
      <c r="N249" s="172"/>
      <c r="O249" s="172"/>
      <c r="P249" s="172"/>
      <c r="Q249" s="172"/>
      <c r="R249" s="172"/>
      <c r="S249" s="172"/>
      <c r="T249" s="172"/>
      <c r="U249" s="172"/>
      <c r="V249" s="172"/>
      <c r="W249" s="172"/>
      <c r="X249" s="172"/>
      <c r="Y249" s="172"/>
      <c r="Z249" s="172"/>
      <c r="AA249" s="172"/>
    </row>
    <row r="250" spans="1:27" x14ac:dyDescent="0.2">
      <c r="A250" s="172"/>
      <c r="B250" s="172"/>
      <c r="C250" s="172"/>
      <c r="D250" s="172"/>
      <c r="E250" s="172"/>
      <c r="F250" s="172"/>
      <c r="G250" s="172"/>
      <c r="H250" s="172"/>
      <c r="I250" s="172"/>
      <c r="J250" s="172"/>
      <c r="K250" s="172"/>
      <c r="L250" s="172"/>
      <c r="M250" s="172"/>
      <c r="N250" s="172"/>
      <c r="O250" s="172"/>
      <c r="P250" s="172"/>
      <c r="Q250" s="172"/>
      <c r="R250" s="172"/>
      <c r="S250" s="172"/>
      <c r="T250" s="172"/>
      <c r="U250" s="172"/>
      <c r="V250" s="172"/>
      <c r="W250" s="172"/>
      <c r="X250" s="172"/>
      <c r="Y250" s="172"/>
      <c r="Z250" s="172"/>
      <c r="AA250" s="172"/>
    </row>
    <row r="251" spans="1:27" x14ac:dyDescent="0.2">
      <c r="A251" s="172"/>
      <c r="B251" s="172"/>
      <c r="C251" s="172"/>
      <c r="D251" s="172"/>
      <c r="E251" s="172"/>
      <c r="F251" s="172"/>
      <c r="G251" s="172"/>
      <c r="H251" s="172"/>
      <c r="I251" s="172"/>
      <c r="J251" s="172"/>
      <c r="K251" s="172"/>
      <c r="L251" s="172"/>
      <c r="M251" s="172"/>
      <c r="N251" s="172"/>
      <c r="O251" s="172"/>
      <c r="P251" s="172"/>
      <c r="Q251" s="172"/>
      <c r="R251" s="172"/>
      <c r="S251" s="172"/>
      <c r="T251" s="172"/>
      <c r="U251" s="172"/>
      <c r="V251" s="172"/>
      <c r="W251" s="172"/>
      <c r="X251" s="172"/>
      <c r="Y251" s="172"/>
      <c r="Z251" s="172"/>
      <c r="AA251" s="172"/>
    </row>
    <row r="252" spans="1:27" x14ac:dyDescent="0.2">
      <c r="A252" s="172"/>
      <c r="B252" s="172"/>
      <c r="C252" s="172"/>
      <c r="D252" s="172"/>
      <c r="E252" s="172"/>
      <c r="F252" s="172"/>
      <c r="G252" s="172"/>
      <c r="H252" s="172"/>
      <c r="I252" s="172"/>
      <c r="J252" s="172"/>
      <c r="K252" s="172"/>
      <c r="L252" s="172"/>
      <c r="M252" s="172"/>
      <c r="N252" s="172"/>
      <c r="O252" s="172"/>
      <c r="P252" s="172"/>
      <c r="Q252" s="172"/>
      <c r="R252" s="172"/>
      <c r="S252" s="172"/>
      <c r="T252" s="172"/>
      <c r="U252" s="172"/>
      <c r="V252" s="172"/>
      <c r="W252" s="172"/>
      <c r="X252" s="172"/>
      <c r="Y252" s="172"/>
      <c r="Z252" s="172"/>
      <c r="AA252" s="172"/>
    </row>
    <row r="253" spans="1:27" x14ac:dyDescent="0.2">
      <c r="A253" s="172"/>
      <c r="B253" s="172"/>
      <c r="C253" s="172"/>
      <c r="D253" s="172"/>
      <c r="E253" s="172"/>
      <c r="F253" s="172"/>
      <c r="G253" s="172"/>
      <c r="H253" s="172"/>
      <c r="I253" s="172"/>
      <c r="J253" s="172"/>
      <c r="K253" s="172"/>
      <c r="L253" s="172"/>
      <c r="M253" s="172"/>
      <c r="N253" s="172"/>
      <c r="O253" s="172"/>
      <c r="P253" s="172"/>
      <c r="Q253" s="172"/>
      <c r="R253" s="172"/>
      <c r="S253" s="172"/>
      <c r="T253" s="172"/>
      <c r="U253" s="172"/>
      <c r="V253" s="172"/>
      <c r="W253" s="172"/>
      <c r="X253" s="172"/>
      <c r="Y253" s="172"/>
      <c r="Z253" s="172"/>
      <c r="AA253" s="172"/>
    </row>
    <row r="254" spans="1:27" x14ac:dyDescent="0.2">
      <c r="A254" s="172"/>
      <c r="B254" s="172"/>
      <c r="C254" s="172"/>
      <c r="D254" s="172"/>
      <c r="E254" s="172"/>
      <c r="F254" s="172"/>
      <c r="G254" s="172"/>
      <c r="H254" s="172"/>
      <c r="I254" s="172"/>
      <c r="J254" s="172"/>
      <c r="K254" s="172"/>
      <c r="L254" s="172"/>
      <c r="M254" s="172"/>
      <c r="N254" s="172"/>
      <c r="O254" s="172"/>
      <c r="P254" s="172"/>
      <c r="Q254" s="172"/>
      <c r="R254" s="172"/>
      <c r="S254" s="172"/>
      <c r="T254" s="172"/>
      <c r="U254" s="172"/>
      <c r="V254" s="172"/>
      <c r="W254" s="172"/>
      <c r="X254" s="172"/>
      <c r="Y254" s="172"/>
      <c r="Z254" s="172"/>
      <c r="AA254" s="172"/>
    </row>
    <row r="255" spans="1:27" x14ac:dyDescent="0.2">
      <c r="A255" s="172"/>
      <c r="B255" s="172"/>
      <c r="C255" s="172"/>
      <c r="D255" s="172"/>
      <c r="E255" s="172"/>
      <c r="F255" s="172"/>
      <c r="G255" s="172"/>
      <c r="H255" s="172"/>
      <c r="I255" s="172"/>
      <c r="J255" s="172"/>
      <c r="K255" s="172"/>
      <c r="L255" s="172"/>
      <c r="M255" s="172"/>
      <c r="N255" s="172"/>
      <c r="O255" s="172"/>
      <c r="P255" s="172"/>
      <c r="Q255" s="172"/>
      <c r="R255" s="172"/>
      <c r="S255" s="172"/>
      <c r="T255" s="172"/>
      <c r="U255" s="172"/>
      <c r="V255" s="172"/>
      <c r="W255" s="172"/>
      <c r="X255" s="172"/>
      <c r="Y255" s="172"/>
      <c r="Z255" s="172"/>
      <c r="AA255" s="172"/>
    </row>
    <row r="256" spans="1:27" x14ac:dyDescent="0.2">
      <c r="A256" s="172"/>
      <c r="B256" s="172"/>
      <c r="C256" s="172"/>
      <c r="D256" s="172"/>
      <c r="E256" s="172"/>
      <c r="F256" s="172"/>
      <c r="G256" s="172"/>
      <c r="H256" s="172"/>
      <c r="I256" s="172"/>
      <c r="J256" s="172"/>
      <c r="K256" s="172"/>
      <c r="L256" s="172"/>
      <c r="M256" s="172"/>
      <c r="N256" s="172"/>
      <c r="O256" s="172"/>
      <c r="P256" s="172"/>
      <c r="Q256" s="172"/>
      <c r="R256" s="172"/>
      <c r="S256" s="172"/>
      <c r="T256" s="172"/>
      <c r="U256" s="172"/>
      <c r="V256" s="172"/>
      <c r="W256" s="172"/>
      <c r="X256" s="172"/>
      <c r="Y256" s="172"/>
      <c r="Z256" s="172"/>
      <c r="AA256" s="172"/>
    </row>
    <row r="257" spans="1:27" x14ac:dyDescent="0.2">
      <c r="A257" s="172"/>
      <c r="B257" s="172"/>
      <c r="C257" s="172"/>
      <c r="D257" s="172"/>
      <c r="E257" s="172"/>
      <c r="F257" s="172"/>
      <c r="G257" s="172"/>
      <c r="H257" s="172"/>
      <c r="I257" s="172"/>
      <c r="J257" s="172"/>
      <c r="K257" s="172"/>
      <c r="L257" s="172"/>
      <c r="M257" s="172"/>
      <c r="N257" s="172"/>
      <c r="O257" s="172"/>
      <c r="P257" s="172"/>
      <c r="Q257" s="172"/>
      <c r="R257" s="172"/>
      <c r="S257" s="172"/>
      <c r="T257" s="172"/>
      <c r="U257" s="172"/>
      <c r="V257" s="172"/>
      <c r="W257" s="172"/>
      <c r="X257" s="172"/>
      <c r="Y257" s="172"/>
      <c r="Z257" s="172"/>
      <c r="AA257" s="172"/>
    </row>
    <row r="258" spans="1:27" x14ac:dyDescent="0.2">
      <c r="A258" s="172"/>
      <c r="B258" s="172"/>
      <c r="C258" s="172"/>
      <c r="D258" s="172"/>
      <c r="E258" s="172"/>
      <c r="F258" s="172"/>
      <c r="G258" s="172"/>
      <c r="H258" s="172"/>
      <c r="I258" s="172"/>
      <c r="J258" s="172"/>
      <c r="K258" s="172"/>
      <c r="L258" s="172"/>
      <c r="M258" s="172"/>
      <c r="N258" s="172"/>
      <c r="O258" s="172"/>
      <c r="P258" s="172"/>
      <c r="Q258" s="172"/>
      <c r="R258" s="172"/>
      <c r="S258" s="172"/>
      <c r="T258" s="172"/>
      <c r="U258" s="172"/>
      <c r="V258" s="172"/>
      <c r="W258" s="172"/>
      <c r="X258" s="172"/>
      <c r="Y258" s="172"/>
      <c r="Z258" s="172"/>
      <c r="AA258" s="172"/>
    </row>
    <row r="259" spans="1:27" x14ac:dyDescent="0.2">
      <c r="A259" s="172"/>
      <c r="B259" s="172"/>
      <c r="C259" s="172"/>
      <c r="D259" s="172"/>
      <c r="E259" s="172"/>
      <c r="F259" s="172"/>
      <c r="G259" s="172"/>
      <c r="H259" s="172"/>
      <c r="I259" s="172"/>
      <c r="J259" s="172"/>
      <c r="K259" s="172"/>
      <c r="L259" s="172"/>
      <c r="M259" s="172"/>
      <c r="N259" s="172"/>
      <c r="O259" s="172"/>
      <c r="P259" s="172"/>
      <c r="Q259" s="172"/>
      <c r="R259" s="172"/>
      <c r="S259" s="172"/>
      <c r="T259" s="172"/>
      <c r="U259" s="172"/>
      <c r="V259" s="172"/>
      <c r="W259" s="172"/>
      <c r="X259" s="172"/>
      <c r="Y259" s="172"/>
      <c r="Z259" s="172"/>
      <c r="AA259" s="172"/>
    </row>
    <row r="260" spans="1:27" x14ac:dyDescent="0.2">
      <c r="A260" s="172"/>
      <c r="B260" s="172"/>
      <c r="C260" s="172"/>
      <c r="D260" s="172"/>
      <c r="E260" s="172"/>
      <c r="F260" s="172"/>
      <c r="G260" s="172"/>
      <c r="H260" s="172"/>
      <c r="I260" s="172"/>
      <c r="J260" s="172"/>
      <c r="K260" s="172"/>
      <c r="L260" s="172"/>
      <c r="M260" s="172"/>
      <c r="N260" s="172"/>
      <c r="O260" s="172"/>
      <c r="P260" s="172"/>
      <c r="Q260" s="172"/>
      <c r="R260" s="172"/>
      <c r="S260" s="172"/>
      <c r="T260" s="172"/>
      <c r="U260" s="172"/>
      <c r="V260" s="172"/>
      <c r="W260" s="172"/>
      <c r="X260" s="172"/>
      <c r="Y260" s="172"/>
      <c r="Z260" s="172"/>
      <c r="AA260" s="172"/>
    </row>
    <row r="261" spans="1:27" x14ac:dyDescent="0.2">
      <c r="A261" s="172"/>
      <c r="B261" s="172"/>
      <c r="C261" s="172"/>
      <c r="D261" s="172"/>
      <c r="E261" s="172"/>
      <c r="F261" s="172"/>
      <c r="G261" s="172"/>
      <c r="H261" s="172"/>
      <c r="I261" s="172"/>
      <c r="J261" s="172"/>
      <c r="K261" s="172"/>
      <c r="L261" s="172"/>
      <c r="M261" s="172"/>
      <c r="N261" s="172"/>
      <c r="O261" s="172"/>
      <c r="P261" s="172"/>
      <c r="Q261" s="172"/>
      <c r="R261" s="172"/>
      <c r="S261" s="172"/>
      <c r="T261" s="172"/>
      <c r="U261" s="172"/>
      <c r="V261" s="172"/>
      <c r="W261" s="172"/>
      <c r="X261" s="172"/>
      <c r="Y261" s="172"/>
      <c r="Z261" s="172"/>
      <c r="AA261" s="172"/>
    </row>
    <row r="262" spans="1:27" x14ac:dyDescent="0.2">
      <c r="A262" s="172"/>
      <c r="B262" s="172"/>
      <c r="C262" s="172"/>
      <c r="D262" s="172"/>
      <c r="E262" s="172"/>
      <c r="F262" s="172"/>
      <c r="G262" s="172"/>
      <c r="H262" s="172"/>
      <c r="I262" s="172"/>
      <c r="J262" s="172"/>
      <c r="K262" s="172"/>
      <c r="L262" s="172"/>
      <c r="M262" s="172"/>
      <c r="N262" s="172"/>
      <c r="O262" s="172"/>
      <c r="P262" s="172"/>
      <c r="Q262" s="172"/>
      <c r="R262" s="172"/>
      <c r="S262" s="172"/>
      <c r="T262" s="172"/>
      <c r="U262" s="172"/>
      <c r="V262" s="172"/>
      <c r="W262" s="172"/>
      <c r="X262" s="172"/>
      <c r="Y262" s="172"/>
      <c r="Z262" s="172"/>
      <c r="AA262" s="172"/>
    </row>
    <row r="263" spans="1:27" x14ac:dyDescent="0.2">
      <c r="A263" s="172"/>
      <c r="B263" s="172"/>
      <c r="C263" s="172"/>
      <c r="D263" s="172"/>
      <c r="E263" s="172"/>
      <c r="F263" s="172"/>
      <c r="G263" s="172"/>
      <c r="H263" s="172"/>
      <c r="I263" s="172"/>
      <c r="J263" s="172"/>
      <c r="K263" s="172"/>
      <c r="L263" s="172"/>
      <c r="M263" s="172"/>
      <c r="N263" s="172"/>
      <c r="O263" s="172"/>
      <c r="P263" s="172"/>
      <c r="Q263" s="172"/>
      <c r="R263" s="172"/>
      <c r="S263" s="172"/>
      <c r="T263" s="172"/>
      <c r="U263" s="172"/>
      <c r="V263" s="172"/>
      <c r="W263" s="172"/>
      <c r="X263" s="172"/>
      <c r="Y263" s="172"/>
      <c r="Z263" s="172"/>
      <c r="AA263" s="172"/>
    </row>
    <row r="264" spans="1:27" x14ac:dyDescent="0.2">
      <c r="A264" s="172"/>
      <c r="B264" s="172"/>
      <c r="C264" s="172"/>
      <c r="D264" s="172"/>
      <c r="E264" s="172"/>
      <c r="F264" s="172"/>
      <c r="G264" s="172"/>
      <c r="H264" s="172"/>
      <c r="I264" s="172"/>
      <c r="J264" s="172"/>
      <c r="K264" s="172"/>
      <c r="L264" s="172"/>
      <c r="M264" s="172"/>
      <c r="N264" s="172"/>
      <c r="O264" s="172"/>
      <c r="P264" s="172"/>
      <c r="Q264" s="172"/>
      <c r="R264" s="172"/>
      <c r="S264" s="172"/>
      <c r="T264" s="172"/>
      <c r="U264" s="172"/>
      <c r="V264" s="172"/>
      <c r="W264" s="172"/>
      <c r="X264" s="172"/>
      <c r="Y264" s="172"/>
      <c r="Z264" s="172"/>
      <c r="AA264" s="172"/>
    </row>
    <row r="265" spans="1:27" x14ac:dyDescent="0.2">
      <c r="A265" s="172"/>
      <c r="B265" s="172"/>
      <c r="C265" s="172"/>
      <c r="D265" s="172"/>
      <c r="E265" s="172"/>
      <c r="F265" s="172"/>
      <c r="G265" s="172"/>
      <c r="H265" s="172"/>
      <c r="I265" s="172"/>
      <c r="J265" s="172"/>
      <c r="K265" s="172"/>
      <c r="L265" s="172"/>
      <c r="M265" s="172"/>
      <c r="N265" s="172"/>
      <c r="O265" s="172"/>
      <c r="P265" s="172"/>
      <c r="Q265" s="172"/>
      <c r="R265" s="172"/>
      <c r="S265" s="172"/>
      <c r="T265" s="172"/>
      <c r="U265" s="172"/>
      <c r="V265" s="172"/>
      <c r="W265" s="172"/>
      <c r="X265" s="172"/>
      <c r="Y265" s="172"/>
      <c r="Z265" s="172"/>
      <c r="AA265" s="172"/>
    </row>
    <row r="266" spans="1:27" x14ac:dyDescent="0.2">
      <c r="A266" s="172"/>
      <c r="B266" s="172"/>
      <c r="C266" s="172"/>
      <c r="D266" s="172"/>
      <c r="E266" s="172"/>
      <c r="F266" s="172"/>
      <c r="G266" s="172"/>
      <c r="H266" s="172"/>
      <c r="I266" s="172"/>
      <c r="J266" s="172"/>
      <c r="K266" s="172"/>
      <c r="L266" s="172"/>
      <c r="M266" s="172"/>
      <c r="N266" s="172"/>
      <c r="O266" s="172"/>
      <c r="P266" s="172"/>
      <c r="Q266" s="172"/>
      <c r="R266" s="172"/>
      <c r="S266" s="172"/>
      <c r="T266" s="172"/>
      <c r="U266" s="172"/>
      <c r="V266" s="172"/>
      <c r="W266" s="172"/>
      <c r="X266" s="172"/>
      <c r="Y266" s="172"/>
      <c r="Z266" s="172"/>
      <c r="AA266" s="172"/>
    </row>
    <row r="267" spans="1:27" x14ac:dyDescent="0.2">
      <c r="A267" s="172"/>
      <c r="B267" s="172"/>
      <c r="C267" s="172"/>
      <c r="D267" s="172"/>
      <c r="E267" s="172"/>
      <c r="F267" s="172"/>
      <c r="G267" s="172"/>
      <c r="H267" s="172"/>
      <c r="I267" s="172"/>
      <c r="J267" s="172"/>
      <c r="K267" s="172"/>
      <c r="L267" s="172"/>
      <c r="M267" s="172"/>
      <c r="N267" s="172"/>
      <c r="O267" s="172"/>
      <c r="P267" s="172"/>
      <c r="Q267" s="172"/>
      <c r="R267" s="172"/>
      <c r="S267" s="172"/>
      <c r="T267" s="172"/>
      <c r="U267" s="172"/>
      <c r="V267" s="172"/>
      <c r="W267" s="172"/>
      <c r="X267" s="172"/>
      <c r="Y267" s="172"/>
      <c r="Z267" s="172"/>
      <c r="AA267" s="172"/>
    </row>
    <row r="268" spans="1:27" x14ac:dyDescent="0.2">
      <c r="A268" s="172"/>
      <c r="B268" s="172"/>
      <c r="C268" s="172"/>
      <c r="D268" s="172"/>
      <c r="E268" s="172"/>
      <c r="F268" s="172"/>
      <c r="G268" s="172"/>
      <c r="H268" s="172"/>
      <c r="I268" s="172"/>
      <c r="J268" s="172"/>
      <c r="K268" s="172"/>
      <c r="L268" s="172"/>
      <c r="M268" s="172"/>
      <c r="N268" s="172"/>
      <c r="O268" s="172"/>
      <c r="P268" s="172"/>
      <c r="Q268" s="172"/>
      <c r="R268" s="172"/>
      <c r="S268" s="172"/>
      <c r="T268" s="172"/>
      <c r="U268" s="172"/>
      <c r="V268" s="172"/>
      <c r="W268" s="172"/>
      <c r="X268" s="172"/>
      <c r="Y268" s="172"/>
      <c r="Z268" s="172"/>
      <c r="AA268" s="172"/>
    </row>
    <row r="269" spans="1:27" x14ac:dyDescent="0.2">
      <c r="A269" s="172"/>
      <c r="B269" s="172"/>
      <c r="C269" s="172"/>
      <c r="D269" s="172"/>
      <c r="E269" s="172"/>
      <c r="F269" s="172"/>
      <c r="G269" s="172"/>
      <c r="H269" s="172"/>
      <c r="I269" s="172"/>
      <c r="J269" s="172"/>
      <c r="K269" s="172"/>
      <c r="L269" s="172"/>
      <c r="M269" s="172"/>
      <c r="N269" s="172"/>
      <c r="O269" s="172"/>
      <c r="P269" s="172"/>
      <c r="Q269" s="172"/>
      <c r="R269" s="172"/>
      <c r="S269" s="172"/>
      <c r="T269" s="172"/>
      <c r="U269" s="172"/>
      <c r="V269" s="172"/>
      <c r="W269" s="172"/>
      <c r="X269" s="172"/>
      <c r="Y269" s="172"/>
      <c r="Z269" s="172"/>
      <c r="AA269" s="172"/>
    </row>
    <row r="270" spans="1:27" x14ac:dyDescent="0.2">
      <c r="A270" s="172"/>
      <c r="B270" s="172"/>
      <c r="C270" s="172"/>
      <c r="D270" s="172"/>
      <c r="E270" s="172"/>
      <c r="F270" s="172"/>
      <c r="G270" s="172"/>
      <c r="H270" s="172"/>
      <c r="I270" s="172"/>
      <c r="J270" s="172"/>
      <c r="K270" s="172"/>
      <c r="L270" s="172"/>
      <c r="M270" s="172"/>
      <c r="N270" s="172"/>
      <c r="O270" s="172"/>
      <c r="P270" s="172"/>
      <c r="Q270" s="172"/>
      <c r="R270" s="172"/>
      <c r="S270" s="172"/>
      <c r="T270" s="172"/>
      <c r="U270" s="172"/>
      <c r="V270" s="172"/>
      <c r="W270" s="172"/>
      <c r="X270" s="172"/>
      <c r="Y270" s="172"/>
      <c r="Z270" s="172"/>
      <c r="AA270" s="172"/>
    </row>
    <row r="271" spans="1:27" x14ac:dyDescent="0.2">
      <c r="A271" s="172"/>
      <c r="B271" s="172"/>
      <c r="C271" s="172"/>
      <c r="D271" s="172"/>
      <c r="E271" s="172"/>
      <c r="F271" s="172"/>
      <c r="G271" s="172"/>
      <c r="H271" s="172"/>
      <c r="I271" s="172"/>
      <c r="J271" s="172"/>
      <c r="K271" s="172"/>
      <c r="L271" s="172"/>
      <c r="M271" s="172"/>
      <c r="N271" s="172"/>
      <c r="O271" s="172"/>
      <c r="P271" s="172"/>
      <c r="Q271" s="172"/>
      <c r="R271" s="172"/>
      <c r="S271" s="172"/>
      <c r="T271" s="172"/>
      <c r="U271" s="172"/>
      <c r="V271" s="172"/>
      <c r="W271" s="172"/>
      <c r="X271" s="172"/>
      <c r="Y271" s="172"/>
      <c r="Z271" s="172"/>
      <c r="AA271" s="172"/>
    </row>
    <row r="272" spans="1:27" x14ac:dyDescent="0.2">
      <c r="A272" s="172"/>
      <c r="B272" s="172"/>
      <c r="C272" s="172"/>
      <c r="D272" s="172"/>
      <c r="E272" s="172"/>
      <c r="F272" s="172"/>
      <c r="G272" s="172"/>
      <c r="H272" s="172"/>
      <c r="I272" s="172"/>
      <c r="J272" s="172"/>
      <c r="K272" s="172"/>
      <c r="L272" s="172"/>
      <c r="M272" s="172"/>
      <c r="N272" s="172"/>
      <c r="O272" s="172"/>
      <c r="P272" s="172"/>
      <c r="Q272" s="172"/>
      <c r="R272" s="172"/>
      <c r="S272" s="172"/>
      <c r="T272" s="172"/>
      <c r="U272" s="172"/>
      <c r="V272" s="172"/>
      <c r="W272" s="172"/>
      <c r="X272" s="172"/>
      <c r="Y272" s="172"/>
      <c r="Z272" s="172"/>
      <c r="AA272" s="172"/>
    </row>
    <row r="273" spans="1:27" x14ac:dyDescent="0.2">
      <c r="A273" s="172"/>
      <c r="B273" s="172"/>
      <c r="C273" s="172"/>
      <c r="D273" s="172"/>
      <c r="E273" s="172"/>
      <c r="F273" s="172"/>
      <c r="G273" s="172"/>
      <c r="H273" s="172"/>
      <c r="I273" s="172"/>
      <c r="J273" s="172"/>
      <c r="K273" s="172"/>
      <c r="L273" s="172"/>
      <c r="M273" s="172"/>
      <c r="N273" s="172"/>
      <c r="O273" s="172"/>
      <c r="P273" s="172"/>
      <c r="Q273" s="172"/>
      <c r="R273" s="172"/>
      <c r="S273" s="172"/>
      <c r="T273" s="172"/>
      <c r="U273" s="172"/>
      <c r="V273" s="172"/>
      <c r="W273" s="172"/>
      <c r="X273" s="172"/>
      <c r="Y273" s="172"/>
      <c r="Z273" s="172"/>
      <c r="AA273" s="172"/>
    </row>
    <row r="274" spans="1:27" x14ac:dyDescent="0.2">
      <c r="A274" s="172"/>
      <c r="B274" s="172"/>
      <c r="C274" s="172"/>
      <c r="D274" s="172"/>
      <c r="E274" s="172"/>
      <c r="F274" s="172"/>
      <c r="G274" s="172"/>
      <c r="H274" s="172"/>
      <c r="I274" s="172"/>
      <c r="J274" s="172"/>
      <c r="K274" s="172"/>
      <c r="L274" s="172"/>
      <c r="M274" s="172"/>
      <c r="N274" s="172"/>
      <c r="O274" s="172"/>
      <c r="P274" s="172"/>
      <c r="Q274" s="172"/>
      <c r="R274" s="172"/>
      <c r="S274" s="172"/>
      <c r="T274" s="172"/>
      <c r="U274" s="172"/>
      <c r="V274" s="172"/>
      <c r="W274" s="172"/>
      <c r="X274" s="172"/>
      <c r="Y274" s="172"/>
      <c r="Z274" s="172"/>
      <c r="AA274" s="172"/>
    </row>
    <row r="275" spans="1:27" x14ac:dyDescent="0.2">
      <c r="A275" s="172"/>
      <c r="B275" s="172"/>
      <c r="C275" s="172"/>
      <c r="D275" s="172"/>
      <c r="E275" s="172"/>
      <c r="F275" s="172"/>
      <c r="G275" s="172"/>
      <c r="H275" s="172"/>
      <c r="I275" s="172"/>
      <c r="J275" s="172"/>
      <c r="K275" s="172"/>
      <c r="L275" s="172"/>
      <c r="M275" s="172"/>
      <c r="N275" s="172"/>
      <c r="O275" s="172"/>
      <c r="P275" s="172"/>
      <c r="Q275" s="172"/>
      <c r="R275" s="172"/>
      <c r="S275" s="172"/>
      <c r="T275" s="172"/>
      <c r="U275" s="172"/>
      <c r="V275" s="172"/>
      <c r="W275" s="172"/>
      <c r="X275" s="172"/>
      <c r="Y275" s="172"/>
      <c r="Z275" s="172"/>
      <c r="AA275" s="172"/>
    </row>
    <row r="276" spans="1:27" x14ac:dyDescent="0.2">
      <c r="A276" s="172"/>
      <c r="B276" s="172"/>
      <c r="C276" s="172"/>
      <c r="D276" s="172"/>
      <c r="E276" s="172"/>
      <c r="F276" s="172"/>
      <c r="G276" s="172"/>
      <c r="H276" s="172"/>
      <c r="I276" s="172"/>
      <c r="J276" s="172"/>
      <c r="K276" s="172"/>
      <c r="L276" s="172"/>
      <c r="M276" s="172"/>
      <c r="N276" s="172"/>
      <c r="O276" s="172"/>
      <c r="P276" s="172"/>
      <c r="Q276" s="172"/>
      <c r="R276" s="172"/>
      <c r="S276" s="172"/>
      <c r="T276" s="172"/>
      <c r="U276" s="172"/>
      <c r="V276" s="172"/>
      <c r="W276" s="172"/>
      <c r="X276" s="172"/>
      <c r="Y276" s="172"/>
      <c r="Z276" s="172"/>
      <c r="AA276" s="172"/>
    </row>
    <row r="277" spans="1:27" x14ac:dyDescent="0.2">
      <c r="A277" s="172"/>
      <c r="B277" s="172"/>
      <c r="C277" s="172"/>
      <c r="D277" s="172"/>
      <c r="E277" s="172"/>
      <c r="F277" s="172"/>
      <c r="G277" s="172"/>
      <c r="H277" s="172"/>
      <c r="I277" s="172"/>
      <c r="J277" s="172"/>
      <c r="K277" s="172"/>
      <c r="L277" s="172"/>
      <c r="M277" s="172"/>
      <c r="N277" s="172"/>
      <c r="O277" s="172"/>
      <c r="P277" s="172"/>
      <c r="Q277" s="172"/>
      <c r="R277" s="172"/>
      <c r="S277" s="172"/>
      <c r="T277" s="172"/>
      <c r="U277" s="172"/>
      <c r="V277" s="172"/>
      <c r="W277" s="172"/>
      <c r="X277" s="172"/>
      <c r="Y277" s="172"/>
      <c r="Z277" s="172"/>
      <c r="AA277" s="172"/>
    </row>
    <row r="278" spans="1:27" x14ac:dyDescent="0.2">
      <c r="A278" s="172"/>
      <c r="B278" s="172"/>
      <c r="C278" s="172"/>
      <c r="D278" s="172"/>
      <c r="E278" s="172"/>
      <c r="F278" s="172"/>
      <c r="G278" s="172"/>
      <c r="H278" s="172"/>
      <c r="I278" s="172"/>
      <c r="J278" s="172"/>
      <c r="K278" s="172"/>
      <c r="L278" s="172"/>
      <c r="M278" s="172"/>
      <c r="N278" s="172"/>
      <c r="O278" s="172"/>
      <c r="P278" s="172"/>
      <c r="Q278" s="172"/>
      <c r="R278" s="172"/>
      <c r="S278" s="172"/>
      <c r="T278" s="172"/>
      <c r="U278" s="172"/>
      <c r="V278" s="172"/>
      <c r="W278" s="172"/>
      <c r="X278" s="172"/>
      <c r="Y278" s="172"/>
      <c r="Z278" s="172"/>
      <c r="AA278" s="172"/>
    </row>
    <row r="279" spans="1:27" x14ac:dyDescent="0.2">
      <c r="A279" s="172"/>
      <c r="B279" s="172"/>
      <c r="C279" s="172"/>
      <c r="D279" s="172"/>
      <c r="E279" s="172"/>
      <c r="F279" s="172"/>
      <c r="G279" s="172"/>
      <c r="H279" s="172"/>
      <c r="I279" s="172"/>
      <c r="J279" s="172"/>
      <c r="K279" s="172"/>
      <c r="L279" s="172"/>
      <c r="M279" s="172"/>
      <c r="N279" s="172"/>
      <c r="O279" s="172"/>
      <c r="P279" s="172"/>
      <c r="Q279" s="172"/>
      <c r="R279" s="172"/>
      <c r="S279" s="172"/>
      <c r="T279" s="172"/>
      <c r="U279" s="172"/>
      <c r="V279" s="172"/>
      <c r="W279" s="172"/>
      <c r="X279" s="172"/>
      <c r="Y279" s="172"/>
      <c r="Z279" s="172"/>
      <c r="AA279" s="172"/>
    </row>
    <row r="280" spans="1:27" x14ac:dyDescent="0.2">
      <c r="A280" s="172"/>
      <c r="B280" s="172"/>
      <c r="C280" s="172"/>
      <c r="D280" s="172"/>
      <c r="E280" s="172"/>
      <c r="F280" s="172"/>
      <c r="G280" s="172"/>
      <c r="H280" s="172"/>
      <c r="I280" s="172"/>
      <c r="J280" s="172"/>
      <c r="K280" s="172"/>
      <c r="L280" s="172"/>
      <c r="M280" s="172"/>
      <c r="N280" s="172"/>
      <c r="O280" s="172"/>
      <c r="P280" s="172"/>
      <c r="Q280" s="172"/>
      <c r="R280" s="172"/>
      <c r="S280" s="172"/>
      <c r="T280" s="172"/>
      <c r="U280" s="172"/>
      <c r="V280" s="172"/>
      <c r="W280" s="172"/>
      <c r="X280" s="172"/>
      <c r="Y280" s="172"/>
      <c r="Z280" s="172"/>
      <c r="AA280" s="172"/>
    </row>
    <row r="281" spans="1:27" x14ac:dyDescent="0.2">
      <c r="A281" s="172"/>
      <c r="B281" s="172"/>
      <c r="C281" s="172"/>
      <c r="D281" s="172"/>
      <c r="E281" s="172"/>
      <c r="F281" s="172"/>
      <c r="G281" s="172"/>
      <c r="H281" s="172"/>
      <c r="I281" s="172"/>
      <c r="J281" s="172"/>
      <c r="K281" s="172"/>
      <c r="L281" s="172"/>
      <c r="M281" s="172"/>
      <c r="N281" s="172"/>
      <c r="O281" s="172"/>
      <c r="P281" s="172"/>
      <c r="Q281" s="172"/>
      <c r="R281" s="172"/>
      <c r="S281" s="172"/>
      <c r="T281" s="172"/>
      <c r="U281" s="172"/>
      <c r="V281" s="172"/>
      <c r="W281" s="172"/>
      <c r="X281" s="172"/>
      <c r="Y281" s="172"/>
      <c r="Z281" s="172"/>
      <c r="AA281" s="172"/>
    </row>
    <row r="282" spans="1:27" x14ac:dyDescent="0.2">
      <c r="A282" s="172"/>
      <c r="B282" s="172"/>
      <c r="C282" s="172"/>
      <c r="D282" s="172"/>
      <c r="E282" s="172"/>
      <c r="F282" s="172"/>
      <c r="G282" s="172"/>
      <c r="H282" s="172"/>
      <c r="I282" s="172"/>
      <c r="J282" s="172"/>
      <c r="K282" s="172"/>
      <c r="L282" s="172"/>
      <c r="M282" s="172"/>
      <c r="N282" s="172"/>
      <c r="O282" s="172"/>
      <c r="P282" s="172"/>
      <c r="Q282" s="172"/>
      <c r="R282" s="172"/>
      <c r="S282" s="172"/>
      <c r="T282" s="172"/>
      <c r="U282" s="172"/>
      <c r="V282" s="172"/>
      <c r="W282" s="172"/>
      <c r="X282" s="172"/>
      <c r="Y282" s="172"/>
      <c r="Z282" s="172"/>
      <c r="AA282" s="172"/>
    </row>
    <row r="283" spans="1:27" x14ac:dyDescent="0.2">
      <c r="A283" s="172"/>
      <c r="B283" s="172"/>
      <c r="C283" s="172"/>
      <c r="D283" s="172"/>
      <c r="E283" s="172"/>
      <c r="F283" s="172"/>
      <c r="G283" s="172"/>
      <c r="H283" s="172"/>
      <c r="I283" s="172"/>
      <c r="J283" s="172"/>
      <c r="K283" s="172"/>
      <c r="L283" s="172"/>
      <c r="M283" s="172"/>
      <c r="N283" s="172"/>
      <c r="O283" s="172"/>
      <c r="P283" s="172"/>
      <c r="Q283" s="172"/>
      <c r="R283" s="172"/>
      <c r="S283" s="172"/>
      <c r="T283" s="172"/>
      <c r="U283" s="172"/>
      <c r="V283" s="172"/>
      <c r="W283" s="172"/>
      <c r="X283" s="172"/>
      <c r="Y283" s="172"/>
      <c r="Z283" s="172"/>
      <c r="AA283" s="172"/>
    </row>
    <row r="284" spans="1:27" x14ac:dyDescent="0.2">
      <c r="A284" s="172"/>
      <c r="B284" s="172"/>
      <c r="C284" s="172"/>
      <c r="D284" s="172"/>
      <c r="E284" s="172"/>
      <c r="F284" s="172"/>
      <c r="G284" s="172"/>
      <c r="H284" s="172"/>
      <c r="I284" s="172"/>
      <c r="J284" s="172"/>
      <c r="K284" s="172"/>
      <c r="L284" s="172"/>
      <c r="M284" s="172"/>
      <c r="N284" s="172"/>
      <c r="O284" s="172"/>
      <c r="P284" s="172"/>
      <c r="Q284" s="172"/>
      <c r="R284" s="172"/>
      <c r="S284" s="172"/>
      <c r="T284" s="172"/>
      <c r="U284" s="172"/>
      <c r="V284" s="172"/>
      <c r="W284" s="172"/>
      <c r="X284" s="172"/>
      <c r="Y284" s="172"/>
      <c r="Z284" s="172"/>
      <c r="AA284" s="172"/>
    </row>
    <row r="285" spans="1:27" x14ac:dyDescent="0.2">
      <c r="A285" s="172"/>
      <c r="B285" s="172"/>
      <c r="C285" s="172"/>
      <c r="D285" s="172"/>
      <c r="E285" s="172"/>
      <c r="F285" s="172"/>
      <c r="G285" s="172"/>
      <c r="H285" s="172"/>
      <c r="I285" s="172"/>
      <c r="J285" s="172"/>
      <c r="K285" s="172"/>
      <c r="L285" s="172"/>
      <c r="M285" s="172"/>
      <c r="N285" s="172"/>
      <c r="O285" s="172"/>
      <c r="P285" s="172"/>
      <c r="Q285" s="172"/>
      <c r="R285" s="172"/>
      <c r="S285" s="172"/>
      <c r="T285" s="172"/>
      <c r="U285" s="172"/>
      <c r="V285" s="172"/>
      <c r="W285" s="172"/>
      <c r="X285" s="172"/>
      <c r="Y285" s="172"/>
      <c r="Z285" s="172"/>
      <c r="AA285" s="172"/>
    </row>
    <row r="286" spans="1:27" x14ac:dyDescent="0.2">
      <c r="A286" s="172"/>
      <c r="B286" s="172"/>
      <c r="C286" s="172"/>
      <c r="D286" s="172"/>
      <c r="E286" s="172"/>
      <c r="F286" s="172"/>
      <c r="G286" s="172"/>
      <c r="H286" s="172"/>
      <c r="I286" s="172"/>
      <c r="J286" s="172"/>
      <c r="K286" s="172"/>
      <c r="L286" s="172"/>
      <c r="M286" s="172"/>
      <c r="N286" s="172"/>
      <c r="O286" s="172"/>
      <c r="P286" s="172"/>
      <c r="Q286" s="172"/>
      <c r="R286" s="172"/>
      <c r="S286" s="172"/>
      <c r="T286" s="172"/>
      <c r="U286" s="172"/>
      <c r="V286" s="172"/>
      <c r="W286" s="172"/>
      <c r="X286" s="172"/>
      <c r="Y286" s="172"/>
      <c r="Z286" s="172"/>
      <c r="AA286" s="172"/>
    </row>
    <row r="287" spans="1:27" x14ac:dyDescent="0.2">
      <c r="A287" s="172"/>
      <c r="B287" s="172"/>
      <c r="C287" s="172"/>
      <c r="D287" s="172"/>
      <c r="E287" s="172"/>
      <c r="F287" s="172"/>
      <c r="G287" s="172"/>
      <c r="H287" s="172"/>
      <c r="I287" s="172"/>
      <c r="J287" s="172"/>
      <c r="K287" s="172"/>
      <c r="L287" s="172"/>
      <c r="M287" s="172"/>
      <c r="N287" s="172"/>
      <c r="O287" s="172"/>
      <c r="P287" s="172"/>
      <c r="Q287" s="172"/>
      <c r="R287" s="172"/>
      <c r="S287" s="172"/>
      <c r="T287" s="172"/>
      <c r="U287" s="172"/>
      <c r="V287" s="172"/>
      <c r="W287" s="172"/>
      <c r="X287" s="172"/>
      <c r="Y287" s="172"/>
      <c r="Z287" s="172"/>
      <c r="AA287" s="172"/>
    </row>
    <row r="288" spans="1:27" x14ac:dyDescent="0.2">
      <c r="A288" s="172"/>
      <c r="B288" s="172"/>
      <c r="C288" s="172"/>
      <c r="D288" s="172"/>
      <c r="E288" s="172"/>
      <c r="F288" s="172"/>
      <c r="G288" s="172"/>
      <c r="H288" s="172"/>
      <c r="I288" s="172"/>
      <c r="J288" s="172"/>
      <c r="K288" s="172"/>
      <c r="L288" s="172"/>
      <c r="M288" s="172"/>
      <c r="N288" s="172"/>
      <c r="O288" s="172"/>
      <c r="P288" s="172"/>
      <c r="Q288" s="172"/>
      <c r="R288" s="172"/>
      <c r="S288" s="172"/>
      <c r="T288" s="172"/>
      <c r="U288" s="172"/>
      <c r="V288" s="172"/>
      <c r="W288" s="172"/>
      <c r="X288" s="172"/>
      <c r="Y288" s="172"/>
      <c r="Z288" s="172"/>
      <c r="AA288" s="172"/>
    </row>
    <row r="289" spans="1:27" x14ac:dyDescent="0.2">
      <c r="A289" s="172"/>
      <c r="B289" s="172"/>
      <c r="C289" s="172"/>
      <c r="D289" s="172"/>
      <c r="E289" s="172"/>
      <c r="F289" s="172"/>
      <c r="G289" s="172"/>
      <c r="H289" s="172"/>
      <c r="I289" s="172"/>
      <c r="J289" s="172"/>
      <c r="K289" s="172"/>
      <c r="L289" s="172"/>
      <c r="M289" s="172"/>
      <c r="N289" s="172"/>
      <c r="O289" s="172"/>
      <c r="P289" s="172"/>
      <c r="Q289" s="172"/>
      <c r="R289" s="172"/>
      <c r="S289" s="172"/>
      <c r="T289" s="172"/>
      <c r="U289" s="172"/>
      <c r="V289" s="172"/>
      <c r="W289" s="172"/>
      <c r="X289" s="172"/>
      <c r="Y289" s="172"/>
      <c r="Z289" s="172"/>
      <c r="AA289" s="172"/>
    </row>
    <row r="290" spans="1:27" x14ac:dyDescent="0.2">
      <c r="A290" s="172"/>
      <c r="B290" s="172"/>
      <c r="C290" s="172"/>
      <c r="D290" s="172"/>
      <c r="E290" s="172"/>
      <c r="F290" s="172"/>
      <c r="G290" s="172"/>
      <c r="H290" s="172"/>
      <c r="I290" s="172"/>
      <c r="J290" s="172"/>
      <c r="K290" s="172"/>
      <c r="L290" s="172"/>
      <c r="M290" s="172"/>
      <c r="N290" s="172"/>
      <c r="O290" s="172"/>
      <c r="P290" s="172"/>
      <c r="Q290" s="172"/>
      <c r="R290" s="172"/>
      <c r="S290" s="172"/>
      <c r="T290" s="172"/>
      <c r="U290" s="172"/>
      <c r="V290" s="172"/>
      <c r="W290" s="172"/>
      <c r="X290" s="172"/>
      <c r="Y290" s="172"/>
      <c r="Z290" s="172"/>
      <c r="AA290" s="172"/>
    </row>
    <row r="291" spans="1:27" x14ac:dyDescent="0.2">
      <c r="A291" s="172"/>
      <c r="B291" s="172"/>
      <c r="C291" s="172"/>
      <c r="D291" s="172"/>
      <c r="E291" s="172"/>
      <c r="F291" s="172"/>
      <c r="G291" s="172"/>
      <c r="H291" s="172"/>
      <c r="I291" s="172"/>
      <c r="J291" s="172"/>
      <c r="K291" s="172"/>
      <c r="L291" s="172"/>
      <c r="M291" s="172"/>
      <c r="N291" s="172"/>
      <c r="O291" s="172"/>
      <c r="P291" s="172"/>
      <c r="Q291" s="172"/>
      <c r="R291" s="172"/>
      <c r="S291" s="172"/>
      <c r="T291" s="172"/>
      <c r="U291" s="172"/>
      <c r="V291" s="172"/>
      <c r="W291" s="172"/>
      <c r="X291" s="172"/>
      <c r="Y291" s="172"/>
      <c r="Z291" s="172"/>
      <c r="AA291" s="172"/>
    </row>
    <row r="292" spans="1:27" x14ac:dyDescent="0.2">
      <c r="A292" s="172"/>
      <c r="B292" s="172"/>
      <c r="C292" s="172"/>
      <c r="D292" s="172"/>
      <c r="E292" s="172"/>
      <c r="F292" s="172"/>
      <c r="G292" s="172"/>
      <c r="H292" s="172"/>
      <c r="I292" s="172"/>
      <c r="J292" s="172"/>
      <c r="K292" s="172"/>
      <c r="L292" s="172"/>
      <c r="M292" s="172"/>
      <c r="N292" s="172"/>
      <c r="O292" s="172"/>
      <c r="P292" s="172"/>
      <c r="Q292" s="172"/>
      <c r="R292" s="172"/>
      <c r="S292" s="172"/>
      <c r="T292" s="172"/>
      <c r="U292" s="172"/>
      <c r="V292" s="172"/>
      <c r="W292" s="172"/>
      <c r="X292" s="172"/>
      <c r="Y292" s="172"/>
      <c r="Z292" s="172"/>
      <c r="AA292" s="172"/>
    </row>
    <row r="293" spans="1:27" x14ac:dyDescent="0.2">
      <c r="A293" s="172"/>
      <c r="B293" s="172"/>
      <c r="C293" s="172"/>
      <c r="D293" s="172"/>
      <c r="E293" s="172"/>
      <c r="F293" s="172"/>
      <c r="G293" s="172"/>
      <c r="H293" s="172"/>
      <c r="I293" s="172"/>
      <c r="J293" s="172"/>
      <c r="K293" s="172"/>
      <c r="L293" s="172"/>
      <c r="M293" s="172"/>
      <c r="N293" s="172"/>
      <c r="O293" s="172"/>
      <c r="P293" s="172"/>
      <c r="Q293" s="172"/>
      <c r="R293" s="172"/>
      <c r="S293" s="172"/>
      <c r="T293" s="172"/>
      <c r="U293" s="172"/>
      <c r="V293" s="172"/>
      <c r="W293" s="172"/>
      <c r="X293" s="172"/>
      <c r="Y293" s="172"/>
      <c r="Z293" s="172"/>
      <c r="AA293" s="172"/>
    </row>
    <row r="294" spans="1:27" x14ac:dyDescent="0.2">
      <c r="A294" s="172"/>
      <c r="B294" s="172"/>
      <c r="C294" s="172"/>
      <c r="D294" s="172"/>
      <c r="E294" s="172"/>
      <c r="F294" s="172"/>
      <c r="G294" s="172"/>
      <c r="H294" s="172"/>
      <c r="I294" s="172"/>
      <c r="J294" s="172"/>
      <c r="K294" s="172"/>
      <c r="L294" s="172"/>
      <c r="M294" s="172"/>
      <c r="N294" s="172"/>
      <c r="O294" s="172"/>
      <c r="P294" s="172"/>
      <c r="Q294" s="172"/>
      <c r="R294" s="172"/>
      <c r="S294" s="172"/>
      <c r="T294" s="172"/>
      <c r="U294" s="172"/>
      <c r="V294" s="172"/>
      <c r="W294" s="172"/>
      <c r="X294" s="172"/>
      <c r="Y294" s="172"/>
      <c r="Z294" s="172"/>
      <c r="AA294" s="172"/>
    </row>
    <row r="295" spans="1:27" x14ac:dyDescent="0.2">
      <c r="A295" s="172"/>
      <c r="B295" s="172"/>
      <c r="C295" s="172"/>
      <c r="D295" s="172"/>
      <c r="E295" s="172"/>
      <c r="F295" s="172"/>
      <c r="G295" s="172"/>
      <c r="H295" s="172"/>
      <c r="I295" s="172"/>
      <c r="J295" s="172"/>
      <c r="K295" s="172"/>
      <c r="L295" s="172"/>
      <c r="M295" s="172"/>
      <c r="N295" s="172"/>
      <c r="O295" s="172"/>
      <c r="P295" s="172"/>
      <c r="Q295" s="172"/>
      <c r="R295" s="172"/>
      <c r="S295" s="172"/>
      <c r="T295" s="172"/>
      <c r="U295" s="172"/>
      <c r="V295" s="172"/>
      <c r="W295" s="172"/>
      <c r="X295" s="172"/>
      <c r="Y295" s="172"/>
      <c r="Z295" s="172"/>
      <c r="AA295" s="172"/>
    </row>
    <row r="296" spans="1:27" x14ac:dyDescent="0.2">
      <c r="A296" s="172"/>
      <c r="B296" s="172"/>
      <c r="C296" s="172"/>
      <c r="D296" s="172"/>
      <c r="E296" s="172"/>
      <c r="F296" s="172"/>
      <c r="G296" s="172"/>
      <c r="H296" s="172"/>
      <c r="I296" s="172"/>
      <c r="J296" s="172"/>
      <c r="K296" s="172"/>
      <c r="L296" s="172"/>
      <c r="M296" s="172"/>
      <c r="N296" s="172"/>
      <c r="O296" s="172"/>
      <c r="P296" s="172"/>
      <c r="Q296" s="172"/>
      <c r="R296" s="172"/>
      <c r="S296" s="172"/>
      <c r="T296" s="172"/>
      <c r="U296" s="172"/>
      <c r="V296" s="172"/>
      <c r="W296" s="172"/>
      <c r="X296" s="172"/>
      <c r="Y296" s="172"/>
      <c r="Z296" s="172"/>
      <c r="AA296" s="172"/>
    </row>
    <row r="297" spans="1:27" x14ac:dyDescent="0.2">
      <c r="A297" s="172"/>
      <c r="B297" s="172"/>
      <c r="C297" s="172"/>
      <c r="D297" s="172"/>
      <c r="E297" s="172"/>
      <c r="F297" s="172"/>
      <c r="G297" s="172"/>
      <c r="H297" s="172"/>
      <c r="I297" s="172"/>
      <c r="J297" s="172"/>
      <c r="K297" s="172"/>
      <c r="L297" s="172"/>
      <c r="M297" s="172"/>
      <c r="N297" s="172"/>
      <c r="O297" s="172"/>
      <c r="P297" s="172"/>
      <c r="Q297" s="172"/>
      <c r="R297" s="172"/>
      <c r="S297" s="172"/>
      <c r="T297" s="172"/>
      <c r="U297" s="172"/>
      <c r="V297" s="172"/>
      <c r="W297" s="172"/>
      <c r="X297" s="172"/>
      <c r="Y297" s="172"/>
      <c r="Z297" s="172"/>
      <c r="AA297" s="172"/>
    </row>
    <row r="298" spans="1:27" x14ac:dyDescent="0.2">
      <c r="A298" s="172"/>
      <c r="B298" s="172"/>
      <c r="C298" s="172"/>
      <c r="D298" s="172"/>
      <c r="E298" s="172"/>
      <c r="F298" s="172"/>
      <c r="G298" s="172"/>
      <c r="H298" s="172"/>
      <c r="I298" s="172"/>
      <c r="J298" s="172"/>
      <c r="K298" s="172"/>
      <c r="L298" s="172"/>
      <c r="M298" s="172"/>
      <c r="N298" s="172"/>
      <c r="O298" s="172"/>
      <c r="P298" s="172"/>
      <c r="Q298" s="172"/>
      <c r="R298" s="172"/>
      <c r="S298" s="172"/>
      <c r="T298" s="172"/>
      <c r="U298" s="172"/>
      <c r="V298" s="172"/>
      <c r="W298" s="172"/>
      <c r="X298" s="172"/>
      <c r="Y298" s="172"/>
      <c r="Z298" s="172"/>
      <c r="AA298" s="172"/>
    </row>
    <row r="299" spans="1:27" x14ac:dyDescent="0.2">
      <c r="A299" s="172"/>
      <c r="B299" s="172"/>
      <c r="C299" s="172"/>
      <c r="D299" s="172"/>
      <c r="E299" s="172"/>
      <c r="F299" s="172"/>
      <c r="G299" s="172"/>
      <c r="H299" s="172"/>
      <c r="I299" s="172"/>
      <c r="J299" s="172"/>
      <c r="K299" s="172"/>
      <c r="L299" s="172"/>
      <c r="M299" s="172"/>
      <c r="N299" s="172"/>
      <c r="O299" s="172"/>
      <c r="P299" s="172"/>
      <c r="Q299" s="172"/>
      <c r="R299" s="172"/>
      <c r="S299" s="172"/>
      <c r="T299" s="172"/>
      <c r="U299" s="172"/>
      <c r="V299" s="172"/>
      <c r="W299" s="172"/>
      <c r="X299" s="172"/>
      <c r="Y299" s="172"/>
      <c r="Z299" s="172"/>
      <c r="AA299" s="172"/>
    </row>
    <row r="300" spans="1:27" x14ac:dyDescent="0.2">
      <c r="A300" s="172"/>
      <c r="B300" s="172"/>
      <c r="C300" s="172"/>
      <c r="D300" s="172"/>
      <c r="E300" s="172"/>
      <c r="F300" s="172"/>
      <c r="G300" s="172"/>
      <c r="H300" s="172"/>
      <c r="I300" s="172"/>
      <c r="J300" s="172"/>
      <c r="K300" s="172"/>
      <c r="L300" s="172"/>
      <c r="M300" s="172"/>
      <c r="N300" s="172"/>
      <c r="O300" s="172"/>
      <c r="P300" s="172"/>
      <c r="Q300" s="172"/>
      <c r="R300" s="172"/>
      <c r="S300" s="172"/>
      <c r="T300" s="172"/>
      <c r="U300" s="172"/>
      <c r="V300" s="172"/>
      <c r="W300" s="172"/>
      <c r="X300" s="172"/>
      <c r="Y300" s="172"/>
      <c r="Z300" s="172"/>
      <c r="AA300" s="172"/>
    </row>
    <row r="301" spans="1:27" x14ac:dyDescent="0.2">
      <c r="A301" s="172"/>
      <c r="B301" s="172"/>
      <c r="C301" s="172"/>
      <c r="D301" s="172"/>
      <c r="E301" s="172"/>
      <c r="F301" s="172"/>
      <c r="G301" s="172"/>
      <c r="H301" s="172"/>
      <c r="I301" s="172"/>
      <c r="J301" s="172"/>
      <c r="K301" s="172"/>
      <c r="L301" s="172"/>
      <c r="M301" s="172"/>
      <c r="N301" s="172"/>
      <c r="O301" s="172"/>
      <c r="P301" s="172"/>
      <c r="Q301" s="172"/>
      <c r="R301" s="172"/>
      <c r="S301" s="172"/>
      <c r="T301" s="172"/>
      <c r="U301" s="172"/>
      <c r="V301" s="172"/>
      <c r="W301" s="172"/>
      <c r="X301" s="172"/>
      <c r="Y301" s="172"/>
      <c r="Z301" s="172"/>
      <c r="AA301" s="172"/>
    </row>
    <row r="302" spans="1:27" x14ac:dyDescent="0.2">
      <c r="A302" s="172"/>
      <c r="B302" s="172"/>
      <c r="C302" s="172"/>
      <c r="D302" s="172"/>
      <c r="E302" s="172"/>
      <c r="F302" s="172"/>
      <c r="G302" s="172"/>
      <c r="H302" s="172"/>
      <c r="I302" s="172"/>
      <c r="J302" s="172"/>
      <c r="K302" s="172"/>
      <c r="L302" s="172"/>
      <c r="M302" s="172"/>
      <c r="N302" s="172"/>
      <c r="O302" s="172"/>
      <c r="P302" s="172"/>
      <c r="Q302" s="172"/>
      <c r="R302" s="172"/>
      <c r="S302" s="172"/>
      <c r="T302" s="172"/>
      <c r="U302" s="172"/>
      <c r="V302" s="172"/>
      <c r="W302" s="172"/>
      <c r="X302" s="172"/>
      <c r="Y302" s="172"/>
      <c r="Z302" s="172"/>
      <c r="AA302" s="172"/>
    </row>
    <row r="303" spans="1:27" x14ac:dyDescent="0.2">
      <c r="A303" s="172"/>
      <c r="B303" s="172"/>
      <c r="C303" s="172"/>
      <c r="D303" s="172"/>
      <c r="E303" s="172"/>
      <c r="F303" s="172"/>
      <c r="G303" s="172"/>
      <c r="H303" s="172"/>
      <c r="I303" s="172"/>
      <c r="J303" s="172"/>
      <c r="K303" s="172"/>
      <c r="L303" s="172"/>
      <c r="M303" s="172"/>
      <c r="N303" s="172"/>
      <c r="O303" s="172"/>
      <c r="P303" s="172"/>
      <c r="Q303" s="172"/>
      <c r="R303" s="172"/>
      <c r="S303" s="172"/>
      <c r="T303" s="172"/>
      <c r="U303" s="172"/>
      <c r="V303" s="172"/>
      <c r="W303" s="172"/>
      <c r="X303" s="172"/>
      <c r="Y303" s="172"/>
      <c r="Z303" s="172"/>
      <c r="AA303" s="172"/>
    </row>
    <row r="304" spans="1:27" x14ac:dyDescent="0.2">
      <c r="A304" s="172"/>
      <c r="B304" s="172"/>
      <c r="C304" s="172"/>
      <c r="D304" s="172"/>
      <c r="E304" s="172"/>
      <c r="F304" s="172"/>
      <c r="G304" s="172"/>
      <c r="H304" s="172"/>
      <c r="I304" s="172"/>
      <c r="J304" s="172"/>
      <c r="K304" s="172"/>
      <c r="L304" s="172"/>
      <c r="M304" s="172"/>
      <c r="N304" s="172"/>
      <c r="O304" s="172"/>
      <c r="P304" s="172"/>
      <c r="Q304" s="172"/>
      <c r="R304" s="172"/>
      <c r="S304" s="172"/>
      <c r="T304" s="172"/>
      <c r="U304" s="172"/>
      <c r="V304" s="172"/>
      <c r="W304" s="172"/>
      <c r="X304" s="172"/>
      <c r="Y304" s="172"/>
      <c r="Z304" s="172"/>
      <c r="AA304" s="172"/>
    </row>
    <row r="305" spans="1:27" x14ac:dyDescent="0.2">
      <c r="A305" s="172"/>
      <c r="B305" s="172"/>
      <c r="C305" s="172"/>
      <c r="D305" s="172"/>
      <c r="E305" s="172"/>
      <c r="F305" s="172"/>
      <c r="G305" s="172"/>
      <c r="H305" s="172"/>
      <c r="I305" s="172"/>
      <c r="J305" s="172"/>
      <c r="K305" s="172"/>
      <c r="L305" s="172"/>
      <c r="M305" s="172"/>
      <c r="N305" s="172"/>
      <c r="O305" s="172"/>
      <c r="P305" s="172"/>
      <c r="Q305" s="172"/>
      <c r="R305" s="172"/>
      <c r="S305" s="172"/>
      <c r="T305" s="172"/>
      <c r="U305" s="172"/>
      <c r="V305" s="172"/>
      <c r="W305" s="172"/>
      <c r="X305" s="172"/>
      <c r="Y305" s="172"/>
      <c r="Z305" s="172"/>
      <c r="AA305" s="172"/>
    </row>
    <row r="306" spans="1:27" x14ac:dyDescent="0.2">
      <c r="A306" s="172"/>
      <c r="B306" s="172"/>
      <c r="C306" s="172"/>
      <c r="D306" s="172"/>
      <c r="E306" s="172"/>
      <c r="F306" s="172"/>
      <c r="G306" s="172"/>
      <c r="H306" s="172"/>
      <c r="I306" s="172"/>
      <c r="J306" s="172"/>
      <c r="K306" s="172"/>
      <c r="L306" s="172"/>
      <c r="M306" s="172"/>
      <c r="N306" s="172"/>
      <c r="O306" s="172"/>
      <c r="P306" s="172"/>
      <c r="Q306" s="172"/>
      <c r="R306" s="172"/>
      <c r="S306" s="172"/>
      <c r="T306" s="172"/>
      <c r="U306" s="172"/>
      <c r="V306" s="172"/>
      <c r="W306" s="172"/>
      <c r="X306" s="172"/>
      <c r="Y306" s="172"/>
      <c r="Z306" s="172"/>
      <c r="AA306" s="172"/>
    </row>
    <row r="307" spans="1:27" x14ac:dyDescent="0.2">
      <c r="A307" s="172"/>
      <c r="B307" s="172"/>
      <c r="C307" s="172"/>
      <c r="D307" s="172"/>
      <c r="E307" s="172"/>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row>
    <row r="308" spans="1:27" x14ac:dyDescent="0.2">
      <c r="A308" s="172"/>
      <c r="B308" s="172"/>
      <c r="C308" s="172"/>
      <c r="D308" s="172"/>
      <c r="E308" s="172"/>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row>
    <row r="309" spans="1:27" x14ac:dyDescent="0.2">
      <c r="A309" s="172"/>
      <c r="B309" s="172"/>
      <c r="C309" s="172"/>
      <c r="D309" s="172"/>
      <c r="E309" s="172"/>
      <c r="F309" s="172"/>
      <c r="G309" s="172"/>
      <c r="H309" s="172"/>
      <c r="I309" s="172"/>
      <c r="J309" s="172"/>
      <c r="K309" s="172"/>
      <c r="L309" s="172"/>
      <c r="M309" s="172"/>
      <c r="N309" s="172"/>
      <c r="O309" s="172"/>
      <c r="P309" s="172"/>
      <c r="Q309" s="172"/>
      <c r="R309" s="172"/>
      <c r="S309" s="172"/>
      <c r="T309" s="172"/>
      <c r="U309" s="172"/>
      <c r="V309" s="172"/>
      <c r="W309" s="172"/>
      <c r="X309" s="172"/>
      <c r="Y309" s="172"/>
      <c r="Z309" s="172"/>
      <c r="AA309" s="172"/>
    </row>
    <row r="310" spans="1:27" x14ac:dyDescent="0.2">
      <c r="A310" s="172"/>
      <c r="B310" s="172"/>
      <c r="C310" s="172"/>
      <c r="D310" s="172"/>
      <c r="E310" s="172"/>
      <c r="F310" s="172"/>
      <c r="G310" s="172"/>
      <c r="H310" s="172"/>
      <c r="I310" s="172"/>
      <c r="J310" s="172"/>
      <c r="K310" s="172"/>
      <c r="L310" s="172"/>
      <c r="M310" s="172"/>
      <c r="N310" s="172"/>
      <c r="O310" s="172"/>
      <c r="P310" s="172"/>
      <c r="Q310" s="172"/>
      <c r="R310" s="172"/>
      <c r="S310" s="172"/>
      <c r="T310" s="172"/>
      <c r="U310" s="172"/>
      <c r="V310" s="172"/>
      <c r="W310" s="172"/>
      <c r="X310" s="172"/>
      <c r="Y310" s="172"/>
      <c r="Z310" s="172"/>
      <c r="AA310" s="172"/>
    </row>
    <row r="311" spans="1:27" x14ac:dyDescent="0.2">
      <c r="A311" s="172"/>
      <c r="B311" s="172"/>
      <c r="C311" s="172"/>
      <c r="D311" s="172"/>
      <c r="E311" s="172"/>
      <c r="F311" s="172"/>
      <c r="G311" s="172"/>
      <c r="H311" s="172"/>
      <c r="I311" s="172"/>
      <c r="J311" s="172"/>
      <c r="K311" s="172"/>
      <c r="L311" s="172"/>
      <c r="M311" s="172"/>
      <c r="N311" s="172"/>
      <c r="O311" s="172"/>
      <c r="P311" s="172"/>
      <c r="Q311" s="172"/>
      <c r="R311" s="172"/>
      <c r="S311" s="172"/>
      <c r="T311" s="172"/>
      <c r="U311" s="172"/>
      <c r="V311" s="172"/>
      <c r="W311" s="172"/>
      <c r="X311" s="172"/>
      <c r="Y311" s="172"/>
      <c r="Z311" s="172"/>
      <c r="AA311" s="172"/>
    </row>
    <row r="312" spans="1:27" x14ac:dyDescent="0.2">
      <c r="A312" s="172"/>
      <c r="B312" s="172"/>
      <c r="C312" s="172"/>
      <c r="D312" s="172"/>
      <c r="E312" s="172"/>
      <c r="F312" s="172"/>
      <c r="G312" s="172"/>
      <c r="H312" s="172"/>
      <c r="I312" s="172"/>
      <c r="J312" s="172"/>
      <c r="K312" s="172"/>
      <c r="L312" s="172"/>
      <c r="M312" s="172"/>
      <c r="N312" s="172"/>
      <c r="O312" s="172"/>
      <c r="P312" s="172"/>
      <c r="Q312" s="172"/>
      <c r="R312" s="172"/>
      <c r="S312" s="172"/>
      <c r="T312" s="172"/>
      <c r="U312" s="172"/>
      <c r="V312" s="172"/>
      <c r="W312" s="172"/>
      <c r="X312" s="172"/>
      <c r="Y312" s="172"/>
      <c r="Z312" s="172"/>
      <c r="AA312" s="172"/>
    </row>
    <row r="313" spans="1:27" x14ac:dyDescent="0.2">
      <c r="A313" s="172"/>
      <c r="B313" s="172"/>
      <c r="C313" s="172"/>
      <c r="D313" s="172"/>
      <c r="E313" s="172"/>
      <c r="F313" s="172"/>
      <c r="G313" s="172"/>
      <c r="H313" s="172"/>
      <c r="I313" s="172"/>
      <c r="J313" s="172"/>
      <c r="K313" s="172"/>
      <c r="L313" s="172"/>
      <c r="M313" s="172"/>
      <c r="N313" s="172"/>
      <c r="O313" s="172"/>
      <c r="P313" s="172"/>
      <c r="Q313" s="172"/>
      <c r="R313" s="172"/>
      <c r="S313" s="172"/>
      <c r="T313" s="172"/>
      <c r="U313" s="172"/>
      <c r="V313" s="172"/>
      <c r="W313" s="172"/>
      <c r="X313" s="172"/>
      <c r="Y313" s="172"/>
      <c r="Z313" s="172"/>
      <c r="AA313" s="172"/>
    </row>
    <row r="314" spans="1:27" x14ac:dyDescent="0.2">
      <c r="A314" s="172"/>
      <c r="B314" s="172"/>
      <c r="C314" s="172"/>
      <c r="D314" s="172"/>
      <c r="E314" s="172"/>
      <c r="F314" s="172"/>
      <c r="G314" s="172"/>
      <c r="H314" s="172"/>
      <c r="I314" s="172"/>
      <c r="J314" s="172"/>
      <c r="K314" s="172"/>
      <c r="L314" s="172"/>
      <c r="M314" s="172"/>
      <c r="N314" s="172"/>
      <c r="O314" s="172"/>
      <c r="P314" s="172"/>
      <c r="Q314" s="172"/>
      <c r="R314" s="172"/>
      <c r="S314" s="172"/>
      <c r="T314" s="172"/>
      <c r="U314" s="172"/>
      <c r="V314" s="172"/>
      <c r="W314" s="172"/>
      <c r="X314" s="172"/>
      <c r="Y314" s="172"/>
      <c r="Z314" s="172"/>
      <c r="AA314" s="172"/>
    </row>
    <row r="315" spans="1:27" x14ac:dyDescent="0.2">
      <c r="A315" s="172"/>
      <c r="B315" s="172"/>
      <c r="C315" s="172"/>
      <c r="D315" s="172"/>
      <c r="E315" s="172"/>
      <c r="F315" s="172"/>
      <c r="G315" s="172"/>
      <c r="H315" s="172"/>
      <c r="I315" s="172"/>
      <c r="J315" s="172"/>
      <c r="K315" s="172"/>
      <c r="L315" s="172"/>
      <c r="M315" s="172"/>
      <c r="N315" s="172"/>
      <c r="O315" s="172"/>
      <c r="P315" s="172"/>
      <c r="Q315" s="172"/>
      <c r="R315" s="172"/>
      <c r="S315" s="172"/>
      <c r="T315" s="172"/>
      <c r="U315" s="172"/>
      <c r="V315" s="172"/>
      <c r="W315" s="172"/>
      <c r="X315" s="172"/>
      <c r="Y315" s="172"/>
      <c r="Z315" s="172"/>
      <c r="AA315" s="172"/>
    </row>
    <row r="316" spans="1:27" x14ac:dyDescent="0.2">
      <c r="A316" s="172"/>
      <c r="B316" s="172"/>
      <c r="C316" s="172"/>
      <c r="D316" s="172"/>
      <c r="E316" s="172"/>
      <c r="F316" s="172"/>
      <c r="G316" s="172"/>
      <c r="H316" s="172"/>
      <c r="I316" s="172"/>
      <c r="J316" s="172"/>
      <c r="K316" s="172"/>
      <c r="L316" s="172"/>
      <c r="M316" s="172"/>
      <c r="N316" s="172"/>
      <c r="O316" s="172"/>
      <c r="P316" s="172"/>
      <c r="Q316" s="172"/>
      <c r="R316" s="172"/>
      <c r="S316" s="172"/>
      <c r="T316" s="172"/>
      <c r="U316" s="172"/>
      <c r="V316" s="172"/>
      <c r="W316" s="172"/>
      <c r="X316" s="172"/>
      <c r="Y316" s="172"/>
      <c r="Z316" s="172"/>
      <c r="AA316" s="172"/>
    </row>
    <row r="317" spans="1:27" x14ac:dyDescent="0.2">
      <c r="A317" s="172"/>
      <c r="B317" s="172"/>
      <c r="C317" s="172"/>
      <c r="D317" s="172"/>
      <c r="E317" s="172"/>
      <c r="F317" s="172"/>
      <c r="G317" s="172"/>
      <c r="H317" s="172"/>
      <c r="I317" s="172"/>
      <c r="J317" s="172"/>
      <c r="K317" s="172"/>
      <c r="L317" s="172"/>
      <c r="M317" s="172"/>
      <c r="N317" s="172"/>
      <c r="O317" s="172"/>
      <c r="P317" s="172"/>
      <c r="Q317" s="172"/>
      <c r="R317" s="172"/>
      <c r="S317" s="172"/>
      <c r="T317" s="172"/>
      <c r="U317" s="172"/>
      <c r="V317" s="172"/>
      <c r="W317" s="172"/>
      <c r="X317" s="172"/>
      <c r="Y317" s="172"/>
      <c r="Z317" s="172"/>
      <c r="AA317" s="172"/>
    </row>
    <row r="318" spans="1:27" x14ac:dyDescent="0.2">
      <c r="A318" s="172"/>
      <c r="B318" s="172"/>
      <c r="C318" s="172"/>
      <c r="D318" s="172"/>
      <c r="E318" s="172"/>
      <c r="F318" s="172"/>
      <c r="G318" s="172"/>
      <c r="H318" s="172"/>
      <c r="I318" s="172"/>
      <c r="J318" s="172"/>
      <c r="K318" s="172"/>
      <c r="L318" s="172"/>
      <c r="M318" s="172"/>
      <c r="N318" s="172"/>
      <c r="O318" s="172"/>
      <c r="P318" s="172"/>
      <c r="Q318" s="172"/>
      <c r="R318" s="172"/>
      <c r="S318" s="172"/>
      <c r="T318" s="172"/>
      <c r="U318" s="172"/>
      <c r="V318" s="172"/>
      <c r="W318" s="172"/>
      <c r="X318" s="172"/>
      <c r="Y318" s="172"/>
      <c r="Z318" s="172"/>
      <c r="AA318" s="172"/>
    </row>
    <row r="319" spans="1:27" x14ac:dyDescent="0.2">
      <c r="A319" s="172"/>
      <c r="B319" s="172"/>
      <c r="C319" s="172"/>
      <c r="D319" s="172"/>
      <c r="E319" s="172"/>
      <c r="F319" s="172"/>
      <c r="G319" s="172"/>
      <c r="H319" s="172"/>
      <c r="I319" s="172"/>
      <c r="J319" s="172"/>
      <c r="K319" s="172"/>
      <c r="L319" s="172"/>
      <c r="M319" s="172"/>
      <c r="N319" s="172"/>
      <c r="O319" s="172"/>
      <c r="P319" s="172"/>
      <c r="Q319" s="172"/>
      <c r="R319" s="172"/>
      <c r="S319" s="172"/>
      <c r="T319" s="172"/>
      <c r="U319" s="172"/>
      <c r="V319" s="172"/>
      <c r="W319" s="172"/>
      <c r="X319" s="172"/>
      <c r="Y319" s="172"/>
      <c r="Z319" s="172"/>
      <c r="AA319" s="172"/>
    </row>
    <row r="320" spans="1:27" x14ac:dyDescent="0.2">
      <c r="A320" s="172"/>
      <c r="B320" s="172"/>
      <c r="C320" s="172"/>
      <c r="D320" s="172"/>
      <c r="E320" s="172"/>
      <c r="F320" s="172"/>
      <c r="G320" s="172"/>
      <c r="H320" s="172"/>
      <c r="I320" s="172"/>
      <c r="J320" s="172"/>
      <c r="K320" s="172"/>
      <c r="L320" s="172"/>
      <c r="M320" s="172"/>
      <c r="N320" s="172"/>
      <c r="O320" s="172"/>
      <c r="P320" s="172"/>
      <c r="Q320" s="172"/>
      <c r="R320" s="172"/>
      <c r="S320" s="172"/>
      <c r="T320" s="172"/>
      <c r="U320" s="172"/>
      <c r="V320" s="172"/>
      <c r="W320" s="172"/>
      <c r="X320" s="172"/>
      <c r="Y320" s="172"/>
      <c r="Z320" s="172"/>
      <c r="AA320" s="172"/>
    </row>
    <row r="321" spans="1:27" x14ac:dyDescent="0.2">
      <c r="A321" s="172"/>
      <c r="B321" s="172"/>
      <c r="C321" s="172"/>
      <c r="D321" s="172"/>
      <c r="E321" s="172"/>
      <c r="F321" s="172"/>
      <c r="G321" s="172"/>
      <c r="H321" s="172"/>
      <c r="I321" s="172"/>
      <c r="J321" s="172"/>
      <c r="K321" s="172"/>
      <c r="L321" s="172"/>
      <c r="M321" s="172"/>
      <c r="N321" s="172"/>
      <c r="O321" s="172"/>
      <c r="P321" s="172"/>
      <c r="Q321" s="172"/>
      <c r="R321" s="172"/>
      <c r="S321" s="172"/>
      <c r="T321" s="172"/>
      <c r="U321" s="172"/>
      <c r="V321" s="172"/>
      <c r="W321" s="172"/>
      <c r="X321" s="172"/>
      <c r="Y321" s="172"/>
      <c r="Z321" s="172"/>
      <c r="AA321" s="172"/>
    </row>
    <row r="322" spans="1:27" x14ac:dyDescent="0.2">
      <c r="A322" s="172"/>
      <c r="B322" s="172"/>
      <c r="C322" s="172"/>
      <c r="D322" s="172"/>
      <c r="E322" s="172"/>
      <c r="F322" s="172"/>
      <c r="G322" s="172"/>
      <c r="H322" s="172"/>
      <c r="I322" s="172"/>
      <c r="J322" s="172"/>
      <c r="K322" s="172"/>
      <c r="L322" s="172"/>
      <c r="M322" s="172"/>
      <c r="N322" s="172"/>
      <c r="O322" s="172"/>
      <c r="P322" s="172"/>
      <c r="Q322" s="172"/>
      <c r="R322" s="172"/>
      <c r="S322" s="172"/>
      <c r="T322" s="172"/>
      <c r="U322" s="172"/>
      <c r="V322" s="172"/>
      <c r="W322" s="172"/>
      <c r="X322" s="172"/>
      <c r="Y322" s="172"/>
      <c r="Z322" s="172"/>
      <c r="AA322" s="172"/>
    </row>
    <row r="323" spans="1:27" x14ac:dyDescent="0.2">
      <c r="A323" s="172"/>
      <c r="B323" s="172"/>
      <c r="C323" s="172"/>
      <c r="D323" s="172"/>
      <c r="E323" s="172"/>
      <c r="F323" s="172"/>
      <c r="G323" s="172"/>
      <c r="H323" s="172"/>
      <c r="I323" s="172"/>
      <c r="J323" s="172"/>
      <c r="K323" s="172"/>
      <c r="L323" s="172"/>
      <c r="M323" s="172"/>
      <c r="N323" s="172"/>
      <c r="O323" s="172"/>
      <c r="P323" s="172"/>
      <c r="Q323" s="172"/>
      <c r="R323" s="172"/>
      <c r="S323" s="172"/>
      <c r="T323" s="172"/>
      <c r="U323" s="172"/>
      <c r="V323" s="172"/>
      <c r="W323" s="172"/>
      <c r="X323" s="172"/>
      <c r="Y323" s="172"/>
      <c r="Z323" s="172"/>
      <c r="AA323" s="172"/>
    </row>
    <row r="324" spans="1:27" x14ac:dyDescent="0.2">
      <c r="A324" s="172"/>
      <c r="B324" s="172"/>
      <c r="C324" s="172"/>
      <c r="D324" s="172"/>
      <c r="E324" s="172"/>
      <c r="F324" s="172"/>
      <c r="G324" s="172"/>
      <c r="H324" s="172"/>
      <c r="I324" s="172"/>
      <c r="J324" s="172"/>
      <c r="K324" s="172"/>
      <c r="L324" s="172"/>
      <c r="M324" s="172"/>
      <c r="N324" s="172"/>
      <c r="O324" s="172"/>
      <c r="P324" s="172"/>
      <c r="Q324" s="172"/>
      <c r="R324" s="172"/>
      <c r="S324" s="172"/>
      <c r="T324" s="172"/>
      <c r="U324" s="172"/>
      <c r="V324" s="172"/>
      <c r="W324" s="172"/>
      <c r="X324" s="172"/>
      <c r="Y324" s="172"/>
      <c r="Z324" s="172"/>
      <c r="AA324" s="172"/>
    </row>
    <row r="325" spans="1:27" x14ac:dyDescent="0.2">
      <c r="A325" s="172"/>
      <c r="B325" s="172"/>
      <c r="C325" s="172"/>
      <c r="D325" s="172"/>
      <c r="E325" s="172"/>
      <c r="F325" s="172"/>
      <c r="G325" s="172"/>
      <c r="H325" s="172"/>
      <c r="I325" s="172"/>
      <c r="J325" s="172"/>
      <c r="K325" s="172"/>
      <c r="L325" s="172"/>
      <c r="M325" s="172"/>
      <c r="N325" s="172"/>
      <c r="O325" s="172"/>
      <c r="P325" s="172"/>
      <c r="Q325" s="172"/>
      <c r="R325" s="172"/>
      <c r="S325" s="172"/>
      <c r="T325" s="172"/>
      <c r="U325" s="172"/>
      <c r="V325" s="172"/>
      <c r="W325" s="172"/>
      <c r="X325" s="172"/>
      <c r="Y325" s="172"/>
      <c r="Z325" s="172"/>
      <c r="AA325" s="172"/>
    </row>
    <row r="326" spans="1:27" x14ac:dyDescent="0.2">
      <c r="A326" s="172"/>
      <c r="B326" s="172"/>
      <c r="C326" s="172"/>
      <c r="D326" s="172"/>
      <c r="E326" s="172"/>
      <c r="F326" s="172"/>
      <c r="G326" s="172"/>
      <c r="H326" s="172"/>
      <c r="I326" s="172"/>
      <c r="J326" s="172"/>
      <c r="K326" s="172"/>
      <c r="L326" s="172"/>
      <c r="M326" s="172"/>
      <c r="N326" s="172"/>
      <c r="O326" s="172"/>
      <c r="P326" s="172"/>
      <c r="Q326" s="172"/>
      <c r="R326" s="172"/>
      <c r="S326" s="172"/>
      <c r="T326" s="172"/>
      <c r="U326" s="172"/>
      <c r="V326" s="172"/>
      <c r="W326" s="172"/>
      <c r="X326" s="172"/>
      <c r="Y326" s="172"/>
      <c r="Z326" s="172"/>
      <c r="AA326" s="172"/>
    </row>
    <row r="327" spans="1:27" x14ac:dyDescent="0.2">
      <c r="A327" s="172"/>
      <c r="B327" s="172"/>
      <c r="C327" s="172"/>
      <c r="D327" s="172"/>
      <c r="E327" s="172"/>
      <c r="F327" s="172"/>
      <c r="G327" s="172"/>
      <c r="H327" s="172"/>
      <c r="I327" s="172"/>
      <c r="J327" s="172"/>
      <c r="K327" s="172"/>
      <c r="L327" s="172"/>
      <c r="M327" s="172"/>
      <c r="N327" s="172"/>
      <c r="O327" s="172"/>
      <c r="P327" s="172"/>
      <c r="Q327" s="172"/>
      <c r="R327" s="172"/>
      <c r="S327" s="172"/>
      <c r="T327" s="172"/>
      <c r="U327" s="172"/>
      <c r="V327" s="172"/>
      <c r="W327" s="172"/>
      <c r="X327" s="172"/>
      <c r="Y327" s="172"/>
      <c r="Z327" s="172"/>
      <c r="AA327" s="172"/>
    </row>
    <row r="328" spans="1:27" x14ac:dyDescent="0.2">
      <c r="A328" s="172"/>
      <c r="B328" s="172"/>
      <c r="C328" s="172"/>
      <c r="D328" s="172"/>
      <c r="E328" s="172"/>
      <c r="F328" s="172"/>
      <c r="G328" s="172"/>
      <c r="H328" s="172"/>
      <c r="I328" s="172"/>
      <c r="J328" s="172"/>
      <c r="K328" s="172"/>
      <c r="L328" s="172"/>
      <c r="M328" s="172"/>
      <c r="N328" s="172"/>
      <c r="O328" s="172"/>
      <c r="P328" s="172"/>
      <c r="Q328" s="172"/>
      <c r="R328" s="172"/>
      <c r="S328" s="172"/>
      <c r="T328" s="172"/>
      <c r="U328" s="172"/>
      <c r="V328" s="172"/>
      <c r="W328" s="172"/>
      <c r="X328" s="172"/>
      <c r="Y328" s="172"/>
      <c r="Z328" s="172"/>
      <c r="AA328" s="172"/>
    </row>
    <row r="329" spans="1:27" x14ac:dyDescent="0.2">
      <c r="A329" s="172"/>
      <c r="B329" s="172"/>
      <c r="C329" s="172"/>
      <c r="D329" s="172"/>
      <c r="E329" s="172"/>
      <c r="F329" s="172"/>
      <c r="G329" s="172"/>
      <c r="H329" s="172"/>
      <c r="I329" s="172"/>
      <c r="J329" s="172"/>
      <c r="K329" s="172"/>
      <c r="L329" s="172"/>
      <c r="M329" s="172"/>
      <c r="N329" s="172"/>
      <c r="O329" s="172"/>
      <c r="P329" s="172"/>
      <c r="Q329" s="172"/>
      <c r="R329" s="172"/>
      <c r="S329" s="172"/>
      <c r="T329" s="172"/>
      <c r="U329" s="172"/>
      <c r="V329" s="172"/>
      <c r="W329" s="172"/>
      <c r="X329" s="172"/>
      <c r="Y329" s="172"/>
      <c r="Z329" s="172"/>
      <c r="AA329" s="172"/>
    </row>
    <row r="330" spans="1:27" x14ac:dyDescent="0.2">
      <c r="A330" s="172"/>
      <c r="B330" s="172"/>
      <c r="C330" s="172"/>
      <c r="D330" s="172"/>
      <c r="E330" s="172"/>
      <c r="F330" s="172"/>
      <c r="G330" s="172"/>
      <c r="H330" s="172"/>
      <c r="I330" s="172"/>
      <c r="J330" s="172"/>
      <c r="K330" s="172"/>
      <c r="L330" s="172"/>
      <c r="M330" s="172"/>
      <c r="N330" s="172"/>
      <c r="O330" s="172"/>
      <c r="P330" s="172"/>
      <c r="Q330" s="172"/>
      <c r="R330" s="172"/>
      <c r="S330" s="172"/>
      <c r="T330" s="172"/>
      <c r="U330" s="172"/>
      <c r="V330" s="172"/>
      <c r="W330" s="172"/>
      <c r="X330" s="172"/>
      <c r="Y330" s="172"/>
      <c r="Z330" s="172"/>
      <c r="AA330" s="172"/>
    </row>
    <row r="331" spans="1:27" x14ac:dyDescent="0.2">
      <c r="A331" s="172"/>
      <c r="B331" s="172"/>
      <c r="C331" s="172"/>
      <c r="D331" s="172"/>
      <c r="E331" s="172"/>
      <c r="F331" s="172"/>
      <c r="G331" s="172"/>
      <c r="H331" s="172"/>
      <c r="I331" s="172"/>
      <c r="J331" s="172"/>
      <c r="K331" s="172"/>
      <c r="L331" s="172"/>
      <c r="M331" s="172"/>
      <c r="N331" s="172"/>
      <c r="O331" s="172"/>
      <c r="P331" s="172"/>
      <c r="Q331" s="172"/>
      <c r="R331" s="172"/>
      <c r="S331" s="172"/>
      <c r="T331" s="172"/>
      <c r="U331" s="172"/>
      <c r="V331" s="172"/>
      <c r="W331" s="172"/>
      <c r="X331" s="172"/>
      <c r="Y331" s="172"/>
      <c r="Z331" s="172"/>
      <c r="AA331" s="172"/>
    </row>
    <row r="332" spans="1:27" x14ac:dyDescent="0.2">
      <c r="A332" s="172"/>
      <c r="B332" s="172"/>
      <c r="C332" s="172"/>
      <c r="D332" s="172"/>
      <c r="E332" s="172"/>
      <c r="F332" s="172"/>
      <c r="G332" s="172"/>
      <c r="H332" s="172"/>
      <c r="I332" s="172"/>
      <c r="J332" s="172"/>
      <c r="K332" s="172"/>
      <c r="L332" s="172"/>
      <c r="M332" s="172"/>
      <c r="N332" s="172"/>
      <c r="O332" s="172"/>
      <c r="P332" s="172"/>
      <c r="Q332" s="172"/>
      <c r="R332" s="172"/>
      <c r="S332" s="172"/>
      <c r="T332" s="172"/>
      <c r="U332" s="172"/>
      <c r="V332" s="172"/>
      <c r="W332" s="172"/>
      <c r="X332" s="172"/>
      <c r="Y332" s="172"/>
      <c r="Z332" s="172"/>
      <c r="AA332" s="172"/>
    </row>
    <row r="333" spans="1:27" x14ac:dyDescent="0.2">
      <c r="A333" s="172"/>
      <c r="B333" s="172"/>
      <c r="C333" s="172"/>
      <c r="D333" s="172"/>
      <c r="E333" s="172"/>
      <c r="F333" s="172"/>
      <c r="G333" s="172"/>
      <c r="H333" s="172"/>
      <c r="I333" s="172"/>
      <c r="J333" s="172"/>
      <c r="K333" s="172"/>
      <c r="L333" s="172"/>
      <c r="M333" s="172"/>
      <c r="N333" s="172"/>
      <c r="O333" s="172"/>
      <c r="P333" s="172"/>
      <c r="Q333" s="172"/>
      <c r="R333" s="172"/>
      <c r="S333" s="172"/>
      <c r="T333" s="172"/>
      <c r="U333" s="172"/>
      <c r="V333" s="172"/>
      <c r="W333" s="172"/>
      <c r="X333" s="172"/>
      <c r="Y333" s="172"/>
      <c r="Z333" s="172"/>
      <c r="AA333" s="172"/>
    </row>
    <row r="334" spans="1:27" x14ac:dyDescent="0.2">
      <c r="A334" s="172"/>
      <c r="B334" s="172"/>
      <c r="C334" s="172"/>
      <c r="D334" s="172"/>
      <c r="E334" s="172"/>
      <c r="F334" s="172"/>
      <c r="G334" s="172"/>
      <c r="H334" s="172"/>
      <c r="I334" s="172"/>
      <c r="J334" s="172"/>
      <c r="K334" s="172"/>
      <c r="L334" s="172"/>
      <c r="M334" s="172"/>
      <c r="N334" s="172"/>
      <c r="O334" s="172"/>
      <c r="P334" s="172"/>
      <c r="Q334" s="172"/>
      <c r="R334" s="172"/>
      <c r="S334" s="172"/>
      <c r="T334" s="172"/>
      <c r="U334" s="172"/>
      <c r="V334" s="172"/>
      <c r="W334" s="172"/>
      <c r="X334" s="172"/>
      <c r="Y334" s="172"/>
      <c r="Z334" s="172"/>
      <c r="AA334" s="172"/>
    </row>
    <row r="335" spans="1:27" x14ac:dyDescent="0.2">
      <c r="A335" s="172"/>
      <c r="B335" s="172"/>
      <c r="C335" s="172"/>
      <c r="D335" s="172"/>
      <c r="E335" s="172"/>
      <c r="F335" s="172"/>
      <c r="G335" s="172"/>
      <c r="H335" s="172"/>
      <c r="I335" s="172"/>
      <c r="J335" s="172"/>
      <c r="K335" s="172"/>
      <c r="L335" s="172"/>
      <c r="M335" s="172"/>
      <c r="N335" s="172"/>
      <c r="O335" s="172"/>
      <c r="P335" s="172"/>
      <c r="Q335" s="172"/>
      <c r="R335" s="172"/>
      <c r="S335" s="172"/>
      <c r="T335" s="172"/>
      <c r="U335" s="172"/>
      <c r="V335" s="172"/>
      <c r="W335" s="172"/>
      <c r="X335" s="172"/>
      <c r="Y335" s="172"/>
      <c r="Z335" s="172"/>
      <c r="AA335" s="172"/>
    </row>
    <row r="336" spans="1:27" x14ac:dyDescent="0.2">
      <c r="A336" s="172"/>
      <c r="B336" s="172"/>
      <c r="C336" s="172"/>
      <c r="D336" s="172"/>
      <c r="E336" s="172"/>
      <c r="F336" s="172"/>
      <c r="G336" s="172"/>
      <c r="H336" s="172"/>
      <c r="I336" s="172"/>
      <c r="J336" s="172"/>
      <c r="K336" s="172"/>
      <c r="L336" s="172"/>
      <c r="M336" s="172"/>
      <c r="N336" s="172"/>
      <c r="O336" s="172"/>
      <c r="P336" s="172"/>
      <c r="Q336" s="172"/>
      <c r="R336" s="172"/>
      <c r="S336" s="172"/>
      <c r="T336" s="172"/>
      <c r="U336" s="172"/>
      <c r="V336" s="172"/>
      <c r="W336" s="172"/>
      <c r="X336" s="172"/>
      <c r="Y336" s="172"/>
      <c r="Z336" s="172"/>
      <c r="AA336" s="172"/>
    </row>
    <row r="337" spans="1:27" x14ac:dyDescent="0.2">
      <c r="A337" s="172"/>
      <c r="B337" s="172"/>
      <c r="C337" s="172"/>
      <c r="D337" s="172"/>
      <c r="E337" s="172"/>
      <c r="F337" s="172"/>
      <c r="G337" s="172"/>
      <c r="H337" s="172"/>
      <c r="I337" s="172"/>
      <c r="J337" s="172"/>
      <c r="K337" s="172"/>
      <c r="L337" s="172"/>
      <c r="M337" s="172"/>
      <c r="N337" s="172"/>
      <c r="O337" s="172"/>
      <c r="P337" s="172"/>
      <c r="Q337" s="172"/>
      <c r="R337" s="172"/>
      <c r="S337" s="172"/>
      <c r="T337" s="172"/>
      <c r="U337" s="172"/>
      <c r="V337" s="172"/>
      <c r="W337" s="172"/>
      <c r="X337" s="172"/>
      <c r="Y337" s="172"/>
      <c r="Z337" s="172"/>
      <c r="AA337" s="172"/>
    </row>
    <row r="338" spans="1:27" x14ac:dyDescent="0.2">
      <c r="A338" s="172"/>
      <c r="B338" s="172"/>
      <c r="C338" s="172"/>
      <c r="D338" s="172"/>
      <c r="E338" s="172"/>
      <c r="F338" s="172"/>
      <c r="G338" s="172"/>
      <c r="H338" s="172"/>
      <c r="I338" s="172"/>
      <c r="J338" s="172"/>
      <c r="K338" s="172"/>
      <c r="L338" s="172"/>
      <c r="M338" s="172"/>
      <c r="N338" s="172"/>
      <c r="O338" s="172"/>
      <c r="P338" s="172"/>
      <c r="Q338" s="172"/>
      <c r="R338" s="172"/>
      <c r="S338" s="172"/>
      <c r="T338" s="172"/>
      <c r="U338" s="172"/>
      <c r="V338" s="172"/>
      <c r="W338" s="172"/>
      <c r="X338" s="172"/>
      <c r="Y338" s="172"/>
      <c r="Z338" s="172"/>
      <c r="AA338" s="172"/>
    </row>
    <row r="339" spans="1:27" x14ac:dyDescent="0.2">
      <c r="A339" s="172"/>
      <c r="B339" s="172"/>
      <c r="C339" s="172"/>
      <c r="D339" s="172"/>
      <c r="E339" s="172"/>
      <c r="F339" s="172"/>
      <c r="G339" s="172"/>
      <c r="H339" s="172"/>
      <c r="I339" s="172"/>
      <c r="J339" s="172"/>
      <c r="K339" s="172"/>
      <c r="L339" s="172"/>
      <c r="M339" s="172"/>
      <c r="N339" s="172"/>
      <c r="O339" s="172"/>
      <c r="P339" s="172"/>
      <c r="Q339" s="172"/>
      <c r="R339" s="172"/>
      <c r="S339" s="172"/>
      <c r="T339" s="172"/>
      <c r="U339" s="172"/>
      <c r="V339" s="172"/>
      <c r="W339" s="172"/>
      <c r="X339" s="172"/>
      <c r="Y339" s="172"/>
      <c r="Z339" s="172"/>
      <c r="AA339" s="172"/>
    </row>
    <row r="340" spans="1:27" x14ac:dyDescent="0.2">
      <c r="A340" s="172"/>
      <c r="B340" s="172"/>
      <c r="C340" s="172"/>
      <c r="D340" s="172"/>
      <c r="E340" s="172"/>
      <c r="F340" s="172"/>
      <c r="G340" s="172"/>
      <c r="H340" s="172"/>
      <c r="I340" s="172"/>
      <c r="J340" s="172"/>
      <c r="K340" s="172"/>
      <c r="L340" s="172"/>
      <c r="M340" s="172"/>
      <c r="N340" s="172"/>
      <c r="O340" s="172"/>
      <c r="P340" s="172"/>
      <c r="Q340" s="172"/>
      <c r="R340" s="172"/>
      <c r="S340" s="172"/>
      <c r="T340" s="172"/>
      <c r="U340" s="172"/>
      <c r="V340" s="172"/>
      <c r="W340" s="172"/>
      <c r="X340" s="172"/>
      <c r="Y340" s="172"/>
      <c r="Z340" s="172"/>
      <c r="AA340" s="172"/>
    </row>
    <row r="341" spans="1:27" x14ac:dyDescent="0.2">
      <c r="A341" s="172"/>
      <c r="B341" s="172"/>
      <c r="C341" s="172"/>
      <c r="D341" s="172"/>
      <c r="E341" s="172"/>
      <c r="F341" s="172"/>
      <c r="G341" s="172"/>
      <c r="H341" s="172"/>
      <c r="I341" s="172"/>
      <c r="J341" s="172"/>
      <c r="K341" s="172"/>
      <c r="L341" s="172"/>
      <c r="M341" s="172"/>
      <c r="N341" s="172"/>
      <c r="O341" s="172"/>
      <c r="P341" s="172"/>
      <c r="Q341" s="172"/>
      <c r="R341" s="172"/>
      <c r="S341" s="172"/>
      <c r="T341" s="172"/>
      <c r="U341" s="172"/>
      <c r="V341" s="172"/>
      <c r="W341" s="172"/>
      <c r="X341" s="172"/>
      <c r="Y341" s="172"/>
      <c r="Z341" s="172"/>
      <c r="AA341" s="172"/>
    </row>
    <row r="342" spans="1:27" x14ac:dyDescent="0.2">
      <c r="A342" s="172"/>
      <c r="B342" s="172"/>
      <c r="C342" s="172"/>
      <c r="D342" s="172"/>
      <c r="E342" s="172"/>
      <c r="F342" s="172"/>
      <c r="G342" s="172"/>
      <c r="H342" s="172"/>
      <c r="I342" s="172"/>
      <c r="J342" s="172"/>
      <c r="K342" s="172"/>
      <c r="L342" s="172"/>
      <c r="M342" s="172"/>
      <c r="N342" s="172"/>
      <c r="O342" s="172"/>
      <c r="P342" s="172"/>
      <c r="Q342" s="172"/>
      <c r="R342" s="172"/>
      <c r="S342" s="172"/>
      <c r="T342" s="172"/>
      <c r="U342" s="172"/>
      <c r="V342" s="172"/>
      <c r="W342" s="172"/>
      <c r="X342" s="172"/>
      <c r="Y342" s="172"/>
      <c r="Z342" s="172"/>
      <c r="AA342" s="172"/>
    </row>
    <row r="343" spans="1:27" x14ac:dyDescent="0.2">
      <c r="A343" s="172"/>
      <c r="B343" s="172"/>
      <c r="C343" s="172"/>
      <c r="D343" s="172"/>
      <c r="E343" s="172"/>
      <c r="F343" s="172"/>
      <c r="G343" s="172"/>
      <c r="H343" s="172"/>
      <c r="I343" s="172"/>
      <c r="J343" s="172"/>
      <c r="K343" s="172"/>
      <c r="L343" s="172"/>
      <c r="M343" s="172"/>
      <c r="N343" s="172"/>
      <c r="O343" s="172"/>
      <c r="P343" s="172"/>
      <c r="Q343" s="172"/>
      <c r="R343" s="172"/>
      <c r="S343" s="172"/>
      <c r="T343" s="172"/>
      <c r="U343" s="172"/>
      <c r="V343" s="172"/>
      <c r="W343" s="172"/>
      <c r="X343" s="172"/>
      <c r="Y343" s="172"/>
      <c r="Z343" s="172"/>
      <c r="AA343" s="172"/>
    </row>
    <row r="344" spans="1:27" x14ac:dyDescent="0.2">
      <c r="A344" s="172"/>
      <c r="B344" s="172"/>
      <c r="C344" s="172"/>
      <c r="D344" s="172"/>
      <c r="E344" s="172"/>
      <c r="F344" s="172"/>
      <c r="G344" s="172"/>
      <c r="H344" s="172"/>
      <c r="I344" s="172"/>
      <c r="J344" s="172"/>
      <c r="K344" s="172"/>
      <c r="L344" s="172"/>
      <c r="M344" s="172"/>
      <c r="N344" s="172"/>
      <c r="O344" s="172"/>
      <c r="P344" s="172"/>
      <c r="Q344" s="172"/>
      <c r="R344" s="172"/>
      <c r="S344" s="172"/>
      <c r="T344" s="172"/>
      <c r="U344" s="172"/>
      <c r="V344" s="172"/>
      <c r="W344" s="172"/>
      <c r="X344" s="172"/>
      <c r="Y344" s="172"/>
      <c r="Z344" s="172"/>
      <c r="AA344" s="172"/>
    </row>
    <row r="345" spans="1:27" x14ac:dyDescent="0.2">
      <c r="A345" s="172"/>
      <c r="B345" s="172"/>
      <c r="C345" s="172"/>
      <c r="D345" s="172"/>
      <c r="E345" s="172"/>
      <c r="F345" s="172"/>
      <c r="G345" s="172"/>
      <c r="H345" s="172"/>
      <c r="I345" s="172"/>
      <c r="J345" s="172"/>
      <c r="K345" s="172"/>
      <c r="L345" s="172"/>
      <c r="M345" s="172"/>
      <c r="N345" s="172"/>
      <c r="O345" s="172"/>
      <c r="P345" s="172"/>
      <c r="Q345" s="172"/>
      <c r="R345" s="172"/>
      <c r="S345" s="172"/>
      <c r="T345" s="172"/>
      <c r="U345" s="172"/>
      <c r="V345" s="172"/>
      <c r="W345" s="172"/>
      <c r="X345" s="172"/>
      <c r="Y345" s="172"/>
      <c r="Z345" s="172"/>
      <c r="AA345" s="172"/>
    </row>
    <row r="346" spans="1:27" x14ac:dyDescent="0.2">
      <c r="A346" s="172"/>
      <c r="B346" s="172"/>
      <c r="C346" s="172"/>
      <c r="D346" s="172"/>
      <c r="E346" s="172"/>
      <c r="F346" s="172"/>
      <c r="G346" s="172"/>
      <c r="H346" s="172"/>
      <c r="I346" s="172"/>
      <c r="J346" s="172"/>
      <c r="K346" s="172"/>
      <c r="L346" s="172"/>
      <c r="M346" s="172"/>
      <c r="N346" s="172"/>
      <c r="O346" s="172"/>
      <c r="P346" s="172"/>
      <c r="Q346" s="172"/>
      <c r="R346" s="172"/>
      <c r="S346" s="172"/>
      <c r="T346" s="172"/>
      <c r="U346" s="172"/>
      <c r="V346" s="172"/>
      <c r="W346" s="172"/>
      <c r="X346" s="172"/>
      <c r="Y346" s="172"/>
      <c r="Z346" s="172"/>
      <c r="AA346" s="172"/>
    </row>
    <row r="347" spans="1:27" x14ac:dyDescent="0.2">
      <c r="A347" s="172"/>
      <c r="B347" s="172"/>
      <c r="C347" s="172"/>
      <c r="D347" s="172"/>
      <c r="E347" s="172"/>
      <c r="F347" s="172"/>
      <c r="G347" s="172"/>
      <c r="H347" s="172"/>
      <c r="I347" s="172"/>
      <c r="J347" s="172"/>
      <c r="K347" s="172"/>
      <c r="L347" s="172"/>
      <c r="M347" s="172"/>
      <c r="N347" s="172"/>
      <c r="O347" s="172"/>
      <c r="P347" s="172"/>
      <c r="Q347" s="172"/>
      <c r="R347" s="172"/>
      <c r="S347" s="172"/>
      <c r="T347" s="172"/>
      <c r="U347" s="172"/>
      <c r="V347" s="172"/>
      <c r="W347" s="172"/>
      <c r="X347" s="172"/>
      <c r="Y347" s="172"/>
      <c r="Z347" s="172"/>
      <c r="AA347" s="172"/>
    </row>
    <row r="348" spans="1:27" x14ac:dyDescent="0.2">
      <c r="A348" s="172"/>
      <c r="B348" s="172"/>
      <c r="C348" s="172"/>
      <c r="D348" s="172"/>
      <c r="E348" s="172"/>
      <c r="F348" s="172"/>
      <c r="G348" s="172"/>
      <c r="H348" s="172"/>
      <c r="I348" s="172"/>
      <c r="J348" s="172"/>
      <c r="K348" s="172"/>
      <c r="L348" s="172"/>
      <c r="M348" s="172"/>
      <c r="N348" s="172"/>
      <c r="O348" s="172"/>
      <c r="P348" s="172"/>
      <c r="Q348" s="172"/>
      <c r="R348" s="172"/>
      <c r="S348" s="172"/>
      <c r="T348" s="172"/>
      <c r="U348" s="172"/>
      <c r="V348" s="172"/>
      <c r="W348" s="172"/>
      <c r="X348" s="172"/>
      <c r="Y348" s="172"/>
      <c r="Z348" s="172"/>
      <c r="AA348" s="172"/>
    </row>
    <row r="349" spans="1:27" x14ac:dyDescent="0.2">
      <c r="A349" s="172"/>
      <c r="B349" s="172"/>
      <c r="C349" s="172"/>
      <c r="D349" s="172"/>
      <c r="E349" s="172"/>
      <c r="F349" s="172"/>
      <c r="G349" s="172"/>
      <c r="H349" s="172"/>
      <c r="I349" s="172"/>
      <c r="J349" s="172"/>
      <c r="K349" s="172"/>
      <c r="L349" s="172"/>
      <c r="M349" s="172"/>
      <c r="N349" s="172"/>
      <c r="O349" s="172"/>
      <c r="P349" s="172"/>
      <c r="Q349" s="172"/>
      <c r="R349" s="172"/>
      <c r="S349" s="172"/>
      <c r="T349" s="172"/>
      <c r="U349" s="172"/>
      <c r="V349" s="172"/>
      <c r="W349" s="172"/>
      <c r="X349" s="172"/>
      <c r="Y349" s="172"/>
      <c r="Z349" s="172"/>
      <c r="AA349" s="172"/>
    </row>
    <row r="350" spans="1:27" x14ac:dyDescent="0.2">
      <c r="A350" s="172"/>
      <c r="B350" s="172"/>
      <c r="C350" s="172"/>
      <c r="D350" s="172"/>
      <c r="E350" s="172"/>
      <c r="F350" s="172"/>
      <c r="G350" s="172"/>
      <c r="H350" s="172"/>
      <c r="I350" s="172"/>
      <c r="J350" s="172"/>
      <c r="K350" s="172"/>
      <c r="L350" s="172"/>
      <c r="M350" s="172"/>
      <c r="N350" s="172"/>
      <c r="O350" s="172"/>
      <c r="P350" s="172"/>
      <c r="Q350" s="172"/>
      <c r="R350" s="172"/>
      <c r="S350" s="172"/>
      <c r="T350" s="172"/>
      <c r="U350" s="172"/>
      <c r="V350" s="172"/>
      <c r="W350" s="172"/>
      <c r="X350" s="172"/>
      <c r="Y350" s="172"/>
      <c r="Z350" s="172"/>
      <c r="AA350" s="172"/>
    </row>
    <row r="351" spans="1:27" x14ac:dyDescent="0.2">
      <c r="A351" s="172"/>
      <c r="B351" s="172"/>
      <c r="C351" s="172"/>
      <c r="D351" s="172"/>
      <c r="E351" s="172"/>
      <c r="F351" s="172"/>
      <c r="G351" s="172"/>
      <c r="H351" s="172"/>
      <c r="I351" s="172"/>
      <c r="J351" s="172"/>
      <c r="K351" s="172"/>
      <c r="L351" s="172"/>
      <c r="M351" s="172"/>
      <c r="N351" s="172"/>
      <c r="O351" s="172"/>
      <c r="P351" s="172"/>
      <c r="Q351" s="172"/>
      <c r="R351" s="172"/>
      <c r="S351" s="172"/>
      <c r="T351" s="172"/>
      <c r="U351" s="172"/>
      <c r="V351" s="172"/>
      <c r="W351" s="172"/>
      <c r="X351" s="172"/>
      <c r="Y351" s="172"/>
      <c r="Z351" s="172"/>
      <c r="AA351" s="172"/>
    </row>
    <row r="352" spans="1:27" x14ac:dyDescent="0.2">
      <c r="A352" s="172"/>
      <c r="B352" s="172"/>
      <c r="C352" s="172"/>
      <c r="D352" s="172"/>
      <c r="E352" s="172"/>
      <c r="F352" s="172"/>
      <c r="G352" s="172"/>
      <c r="H352" s="172"/>
      <c r="I352" s="172"/>
      <c r="J352" s="172"/>
      <c r="K352" s="172"/>
      <c r="L352" s="172"/>
      <c r="M352" s="172"/>
      <c r="N352" s="172"/>
      <c r="O352" s="172"/>
      <c r="P352" s="172"/>
      <c r="Q352" s="172"/>
      <c r="R352" s="172"/>
      <c r="S352" s="172"/>
      <c r="T352" s="172"/>
      <c r="U352" s="172"/>
      <c r="V352" s="172"/>
      <c r="W352" s="172"/>
      <c r="X352" s="172"/>
      <c r="Y352" s="172"/>
      <c r="Z352" s="172"/>
      <c r="AA352" s="172"/>
    </row>
    <row r="353" spans="1:27" x14ac:dyDescent="0.2">
      <c r="A353" s="172"/>
      <c r="B353" s="172"/>
      <c r="C353" s="172"/>
      <c r="D353" s="172"/>
      <c r="E353" s="172"/>
      <c r="F353" s="172"/>
      <c r="G353" s="172"/>
      <c r="H353" s="172"/>
      <c r="I353" s="172"/>
      <c r="J353" s="172"/>
      <c r="K353" s="172"/>
      <c r="L353" s="172"/>
      <c r="M353" s="172"/>
      <c r="N353" s="172"/>
      <c r="O353" s="172"/>
      <c r="P353" s="172"/>
      <c r="Q353" s="172"/>
      <c r="R353" s="172"/>
      <c r="S353" s="172"/>
      <c r="T353" s="172"/>
      <c r="U353" s="172"/>
      <c r="V353" s="172"/>
      <c r="W353" s="172"/>
      <c r="X353" s="172"/>
      <c r="Y353" s="172"/>
      <c r="Z353" s="172"/>
      <c r="AA353" s="172"/>
    </row>
    <row r="354" spans="1:27" x14ac:dyDescent="0.2">
      <c r="A354" s="172"/>
      <c r="B354" s="172"/>
      <c r="C354" s="172"/>
      <c r="D354" s="172"/>
      <c r="E354" s="172"/>
      <c r="F354" s="172"/>
      <c r="G354" s="172"/>
      <c r="H354" s="172"/>
      <c r="I354" s="172"/>
      <c r="J354" s="172"/>
      <c r="K354" s="172"/>
      <c r="L354" s="172"/>
      <c r="M354" s="172"/>
      <c r="N354" s="172"/>
      <c r="O354" s="172"/>
      <c r="P354" s="172"/>
      <c r="Q354" s="172"/>
      <c r="R354" s="172"/>
      <c r="S354" s="172"/>
      <c r="T354" s="172"/>
      <c r="U354" s="172"/>
      <c r="V354" s="172"/>
      <c r="W354" s="172"/>
      <c r="X354" s="172"/>
      <c r="Y354" s="172"/>
      <c r="Z354" s="172"/>
      <c r="AA354" s="172"/>
    </row>
    <row r="355" spans="1:27" x14ac:dyDescent="0.2">
      <c r="A355" s="172"/>
      <c r="B355" s="172"/>
      <c r="C355" s="172"/>
      <c r="D355" s="172"/>
      <c r="E355" s="172"/>
      <c r="F355" s="172"/>
      <c r="G355" s="172"/>
      <c r="H355" s="172"/>
      <c r="I355" s="172"/>
      <c r="J355" s="172"/>
      <c r="K355" s="172"/>
      <c r="L355" s="172"/>
      <c r="M355" s="172"/>
      <c r="N355" s="172"/>
      <c r="O355" s="172"/>
      <c r="P355" s="172"/>
      <c r="Q355" s="172"/>
      <c r="R355" s="172"/>
      <c r="S355" s="172"/>
      <c r="T355" s="172"/>
      <c r="U355" s="172"/>
      <c r="V355" s="172"/>
      <c r="W355" s="172"/>
      <c r="X355" s="172"/>
      <c r="Y355" s="172"/>
      <c r="Z355" s="172"/>
      <c r="AA355" s="172"/>
    </row>
    <row r="356" spans="1:27" x14ac:dyDescent="0.2">
      <c r="A356" s="172"/>
      <c r="B356" s="172"/>
      <c r="C356" s="172"/>
      <c r="D356" s="172"/>
      <c r="E356" s="172"/>
      <c r="F356" s="172"/>
      <c r="G356" s="172"/>
      <c r="H356" s="172"/>
      <c r="I356" s="172"/>
      <c r="J356" s="172"/>
      <c r="K356" s="172"/>
      <c r="L356" s="172"/>
      <c r="M356" s="172"/>
      <c r="N356" s="172"/>
      <c r="O356" s="172"/>
      <c r="P356" s="172"/>
      <c r="Q356" s="172"/>
      <c r="R356" s="172"/>
      <c r="S356" s="172"/>
      <c r="T356" s="172"/>
      <c r="U356" s="172"/>
      <c r="V356" s="172"/>
      <c r="W356" s="172"/>
      <c r="X356" s="172"/>
      <c r="Y356" s="172"/>
      <c r="Z356" s="172"/>
      <c r="AA356" s="172"/>
    </row>
    <row r="357" spans="1:27" x14ac:dyDescent="0.2">
      <c r="A357" s="172"/>
      <c r="B357" s="172"/>
      <c r="C357" s="172"/>
      <c r="D357" s="172"/>
      <c r="E357" s="172"/>
      <c r="F357" s="172"/>
      <c r="G357" s="172"/>
      <c r="H357" s="172"/>
      <c r="I357" s="172"/>
      <c r="J357" s="172"/>
      <c r="K357" s="172"/>
      <c r="L357" s="172"/>
      <c r="M357" s="172"/>
      <c r="N357" s="172"/>
      <c r="O357" s="172"/>
      <c r="P357" s="172"/>
      <c r="Q357" s="172"/>
      <c r="R357" s="172"/>
      <c r="S357" s="172"/>
      <c r="T357" s="172"/>
      <c r="U357" s="172"/>
      <c r="V357" s="172"/>
      <c r="W357" s="172"/>
      <c r="X357" s="172"/>
      <c r="Y357" s="172"/>
      <c r="Z357" s="172"/>
      <c r="AA357" s="172"/>
    </row>
    <row r="358" spans="1:27" x14ac:dyDescent="0.2">
      <c r="A358" s="172"/>
      <c r="B358" s="172"/>
      <c r="C358" s="172"/>
      <c r="D358" s="172"/>
      <c r="E358" s="172"/>
      <c r="F358" s="172"/>
      <c r="G358" s="172"/>
      <c r="H358" s="172"/>
      <c r="I358" s="172"/>
      <c r="J358" s="172"/>
      <c r="K358" s="172"/>
      <c r="L358" s="172"/>
      <c r="M358" s="172"/>
      <c r="N358" s="172"/>
      <c r="O358" s="172"/>
      <c r="P358" s="172"/>
      <c r="Q358" s="172"/>
      <c r="R358" s="172"/>
      <c r="S358" s="172"/>
      <c r="T358" s="172"/>
      <c r="U358" s="172"/>
      <c r="V358" s="172"/>
      <c r="W358" s="172"/>
      <c r="X358" s="172"/>
      <c r="Y358" s="172"/>
      <c r="Z358" s="172"/>
      <c r="AA358" s="172"/>
    </row>
    <row r="359" spans="1:27" x14ac:dyDescent="0.2">
      <c r="A359" s="172"/>
      <c r="B359" s="172"/>
      <c r="C359" s="172"/>
      <c r="D359" s="172"/>
      <c r="E359" s="172"/>
      <c r="F359" s="172"/>
      <c r="G359" s="172"/>
      <c r="H359" s="172"/>
      <c r="I359" s="172"/>
      <c r="J359" s="172"/>
      <c r="K359" s="172"/>
      <c r="L359" s="172"/>
      <c r="M359" s="172"/>
      <c r="N359" s="172"/>
      <c r="O359" s="172"/>
      <c r="P359" s="172"/>
      <c r="Q359" s="172"/>
      <c r="R359" s="172"/>
      <c r="S359" s="172"/>
      <c r="T359" s="172"/>
      <c r="U359" s="172"/>
      <c r="V359" s="172"/>
      <c r="W359" s="172"/>
      <c r="X359" s="172"/>
      <c r="Y359" s="172"/>
      <c r="Z359" s="172"/>
      <c r="AA359" s="172"/>
    </row>
    <row r="360" spans="1:27" x14ac:dyDescent="0.2">
      <c r="A360" s="172"/>
      <c r="B360" s="172"/>
      <c r="C360" s="172"/>
      <c r="D360" s="172"/>
      <c r="E360" s="172"/>
      <c r="F360" s="172"/>
      <c r="G360" s="172"/>
      <c r="H360" s="172"/>
      <c r="I360" s="172"/>
      <c r="J360" s="172"/>
      <c r="K360" s="172"/>
      <c r="L360" s="172"/>
      <c r="M360" s="172"/>
      <c r="N360" s="172"/>
      <c r="O360" s="172"/>
      <c r="P360" s="172"/>
      <c r="Q360" s="172"/>
      <c r="R360" s="172"/>
      <c r="S360" s="172"/>
      <c r="T360" s="172"/>
      <c r="U360" s="172"/>
      <c r="V360" s="172"/>
      <c r="W360" s="172"/>
      <c r="X360" s="172"/>
      <c r="Y360" s="172"/>
      <c r="Z360" s="172"/>
      <c r="AA360" s="172"/>
    </row>
    <row r="361" spans="1:27" x14ac:dyDescent="0.2">
      <c r="A361" s="172"/>
      <c r="B361" s="172"/>
      <c r="C361" s="172"/>
      <c r="D361" s="172"/>
      <c r="E361" s="172"/>
      <c r="F361" s="172"/>
      <c r="G361" s="172"/>
      <c r="H361" s="172"/>
      <c r="I361" s="172"/>
      <c r="J361" s="172"/>
      <c r="K361" s="172"/>
      <c r="L361" s="172"/>
      <c r="M361" s="172"/>
      <c r="N361" s="172"/>
      <c r="O361" s="172"/>
      <c r="P361" s="172"/>
      <c r="Q361" s="172"/>
      <c r="R361" s="172"/>
      <c r="S361" s="172"/>
      <c r="T361" s="172"/>
      <c r="U361" s="172"/>
      <c r="V361" s="172"/>
      <c r="W361" s="172"/>
      <c r="X361" s="172"/>
      <c r="Y361" s="172"/>
      <c r="Z361" s="172"/>
      <c r="AA361" s="172"/>
    </row>
    <row r="362" spans="1:27" x14ac:dyDescent="0.2">
      <c r="A362" s="172"/>
      <c r="B362" s="172"/>
      <c r="C362" s="172"/>
      <c r="D362" s="172"/>
      <c r="E362" s="172"/>
      <c r="F362" s="172"/>
      <c r="G362" s="172"/>
      <c r="H362" s="172"/>
      <c r="I362" s="172"/>
      <c r="J362" s="172"/>
      <c r="K362" s="172"/>
      <c r="L362" s="172"/>
      <c r="M362" s="172"/>
      <c r="N362" s="172"/>
      <c r="O362" s="172"/>
      <c r="P362" s="172"/>
      <c r="Q362" s="172"/>
      <c r="R362" s="172"/>
      <c r="S362" s="172"/>
      <c r="T362" s="172"/>
      <c r="U362" s="172"/>
      <c r="V362" s="172"/>
      <c r="W362" s="172"/>
      <c r="X362" s="172"/>
      <c r="Y362" s="172"/>
      <c r="Z362" s="172"/>
      <c r="AA362" s="172"/>
    </row>
    <row r="363" spans="1:27" x14ac:dyDescent="0.2">
      <c r="A363" s="172"/>
      <c r="B363" s="172"/>
      <c r="C363" s="172"/>
      <c r="D363" s="172"/>
      <c r="E363" s="172"/>
      <c r="F363" s="172"/>
      <c r="G363" s="172"/>
      <c r="H363" s="172"/>
      <c r="I363" s="172"/>
      <c r="J363" s="172"/>
      <c r="K363" s="172"/>
      <c r="L363" s="172"/>
      <c r="M363" s="172"/>
      <c r="N363" s="172"/>
      <c r="O363" s="172"/>
      <c r="P363" s="172"/>
      <c r="Q363" s="172"/>
      <c r="R363" s="172"/>
      <c r="S363" s="172"/>
      <c r="T363" s="172"/>
      <c r="U363" s="172"/>
      <c r="V363" s="172"/>
      <c r="W363" s="172"/>
      <c r="X363" s="172"/>
      <c r="Y363" s="172"/>
      <c r="Z363" s="172"/>
      <c r="AA363" s="172"/>
    </row>
    <row r="364" spans="1:27" x14ac:dyDescent="0.2">
      <c r="A364" s="172"/>
      <c r="B364" s="172"/>
      <c r="C364" s="172"/>
      <c r="D364" s="172"/>
      <c r="E364" s="172"/>
      <c r="F364" s="172"/>
      <c r="G364" s="172"/>
      <c r="H364" s="172"/>
      <c r="I364" s="172"/>
      <c r="J364" s="172"/>
      <c r="K364" s="172"/>
      <c r="L364" s="172"/>
      <c r="M364" s="172"/>
      <c r="N364" s="172"/>
      <c r="O364" s="172"/>
      <c r="P364" s="172"/>
      <c r="Q364" s="172"/>
      <c r="R364" s="172"/>
      <c r="S364" s="172"/>
      <c r="T364" s="172"/>
      <c r="U364" s="172"/>
      <c r="V364" s="172"/>
      <c r="W364" s="172"/>
      <c r="X364" s="172"/>
      <c r="Y364" s="172"/>
      <c r="Z364" s="172"/>
      <c r="AA364" s="172"/>
    </row>
    <row r="365" spans="1:27" x14ac:dyDescent="0.2">
      <c r="A365" s="172"/>
      <c r="B365" s="172"/>
      <c r="C365" s="172"/>
      <c r="D365" s="172"/>
      <c r="E365" s="172"/>
      <c r="F365" s="172"/>
      <c r="G365" s="172"/>
      <c r="H365" s="172"/>
      <c r="I365" s="172"/>
      <c r="J365" s="172"/>
      <c r="K365" s="172"/>
      <c r="L365" s="172"/>
      <c r="M365" s="172"/>
      <c r="N365" s="172"/>
      <c r="O365" s="172"/>
      <c r="P365" s="172"/>
      <c r="Q365" s="172"/>
      <c r="R365" s="172"/>
      <c r="S365" s="172"/>
      <c r="T365" s="172"/>
      <c r="U365" s="172"/>
      <c r="V365" s="172"/>
      <c r="W365" s="172"/>
      <c r="X365" s="172"/>
      <c r="Y365" s="172"/>
      <c r="Z365" s="172"/>
      <c r="AA365" s="172"/>
    </row>
    <row r="366" spans="1:27" x14ac:dyDescent="0.2">
      <c r="A366" s="172"/>
      <c r="B366" s="172"/>
      <c r="C366" s="172"/>
      <c r="D366" s="172"/>
      <c r="E366" s="172"/>
      <c r="F366" s="172"/>
      <c r="G366" s="172"/>
      <c r="H366" s="172"/>
      <c r="I366" s="172"/>
      <c r="J366" s="172"/>
      <c r="K366" s="172"/>
      <c r="L366" s="172"/>
      <c r="M366" s="172"/>
      <c r="N366" s="172"/>
      <c r="O366" s="172"/>
      <c r="P366" s="172"/>
      <c r="Q366" s="172"/>
      <c r="R366" s="172"/>
      <c r="S366" s="172"/>
      <c r="T366" s="172"/>
      <c r="U366" s="172"/>
      <c r="V366" s="172"/>
      <c r="W366" s="172"/>
      <c r="X366" s="172"/>
      <c r="Y366" s="172"/>
      <c r="Z366" s="172"/>
      <c r="AA366" s="172"/>
    </row>
    <row r="367" spans="1:27" x14ac:dyDescent="0.2">
      <c r="A367" s="172"/>
      <c r="B367" s="172"/>
      <c r="C367" s="172"/>
      <c r="D367" s="172"/>
      <c r="E367" s="172"/>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row>
    <row r="368" spans="1:27" x14ac:dyDescent="0.2">
      <c r="A368" s="172"/>
      <c r="B368" s="172"/>
      <c r="C368" s="172"/>
      <c r="D368" s="172"/>
      <c r="E368" s="172"/>
      <c r="F368" s="172"/>
      <c r="G368" s="172"/>
      <c r="H368" s="172"/>
      <c r="I368" s="172"/>
      <c r="J368" s="172"/>
      <c r="K368" s="172"/>
      <c r="L368" s="172"/>
      <c r="M368" s="172"/>
      <c r="N368" s="172"/>
      <c r="O368" s="172"/>
      <c r="P368" s="172"/>
      <c r="Q368" s="172"/>
      <c r="R368" s="172"/>
      <c r="S368" s="172"/>
      <c r="T368" s="172"/>
      <c r="U368" s="172"/>
      <c r="V368" s="172"/>
      <c r="W368" s="172"/>
      <c r="X368" s="172"/>
      <c r="Y368" s="172"/>
      <c r="Z368" s="172"/>
      <c r="AA368" s="172"/>
    </row>
    <row r="369" spans="1:27" x14ac:dyDescent="0.2">
      <c r="A369" s="172"/>
      <c r="B369" s="172"/>
      <c r="C369" s="172"/>
      <c r="D369" s="172"/>
      <c r="E369" s="172"/>
      <c r="F369" s="172"/>
      <c r="G369" s="172"/>
      <c r="H369" s="172"/>
      <c r="I369" s="172"/>
      <c r="J369" s="172"/>
      <c r="K369" s="172"/>
      <c r="L369" s="172"/>
      <c r="M369" s="172"/>
      <c r="N369" s="172"/>
      <c r="O369" s="172"/>
      <c r="P369" s="172"/>
      <c r="Q369" s="172"/>
      <c r="R369" s="172"/>
      <c r="S369" s="172"/>
      <c r="T369" s="172"/>
      <c r="U369" s="172"/>
      <c r="V369" s="172"/>
      <c r="W369" s="172"/>
      <c r="X369" s="172"/>
      <c r="Y369" s="172"/>
      <c r="Z369" s="172"/>
      <c r="AA369" s="172"/>
    </row>
    <row r="370" spans="1:27" x14ac:dyDescent="0.2">
      <c r="A370" s="172"/>
      <c r="B370" s="172"/>
      <c r="C370" s="172"/>
      <c r="D370" s="172"/>
      <c r="E370" s="172"/>
      <c r="F370" s="172"/>
      <c r="G370" s="172"/>
      <c r="H370" s="172"/>
      <c r="I370" s="172"/>
      <c r="J370" s="172"/>
      <c r="K370" s="172"/>
      <c r="L370" s="172"/>
      <c r="M370" s="172"/>
      <c r="N370" s="172"/>
      <c r="O370" s="172"/>
      <c r="P370" s="172"/>
      <c r="Q370" s="172"/>
      <c r="R370" s="172"/>
      <c r="S370" s="172"/>
      <c r="T370" s="172"/>
      <c r="U370" s="172"/>
      <c r="V370" s="172"/>
      <c r="W370" s="172"/>
      <c r="X370" s="172"/>
      <c r="Y370" s="172"/>
      <c r="Z370" s="172"/>
      <c r="AA370" s="172"/>
    </row>
    <row r="371" spans="1:27" x14ac:dyDescent="0.2">
      <c r="A371" s="172"/>
      <c r="B371" s="172"/>
      <c r="C371" s="172"/>
      <c r="D371" s="172"/>
      <c r="E371" s="172"/>
      <c r="F371" s="172"/>
      <c r="G371" s="172"/>
      <c r="H371" s="172"/>
      <c r="I371" s="172"/>
      <c r="J371" s="172"/>
      <c r="K371" s="172"/>
      <c r="L371" s="172"/>
      <c r="M371" s="172"/>
      <c r="N371" s="172"/>
      <c r="O371" s="172"/>
      <c r="P371" s="172"/>
      <c r="Q371" s="172"/>
      <c r="R371" s="172"/>
      <c r="S371" s="172"/>
      <c r="T371" s="172"/>
      <c r="U371" s="172"/>
      <c r="V371" s="172"/>
      <c r="W371" s="172"/>
      <c r="X371" s="172"/>
      <c r="Y371" s="172"/>
      <c r="Z371" s="172"/>
      <c r="AA371" s="172"/>
    </row>
    <row r="372" spans="1:27" x14ac:dyDescent="0.2">
      <c r="A372" s="172"/>
      <c r="B372" s="172"/>
      <c r="C372" s="172"/>
      <c r="D372" s="172"/>
      <c r="E372" s="172"/>
      <c r="F372" s="172"/>
      <c r="G372" s="172"/>
      <c r="H372" s="172"/>
      <c r="I372" s="172"/>
      <c r="J372" s="172"/>
      <c r="K372" s="172"/>
      <c r="L372" s="172"/>
      <c r="M372" s="172"/>
      <c r="N372" s="172"/>
      <c r="O372" s="172"/>
      <c r="P372" s="172"/>
      <c r="Q372" s="172"/>
      <c r="R372" s="172"/>
      <c r="S372" s="172"/>
      <c r="T372" s="172"/>
      <c r="U372" s="172"/>
      <c r="V372" s="172"/>
      <c r="W372" s="172"/>
      <c r="X372" s="172"/>
      <c r="Y372" s="172"/>
      <c r="Z372" s="172"/>
      <c r="AA372" s="172"/>
    </row>
    <row r="373" spans="1:27" x14ac:dyDescent="0.2">
      <c r="A373" s="172"/>
      <c r="B373" s="172"/>
      <c r="C373" s="172"/>
      <c r="D373" s="172"/>
      <c r="E373" s="172"/>
      <c r="F373" s="172"/>
      <c r="G373" s="172"/>
      <c r="H373" s="172"/>
      <c r="I373" s="172"/>
      <c r="J373" s="172"/>
      <c r="K373" s="172"/>
      <c r="L373" s="172"/>
      <c r="M373" s="172"/>
      <c r="N373" s="172"/>
      <c r="O373" s="172"/>
      <c r="P373" s="172"/>
      <c r="Q373" s="172"/>
      <c r="R373" s="172"/>
      <c r="S373" s="172"/>
      <c r="T373" s="172"/>
      <c r="U373" s="172"/>
      <c r="V373" s="172"/>
      <c r="W373" s="172"/>
      <c r="X373" s="172"/>
      <c r="Y373" s="172"/>
      <c r="Z373" s="172"/>
      <c r="AA373" s="172"/>
    </row>
    <row r="374" spans="1:27" x14ac:dyDescent="0.2">
      <c r="A374" s="172"/>
      <c r="B374" s="172"/>
      <c r="C374" s="172"/>
      <c r="D374" s="172"/>
      <c r="E374" s="172"/>
      <c r="F374" s="172"/>
      <c r="G374" s="172"/>
      <c r="H374" s="172"/>
      <c r="I374" s="172"/>
      <c r="J374" s="172"/>
      <c r="K374" s="172"/>
      <c r="L374" s="172"/>
      <c r="M374" s="172"/>
      <c r="N374" s="172"/>
      <c r="O374" s="172"/>
      <c r="P374" s="172"/>
      <c r="Q374" s="172"/>
      <c r="R374" s="172"/>
      <c r="S374" s="172"/>
      <c r="T374" s="172"/>
      <c r="U374" s="172"/>
      <c r="V374" s="172"/>
      <c r="W374" s="172"/>
      <c r="X374" s="172"/>
      <c r="Y374" s="172"/>
      <c r="Z374" s="172"/>
      <c r="AA374" s="172"/>
    </row>
    <row r="375" spans="1:27" x14ac:dyDescent="0.2">
      <c r="A375" s="172"/>
      <c r="B375" s="172"/>
      <c r="C375" s="172"/>
      <c r="D375" s="172"/>
      <c r="E375" s="172"/>
      <c r="F375" s="172"/>
      <c r="G375" s="172"/>
      <c r="H375" s="172"/>
      <c r="I375" s="172"/>
      <c r="J375" s="172"/>
      <c r="K375" s="172"/>
      <c r="L375" s="172"/>
      <c r="M375" s="172"/>
      <c r="N375" s="172"/>
      <c r="O375" s="172"/>
      <c r="P375" s="172"/>
      <c r="Q375" s="172"/>
      <c r="R375" s="172"/>
      <c r="S375" s="172"/>
      <c r="T375" s="172"/>
      <c r="U375" s="172"/>
      <c r="V375" s="172"/>
      <c r="W375" s="172"/>
      <c r="X375" s="172"/>
      <c r="Y375" s="172"/>
      <c r="Z375" s="172"/>
      <c r="AA375" s="172"/>
    </row>
    <row r="376" spans="1:27" x14ac:dyDescent="0.2">
      <c r="A376" s="172"/>
      <c r="B376" s="172"/>
      <c r="C376" s="172"/>
      <c r="D376" s="172"/>
      <c r="E376" s="172"/>
      <c r="F376" s="172"/>
      <c r="G376" s="172"/>
      <c r="H376" s="172"/>
      <c r="I376" s="172"/>
      <c r="J376" s="172"/>
      <c r="K376" s="172"/>
      <c r="L376" s="172"/>
      <c r="M376" s="172"/>
      <c r="N376" s="172"/>
      <c r="O376" s="172"/>
      <c r="P376" s="172"/>
      <c r="Q376" s="172"/>
      <c r="R376" s="172"/>
      <c r="S376" s="172"/>
      <c r="T376" s="172"/>
      <c r="U376" s="172"/>
      <c r="V376" s="172"/>
      <c r="W376" s="172"/>
      <c r="X376" s="172"/>
      <c r="Y376" s="172"/>
      <c r="Z376" s="172"/>
      <c r="AA376" s="172"/>
    </row>
    <row r="377" spans="1:27" x14ac:dyDescent="0.2">
      <c r="A377" s="172"/>
      <c r="B377" s="172"/>
      <c r="C377" s="172"/>
      <c r="D377" s="172"/>
      <c r="E377" s="172"/>
      <c r="F377" s="172"/>
      <c r="G377" s="172"/>
      <c r="H377" s="172"/>
      <c r="I377" s="172"/>
      <c r="J377" s="172"/>
      <c r="K377" s="172"/>
      <c r="L377" s="172"/>
      <c r="M377" s="172"/>
      <c r="N377" s="172"/>
      <c r="O377" s="172"/>
      <c r="P377" s="172"/>
      <c r="Q377" s="172"/>
      <c r="R377" s="172"/>
      <c r="S377" s="172"/>
      <c r="T377" s="172"/>
      <c r="U377" s="172"/>
      <c r="V377" s="172"/>
      <c r="W377" s="172"/>
      <c r="X377" s="172"/>
      <c r="Y377" s="172"/>
      <c r="Z377" s="172"/>
      <c r="AA377" s="172"/>
    </row>
    <row r="378" spans="1:27" x14ac:dyDescent="0.2">
      <c r="A378" s="172"/>
      <c r="B378" s="172"/>
      <c r="C378" s="172"/>
      <c r="D378" s="172"/>
      <c r="E378" s="172"/>
      <c r="F378" s="172"/>
      <c r="G378" s="172"/>
      <c r="H378" s="172"/>
      <c r="I378" s="172"/>
      <c r="J378" s="172"/>
      <c r="K378" s="172"/>
      <c r="L378" s="172"/>
      <c r="M378" s="172"/>
      <c r="N378" s="172"/>
      <c r="O378" s="172"/>
      <c r="P378" s="172"/>
      <c r="Q378" s="172"/>
      <c r="R378" s="172"/>
      <c r="S378" s="172"/>
      <c r="T378" s="172"/>
      <c r="U378" s="172"/>
      <c r="V378" s="172"/>
      <c r="W378" s="172"/>
      <c r="X378" s="172"/>
      <c r="Y378" s="172"/>
      <c r="Z378" s="172"/>
      <c r="AA378" s="172"/>
    </row>
    <row r="379" spans="1:27" x14ac:dyDescent="0.2">
      <c r="A379" s="172"/>
      <c r="B379" s="172"/>
      <c r="C379" s="172"/>
      <c r="D379" s="172"/>
      <c r="E379" s="172"/>
      <c r="F379" s="172"/>
      <c r="G379" s="172"/>
      <c r="H379" s="172"/>
      <c r="I379" s="172"/>
      <c r="J379" s="172"/>
      <c r="K379" s="172"/>
      <c r="L379" s="172"/>
      <c r="M379" s="172"/>
      <c r="N379" s="172"/>
      <c r="O379" s="172"/>
      <c r="P379" s="172"/>
      <c r="Q379" s="172"/>
      <c r="R379" s="172"/>
      <c r="S379" s="172"/>
      <c r="T379" s="172"/>
      <c r="U379" s="172"/>
      <c r="V379" s="172"/>
      <c r="W379" s="172"/>
      <c r="X379" s="172"/>
      <c r="Y379" s="172"/>
      <c r="Z379" s="172"/>
      <c r="AA379" s="172"/>
    </row>
    <row r="380" spans="1:27" x14ac:dyDescent="0.2">
      <c r="A380" s="172"/>
      <c r="B380" s="172"/>
      <c r="C380" s="172"/>
      <c r="D380" s="172"/>
      <c r="E380" s="172"/>
      <c r="F380" s="172"/>
      <c r="G380" s="172"/>
      <c r="H380" s="172"/>
      <c r="I380" s="172"/>
      <c r="J380" s="172"/>
      <c r="K380" s="172"/>
      <c r="L380" s="172"/>
      <c r="M380" s="172"/>
      <c r="N380" s="172"/>
      <c r="O380" s="172"/>
      <c r="P380" s="172"/>
      <c r="Q380" s="172"/>
      <c r="R380" s="172"/>
      <c r="S380" s="172"/>
      <c r="T380" s="172"/>
      <c r="U380" s="172"/>
      <c r="V380" s="172"/>
      <c r="W380" s="172"/>
      <c r="X380" s="172"/>
      <c r="Y380" s="172"/>
      <c r="Z380" s="172"/>
      <c r="AA380" s="172"/>
    </row>
    <row r="381" spans="1:27" x14ac:dyDescent="0.2">
      <c r="A381" s="172"/>
      <c r="B381" s="172"/>
      <c r="C381" s="172"/>
      <c r="D381" s="172"/>
      <c r="E381" s="172"/>
      <c r="F381" s="172"/>
      <c r="G381" s="172"/>
      <c r="H381" s="172"/>
      <c r="I381" s="172"/>
      <c r="J381" s="172"/>
      <c r="K381" s="172"/>
      <c r="L381" s="172"/>
      <c r="M381" s="172"/>
      <c r="N381" s="172"/>
      <c r="O381" s="172"/>
      <c r="P381" s="172"/>
      <c r="Q381" s="172"/>
      <c r="R381" s="172"/>
      <c r="S381" s="172"/>
      <c r="T381" s="172"/>
      <c r="U381" s="172"/>
      <c r="V381" s="172"/>
      <c r="W381" s="172"/>
      <c r="X381" s="172"/>
      <c r="Y381" s="172"/>
      <c r="Z381" s="172"/>
      <c r="AA381" s="172"/>
    </row>
    <row r="382" spans="1:27" x14ac:dyDescent="0.2">
      <c r="A382" s="172"/>
      <c r="B382" s="172"/>
      <c r="C382" s="172"/>
      <c r="D382" s="172"/>
      <c r="E382" s="172"/>
      <c r="F382" s="172"/>
      <c r="G382" s="172"/>
      <c r="H382" s="172"/>
      <c r="I382" s="172"/>
      <c r="J382" s="172"/>
      <c r="K382" s="172"/>
      <c r="L382" s="172"/>
      <c r="M382" s="172"/>
      <c r="N382" s="172"/>
      <c r="O382" s="172"/>
      <c r="P382" s="172"/>
      <c r="Q382" s="172"/>
      <c r="R382" s="172"/>
      <c r="S382" s="172"/>
      <c r="T382" s="172"/>
      <c r="U382" s="172"/>
      <c r="V382" s="172"/>
      <c r="W382" s="172"/>
      <c r="X382" s="172"/>
      <c r="Y382" s="172"/>
      <c r="Z382" s="172"/>
      <c r="AA382" s="172"/>
    </row>
    <row r="383" spans="1:27" x14ac:dyDescent="0.2">
      <c r="A383" s="172"/>
      <c r="B383" s="172"/>
      <c r="C383" s="172"/>
      <c r="D383" s="172"/>
      <c r="E383" s="172"/>
      <c r="F383" s="172"/>
      <c r="G383" s="172"/>
      <c r="H383" s="172"/>
      <c r="I383" s="172"/>
      <c r="J383" s="172"/>
      <c r="K383" s="172"/>
      <c r="L383" s="172"/>
      <c r="M383" s="172"/>
      <c r="N383" s="172"/>
      <c r="O383" s="172"/>
      <c r="P383" s="172"/>
      <c r="Q383" s="172"/>
      <c r="R383" s="172"/>
      <c r="S383" s="172"/>
      <c r="T383" s="172"/>
      <c r="U383" s="172"/>
      <c r="V383" s="172"/>
      <c r="W383" s="172"/>
      <c r="X383" s="172"/>
      <c r="Y383" s="172"/>
      <c r="Z383" s="172"/>
      <c r="AA383" s="172"/>
    </row>
    <row r="384" spans="1:27" x14ac:dyDescent="0.2">
      <c r="A384" s="172"/>
      <c r="B384" s="172"/>
      <c r="C384" s="172"/>
      <c r="D384" s="172"/>
      <c r="E384" s="172"/>
      <c r="F384" s="172"/>
      <c r="G384" s="172"/>
      <c r="H384" s="172"/>
      <c r="I384" s="172"/>
      <c r="J384" s="172"/>
      <c r="K384" s="172"/>
      <c r="L384" s="172"/>
      <c r="M384" s="172"/>
      <c r="N384" s="172"/>
      <c r="O384" s="172"/>
      <c r="P384" s="172"/>
      <c r="Q384" s="172"/>
      <c r="R384" s="172"/>
      <c r="S384" s="172"/>
      <c r="T384" s="172"/>
      <c r="U384" s="172"/>
      <c r="V384" s="172"/>
      <c r="W384" s="172"/>
      <c r="X384" s="172"/>
      <c r="Y384" s="172"/>
      <c r="Z384" s="172"/>
      <c r="AA384" s="172"/>
    </row>
    <row r="385" spans="1:27" x14ac:dyDescent="0.2">
      <c r="A385" s="172"/>
      <c r="B385" s="172"/>
      <c r="C385" s="172"/>
      <c r="D385" s="172"/>
      <c r="E385" s="172"/>
      <c r="F385" s="172"/>
      <c r="G385" s="172"/>
      <c r="H385" s="172"/>
      <c r="I385" s="172"/>
      <c r="J385" s="172"/>
      <c r="K385" s="172"/>
      <c r="L385" s="172"/>
      <c r="M385" s="172"/>
      <c r="N385" s="172"/>
      <c r="O385" s="172"/>
      <c r="P385" s="172"/>
      <c r="Q385" s="172"/>
      <c r="R385" s="172"/>
      <c r="S385" s="172"/>
      <c r="T385" s="172"/>
      <c r="U385" s="172"/>
      <c r="V385" s="172"/>
      <c r="W385" s="172"/>
      <c r="X385" s="172"/>
      <c r="Y385" s="172"/>
      <c r="Z385" s="172"/>
      <c r="AA385" s="172"/>
    </row>
    <row r="386" spans="1:27" x14ac:dyDescent="0.2">
      <c r="A386" s="172"/>
      <c r="B386" s="172"/>
      <c r="C386" s="172"/>
      <c r="D386" s="172"/>
      <c r="E386" s="172"/>
      <c r="F386" s="172"/>
      <c r="G386" s="172"/>
      <c r="H386" s="172"/>
      <c r="I386" s="172"/>
      <c r="J386" s="172"/>
      <c r="K386" s="172"/>
      <c r="L386" s="172"/>
      <c r="M386" s="172"/>
      <c r="N386" s="172"/>
      <c r="O386" s="172"/>
      <c r="P386" s="172"/>
      <c r="Q386" s="172"/>
      <c r="R386" s="172"/>
      <c r="S386" s="172"/>
      <c r="T386" s="172"/>
      <c r="U386" s="172"/>
      <c r="V386" s="172"/>
      <c r="W386" s="172"/>
      <c r="X386" s="172"/>
      <c r="Y386" s="172"/>
      <c r="Z386" s="172"/>
      <c r="AA386" s="172"/>
    </row>
    <row r="387" spans="1:27" x14ac:dyDescent="0.2">
      <c r="A387" s="172"/>
      <c r="B387" s="172"/>
      <c r="C387" s="172"/>
      <c r="D387" s="172"/>
      <c r="E387" s="172"/>
      <c r="F387" s="172"/>
      <c r="G387" s="172"/>
      <c r="H387" s="172"/>
      <c r="I387" s="172"/>
      <c r="J387" s="172"/>
      <c r="K387" s="172"/>
      <c r="L387" s="172"/>
      <c r="M387" s="172"/>
      <c r="N387" s="172"/>
      <c r="O387" s="172"/>
      <c r="P387" s="172"/>
      <c r="Q387" s="172"/>
      <c r="R387" s="172"/>
      <c r="S387" s="172"/>
      <c r="T387" s="172"/>
      <c r="U387" s="172"/>
      <c r="V387" s="172"/>
      <c r="W387" s="172"/>
      <c r="X387" s="172"/>
      <c r="Y387" s="172"/>
      <c r="Z387" s="172"/>
      <c r="AA387" s="172"/>
    </row>
    <row r="388" spans="1:27" x14ac:dyDescent="0.2">
      <c r="A388" s="172"/>
      <c r="B388" s="172"/>
      <c r="C388" s="172"/>
      <c r="D388" s="172"/>
      <c r="E388" s="172"/>
      <c r="F388" s="172"/>
      <c r="G388" s="172"/>
      <c r="H388" s="172"/>
      <c r="I388" s="172"/>
      <c r="J388" s="172"/>
      <c r="K388" s="172"/>
      <c r="L388" s="172"/>
      <c r="M388" s="172"/>
      <c r="N388" s="172"/>
      <c r="O388" s="172"/>
      <c r="P388" s="172"/>
      <c r="Q388" s="172"/>
      <c r="R388" s="172"/>
      <c r="S388" s="172"/>
      <c r="T388" s="172"/>
      <c r="U388" s="172"/>
      <c r="V388" s="172"/>
      <c r="W388" s="172"/>
      <c r="X388" s="172"/>
      <c r="Y388" s="172"/>
      <c r="Z388" s="172"/>
      <c r="AA388" s="172"/>
    </row>
    <row r="389" spans="1:27" x14ac:dyDescent="0.2">
      <c r="A389" s="172"/>
      <c r="B389" s="172"/>
      <c r="C389" s="172"/>
      <c r="D389" s="172"/>
      <c r="E389" s="172"/>
      <c r="F389" s="172"/>
      <c r="G389" s="172"/>
      <c r="H389" s="172"/>
      <c r="I389" s="172"/>
      <c r="J389" s="172"/>
      <c r="K389" s="172"/>
      <c r="L389" s="172"/>
      <c r="M389" s="172"/>
      <c r="N389" s="172"/>
      <c r="O389" s="172"/>
      <c r="P389" s="172"/>
      <c r="Q389" s="172"/>
      <c r="R389" s="172"/>
      <c r="S389" s="172"/>
      <c r="T389" s="172"/>
      <c r="U389" s="172"/>
      <c r="V389" s="172"/>
      <c r="W389" s="172"/>
      <c r="X389" s="172"/>
      <c r="Y389" s="172"/>
      <c r="Z389" s="172"/>
      <c r="AA389" s="172"/>
    </row>
    <row r="390" spans="1:27" x14ac:dyDescent="0.2">
      <c r="A390" s="172"/>
      <c r="B390" s="172"/>
      <c r="C390" s="172"/>
      <c r="D390" s="172"/>
      <c r="E390" s="172"/>
      <c r="F390" s="172"/>
      <c r="G390" s="172"/>
      <c r="H390" s="172"/>
      <c r="I390" s="172"/>
      <c r="J390" s="172"/>
      <c r="K390" s="172"/>
      <c r="L390" s="172"/>
      <c r="M390" s="172"/>
      <c r="N390" s="172"/>
      <c r="O390" s="172"/>
      <c r="P390" s="172"/>
      <c r="Q390" s="172"/>
      <c r="R390" s="172"/>
      <c r="S390" s="172"/>
      <c r="T390" s="172"/>
      <c r="U390" s="172"/>
      <c r="V390" s="172"/>
      <c r="W390" s="172"/>
      <c r="X390" s="172"/>
      <c r="Y390" s="172"/>
      <c r="Z390" s="172"/>
      <c r="AA390" s="172"/>
    </row>
    <row r="391" spans="1:27" x14ac:dyDescent="0.2">
      <c r="A391" s="172"/>
      <c r="B391" s="172"/>
      <c r="C391" s="172"/>
      <c r="D391" s="172"/>
      <c r="E391" s="172"/>
      <c r="F391" s="172"/>
      <c r="G391" s="172"/>
      <c r="H391" s="172"/>
      <c r="I391" s="172"/>
      <c r="J391" s="172"/>
      <c r="K391" s="172"/>
      <c r="L391" s="172"/>
      <c r="M391" s="172"/>
      <c r="N391" s="172"/>
      <c r="O391" s="172"/>
      <c r="P391" s="172"/>
      <c r="Q391" s="172"/>
      <c r="R391" s="172"/>
      <c r="S391" s="172"/>
      <c r="T391" s="172"/>
      <c r="U391" s="172"/>
      <c r="V391" s="172"/>
      <c r="W391" s="172"/>
      <c r="X391" s="172"/>
      <c r="Y391" s="172"/>
      <c r="Z391" s="172"/>
      <c r="AA391" s="172"/>
    </row>
    <row r="392" spans="1:27" x14ac:dyDescent="0.2">
      <c r="A392" s="172"/>
      <c r="B392" s="172"/>
      <c r="C392" s="172"/>
      <c r="D392" s="172"/>
      <c r="E392" s="172"/>
      <c r="F392" s="172"/>
      <c r="G392" s="172"/>
      <c r="H392" s="172"/>
      <c r="I392" s="172"/>
      <c r="J392" s="172"/>
      <c r="K392" s="172"/>
      <c r="L392" s="172"/>
      <c r="M392" s="172"/>
      <c r="N392" s="172"/>
      <c r="O392" s="172"/>
      <c r="P392" s="172"/>
      <c r="Q392" s="172"/>
      <c r="R392" s="172"/>
      <c r="S392" s="172"/>
      <c r="T392" s="172"/>
      <c r="U392" s="172"/>
      <c r="V392" s="172"/>
      <c r="W392" s="172"/>
      <c r="X392" s="172"/>
      <c r="Y392" s="172"/>
      <c r="Z392" s="172"/>
      <c r="AA392" s="172"/>
    </row>
    <row r="393" spans="1:27" x14ac:dyDescent="0.2">
      <c r="A393" s="172"/>
      <c r="B393" s="172"/>
      <c r="C393" s="172"/>
      <c r="D393" s="172"/>
      <c r="E393" s="172"/>
      <c r="F393" s="172"/>
      <c r="G393" s="172"/>
      <c r="H393" s="172"/>
      <c r="I393" s="172"/>
      <c r="J393" s="172"/>
      <c r="K393" s="172"/>
      <c r="L393" s="172"/>
      <c r="M393" s="172"/>
      <c r="N393" s="172"/>
      <c r="O393" s="172"/>
      <c r="P393" s="172"/>
      <c r="Q393" s="172"/>
      <c r="R393" s="172"/>
      <c r="S393" s="172"/>
      <c r="T393" s="172"/>
      <c r="U393" s="172"/>
      <c r="V393" s="172"/>
      <c r="W393" s="172"/>
      <c r="X393" s="172"/>
      <c r="Y393" s="172"/>
      <c r="Z393" s="172"/>
      <c r="AA393" s="172"/>
    </row>
    <row r="394" spans="1:27" x14ac:dyDescent="0.2">
      <c r="A394" s="172"/>
      <c r="B394" s="172"/>
      <c r="C394" s="172"/>
      <c r="D394" s="172"/>
      <c r="E394" s="172"/>
      <c r="F394" s="172"/>
      <c r="G394" s="172"/>
      <c r="H394" s="172"/>
      <c r="I394" s="172"/>
      <c r="J394" s="172"/>
      <c r="K394" s="172"/>
      <c r="L394" s="172"/>
      <c r="M394" s="172"/>
      <c r="N394" s="172"/>
      <c r="O394" s="172"/>
      <c r="P394" s="172"/>
      <c r="Q394" s="172"/>
      <c r="R394" s="172"/>
      <c r="S394" s="172"/>
      <c r="T394" s="172"/>
      <c r="U394" s="172"/>
      <c r="V394" s="172"/>
      <c r="W394" s="172"/>
      <c r="X394" s="172"/>
      <c r="Y394" s="172"/>
      <c r="Z394" s="172"/>
      <c r="AA394" s="172"/>
    </row>
    <row r="395" spans="1:27" x14ac:dyDescent="0.2">
      <c r="A395" s="172"/>
      <c r="B395" s="172"/>
      <c r="C395" s="172"/>
      <c r="D395" s="172"/>
      <c r="E395" s="172"/>
      <c r="F395" s="172"/>
      <c r="G395" s="172"/>
      <c r="H395" s="172"/>
      <c r="I395" s="172"/>
      <c r="J395" s="172"/>
      <c r="K395" s="172"/>
      <c r="L395" s="172"/>
      <c r="M395" s="172"/>
      <c r="N395" s="172"/>
      <c r="O395" s="172"/>
      <c r="P395" s="172"/>
      <c r="Q395" s="172"/>
      <c r="R395" s="172"/>
      <c r="S395" s="172"/>
      <c r="T395" s="172"/>
      <c r="U395" s="172"/>
      <c r="V395" s="172"/>
      <c r="W395" s="172"/>
      <c r="X395" s="172"/>
      <c r="Y395" s="172"/>
      <c r="Z395" s="172"/>
      <c r="AA395" s="172"/>
    </row>
    <row r="396" spans="1:27" x14ac:dyDescent="0.2">
      <c r="A396" s="172"/>
      <c r="B396" s="172"/>
      <c r="C396" s="172"/>
      <c r="D396" s="172"/>
      <c r="E396" s="172"/>
      <c r="F396" s="172"/>
      <c r="G396" s="172"/>
      <c r="H396" s="172"/>
      <c r="I396" s="172"/>
      <c r="J396" s="172"/>
      <c r="K396" s="172"/>
      <c r="L396" s="172"/>
      <c r="M396" s="172"/>
      <c r="N396" s="172"/>
      <c r="O396" s="172"/>
      <c r="P396" s="172"/>
    </row>
    <row r="397" spans="1:27" x14ac:dyDescent="0.2">
      <c r="A397" s="172"/>
      <c r="B397" s="172"/>
      <c r="C397" s="172"/>
      <c r="D397" s="172"/>
      <c r="E397" s="172"/>
      <c r="F397" s="172"/>
      <c r="G397" s="172"/>
      <c r="H397" s="172"/>
      <c r="I397" s="172"/>
      <c r="J397" s="172"/>
      <c r="K397" s="172"/>
      <c r="L397" s="172"/>
      <c r="M397" s="172"/>
      <c r="N397" s="172"/>
      <c r="O397" s="172"/>
      <c r="P397" s="172"/>
    </row>
    <row r="398" spans="1:27" x14ac:dyDescent="0.2">
      <c r="A398" s="172"/>
      <c r="B398" s="172"/>
      <c r="C398" s="172"/>
      <c r="D398" s="172"/>
      <c r="E398" s="172"/>
      <c r="F398" s="172"/>
      <c r="G398" s="172"/>
      <c r="H398" s="172"/>
      <c r="I398" s="172"/>
      <c r="J398" s="172"/>
      <c r="K398" s="172"/>
      <c r="L398" s="172"/>
      <c r="M398" s="172"/>
      <c r="N398" s="172"/>
      <c r="O398" s="172"/>
      <c r="P398" s="172"/>
    </row>
    <row r="399" spans="1:27" x14ac:dyDescent="0.2">
      <c r="A399" s="172"/>
      <c r="B399" s="172"/>
      <c r="C399" s="172"/>
      <c r="D399" s="172"/>
      <c r="E399" s="172"/>
      <c r="F399" s="172"/>
      <c r="G399" s="172"/>
      <c r="H399" s="172"/>
      <c r="I399" s="172"/>
      <c r="J399" s="172"/>
      <c r="K399" s="172"/>
      <c r="L399" s="172"/>
      <c r="M399" s="172"/>
      <c r="N399" s="172"/>
      <c r="O399" s="172"/>
      <c r="P399" s="172"/>
    </row>
    <row r="400" spans="1:27" x14ac:dyDescent="0.2">
      <c r="A400" s="172"/>
      <c r="B400" s="172"/>
      <c r="C400" s="172"/>
      <c r="D400" s="172"/>
      <c r="E400" s="172"/>
      <c r="F400" s="172"/>
      <c r="G400" s="172"/>
      <c r="H400" s="172"/>
      <c r="I400" s="172"/>
      <c r="J400" s="172"/>
      <c r="K400" s="172"/>
      <c r="L400" s="172"/>
      <c r="M400" s="172"/>
      <c r="N400" s="172"/>
      <c r="O400" s="172"/>
      <c r="P400" s="172"/>
    </row>
    <row r="401" spans="1:16" x14ac:dyDescent="0.2">
      <c r="A401" s="172"/>
      <c r="B401" s="172"/>
      <c r="C401" s="172"/>
      <c r="D401" s="172"/>
      <c r="E401" s="172"/>
      <c r="F401" s="172"/>
      <c r="G401" s="172"/>
      <c r="H401" s="172"/>
      <c r="I401" s="172"/>
      <c r="J401" s="172"/>
      <c r="K401" s="172"/>
      <c r="L401" s="172"/>
      <c r="M401" s="172"/>
      <c r="N401" s="172"/>
      <c r="O401" s="172"/>
      <c r="P401" s="172"/>
    </row>
    <row r="402" spans="1:16" x14ac:dyDescent="0.2">
      <c r="A402" s="172"/>
      <c r="B402" s="172"/>
      <c r="C402" s="172"/>
      <c r="D402" s="172"/>
      <c r="E402" s="172"/>
      <c r="F402" s="172"/>
      <c r="G402" s="172"/>
      <c r="H402" s="172"/>
      <c r="I402" s="172"/>
      <c r="J402" s="172"/>
      <c r="K402" s="172"/>
      <c r="L402" s="172"/>
      <c r="M402" s="172"/>
      <c r="N402" s="172"/>
      <c r="O402" s="172"/>
      <c r="P402" s="172"/>
    </row>
    <row r="403" spans="1:16" x14ac:dyDescent="0.2">
      <c r="A403" s="172"/>
      <c r="B403" s="172"/>
      <c r="C403" s="172"/>
      <c r="D403" s="172"/>
      <c r="E403" s="172"/>
      <c r="F403" s="172"/>
      <c r="G403" s="172"/>
      <c r="H403" s="172"/>
      <c r="I403" s="172"/>
      <c r="J403" s="172"/>
      <c r="K403" s="172"/>
      <c r="L403" s="172"/>
      <c r="M403" s="172"/>
      <c r="N403" s="172"/>
      <c r="O403" s="172"/>
      <c r="P403" s="172"/>
    </row>
    <row r="404" spans="1:16" x14ac:dyDescent="0.2">
      <c r="A404" s="172"/>
      <c r="B404" s="172"/>
      <c r="C404" s="172"/>
      <c r="D404" s="172"/>
      <c r="E404" s="172"/>
      <c r="F404" s="172"/>
      <c r="G404" s="172"/>
      <c r="H404" s="172"/>
      <c r="I404" s="172"/>
      <c r="J404" s="172"/>
      <c r="K404" s="172"/>
      <c r="L404" s="172"/>
      <c r="M404" s="172"/>
      <c r="N404" s="172"/>
      <c r="O404" s="172"/>
      <c r="P404" s="172"/>
    </row>
    <row r="405" spans="1:16" x14ac:dyDescent="0.2">
      <c r="A405" s="172"/>
      <c r="B405" s="172"/>
      <c r="C405" s="172"/>
      <c r="D405" s="172"/>
      <c r="E405" s="172"/>
      <c r="F405" s="172"/>
      <c r="G405" s="172"/>
      <c r="H405" s="172"/>
      <c r="I405" s="172"/>
      <c r="J405" s="172"/>
      <c r="K405" s="172"/>
      <c r="L405" s="172"/>
      <c r="M405" s="172"/>
      <c r="N405" s="172"/>
      <c r="O405" s="172"/>
      <c r="P405" s="172"/>
    </row>
    <row r="406" spans="1:16" x14ac:dyDescent="0.2">
      <c r="A406" s="172"/>
      <c r="B406" s="172"/>
      <c r="C406" s="172"/>
      <c r="D406" s="172"/>
      <c r="E406" s="172"/>
      <c r="F406" s="172"/>
      <c r="G406" s="172"/>
      <c r="H406" s="172"/>
      <c r="I406" s="172"/>
      <c r="J406" s="172"/>
      <c r="K406" s="172"/>
      <c r="L406" s="172"/>
      <c r="M406" s="172"/>
      <c r="N406" s="172"/>
      <c r="O406" s="172"/>
      <c r="P406" s="172"/>
    </row>
    <row r="407" spans="1:16" x14ac:dyDescent="0.2">
      <c r="A407" s="172"/>
      <c r="B407" s="172"/>
      <c r="C407" s="172"/>
      <c r="D407" s="172"/>
      <c r="E407" s="172"/>
      <c r="F407" s="172"/>
      <c r="G407" s="172"/>
      <c r="H407" s="172"/>
      <c r="I407" s="172"/>
      <c r="J407" s="172"/>
      <c r="K407" s="172"/>
      <c r="L407" s="172"/>
      <c r="M407" s="172"/>
      <c r="N407" s="172"/>
      <c r="O407" s="172"/>
      <c r="P407" s="172"/>
    </row>
    <row r="408" spans="1:16" x14ac:dyDescent="0.2">
      <c r="A408" s="172"/>
      <c r="B408" s="172"/>
      <c r="C408" s="172"/>
      <c r="D408" s="172"/>
      <c r="E408" s="172"/>
      <c r="F408" s="172"/>
      <c r="G408" s="172"/>
      <c r="H408" s="172"/>
      <c r="I408" s="172"/>
      <c r="J408" s="172"/>
      <c r="K408" s="172"/>
      <c r="L408" s="172"/>
      <c r="M408" s="172"/>
      <c r="N408" s="172"/>
      <c r="O408" s="172"/>
      <c r="P408" s="172"/>
    </row>
    <row r="409" spans="1:16" x14ac:dyDescent="0.2">
      <c r="A409" s="172"/>
      <c r="B409" s="172"/>
      <c r="C409" s="172"/>
      <c r="D409" s="172"/>
      <c r="E409" s="172"/>
      <c r="F409" s="172"/>
      <c r="G409" s="172"/>
      <c r="H409" s="172"/>
      <c r="I409" s="172"/>
      <c r="J409" s="172"/>
      <c r="K409" s="172"/>
      <c r="L409" s="172"/>
      <c r="M409" s="172"/>
      <c r="N409" s="172"/>
      <c r="O409" s="172"/>
      <c r="P409" s="172"/>
    </row>
    <row r="410" spans="1:16" x14ac:dyDescent="0.2">
      <c r="A410" s="172"/>
      <c r="B410" s="172"/>
      <c r="C410" s="172"/>
      <c r="D410" s="172"/>
      <c r="E410" s="172"/>
      <c r="F410" s="172"/>
      <c r="G410" s="172"/>
      <c r="H410" s="172"/>
      <c r="I410" s="172"/>
      <c r="J410" s="172"/>
      <c r="K410" s="172"/>
      <c r="L410" s="172"/>
      <c r="M410" s="172"/>
      <c r="N410" s="172"/>
      <c r="O410" s="172"/>
      <c r="P410" s="172"/>
    </row>
    <row r="411" spans="1:16" x14ac:dyDescent="0.2">
      <c r="A411" s="172"/>
      <c r="B411" s="172"/>
      <c r="C411" s="172"/>
      <c r="D411" s="172"/>
      <c r="E411" s="172"/>
      <c r="F411" s="172"/>
      <c r="G411" s="172"/>
      <c r="H411" s="172"/>
      <c r="I411" s="172"/>
      <c r="J411" s="172"/>
      <c r="K411" s="172"/>
      <c r="L411" s="172"/>
      <c r="M411" s="172"/>
      <c r="N411" s="172"/>
      <c r="O411" s="172"/>
      <c r="P411" s="172"/>
    </row>
    <row r="412" spans="1:16" x14ac:dyDescent="0.2">
      <c r="A412" s="172"/>
      <c r="B412" s="172"/>
      <c r="C412" s="172"/>
      <c r="D412" s="172"/>
      <c r="E412" s="172"/>
      <c r="F412" s="172"/>
      <c r="G412" s="172"/>
      <c r="H412" s="172"/>
      <c r="I412" s="172"/>
      <c r="J412" s="172"/>
      <c r="K412" s="172"/>
      <c r="L412" s="172"/>
      <c r="M412" s="172"/>
      <c r="N412" s="172"/>
      <c r="O412" s="172"/>
      <c r="P412" s="172"/>
    </row>
    <row r="413" spans="1:16" x14ac:dyDescent="0.2">
      <c r="A413" s="172"/>
      <c r="B413" s="172"/>
      <c r="C413" s="172"/>
      <c r="D413" s="172"/>
      <c r="E413" s="172"/>
      <c r="F413" s="172"/>
      <c r="G413" s="172"/>
      <c r="H413" s="172"/>
      <c r="I413" s="172"/>
      <c r="J413" s="172"/>
      <c r="K413" s="172"/>
      <c r="L413" s="172"/>
      <c r="M413" s="172"/>
      <c r="N413" s="172"/>
      <c r="O413" s="172"/>
      <c r="P413" s="172"/>
    </row>
    <row r="414" spans="1:16" x14ac:dyDescent="0.2">
      <c r="A414" s="172"/>
      <c r="B414" s="172"/>
      <c r="C414" s="172"/>
      <c r="D414" s="172"/>
      <c r="E414" s="172"/>
      <c r="F414" s="172"/>
      <c r="G414" s="172"/>
      <c r="H414" s="172"/>
      <c r="I414" s="172"/>
      <c r="J414" s="172"/>
      <c r="K414" s="172"/>
      <c r="L414" s="172"/>
      <c r="M414" s="172"/>
      <c r="N414" s="172"/>
      <c r="O414" s="172"/>
      <c r="P414" s="172"/>
    </row>
    <row r="415" spans="1:16" x14ac:dyDescent="0.2">
      <c r="A415" s="172"/>
      <c r="B415" s="172"/>
      <c r="C415" s="172"/>
      <c r="D415" s="172"/>
      <c r="E415" s="172"/>
      <c r="F415" s="172"/>
      <c r="G415" s="172"/>
      <c r="H415" s="172"/>
      <c r="I415" s="172"/>
      <c r="J415" s="172"/>
      <c r="K415" s="172"/>
      <c r="L415" s="172"/>
      <c r="M415" s="172"/>
      <c r="N415" s="172"/>
      <c r="O415" s="172"/>
      <c r="P415" s="172"/>
    </row>
    <row r="416" spans="1:16" x14ac:dyDescent="0.2">
      <c r="A416" s="172"/>
      <c r="B416" s="172"/>
      <c r="C416" s="172"/>
      <c r="D416" s="172"/>
      <c r="E416" s="172"/>
      <c r="F416" s="172"/>
      <c r="G416" s="172"/>
      <c r="H416" s="172"/>
      <c r="I416" s="172"/>
      <c r="J416" s="172"/>
      <c r="K416" s="172"/>
      <c r="L416" s="172"/>
      <c r="M416" s="172"/>
      <c r="N416" s="172"/>
      <c r="O416" s="172"/>
      <c r="P416" s="172"/>
    </row>
    <row r="417" spans="1:16" x14ac:dyDescent="0.2">
      <c r="A417" s="172"/>
      <c r="B417" s="172"/>
      <c r="C417" s="172"/>
      <c r="D417" s="172"/>
      <c r="E417" s="172"/>
      <c r="F417" s="172"/>
      <c r="G417" s="172"/>
      <c r="H417" s="172"/>
      <c r="I417" s="172"/>
      <c r="J417" s="172"/>
      <c r="K417" s="172"/>
      <c r="L417" s="172"/>
      <c r="M417" s="172"/>
      <c r="N417" s="172"/>
      <c r="O417" s="172"/>
      <c r="P417" s="172"/>
    </row>
  </sheetData>
  <sheetProtection password="CDDE" sheet="1" objects="1" scenarios="1"/>
  <sortState ref="R14:S64">
    <sortCondition ref="R14:R64"/>
  </sortState>
  <customSheetViews>
    <customSheetView guid="{F89B9BEA-1774-4CFC-87FC-E38938422EEF}" scale="80" topLeftCell="A19">
      <selection activeCell="G30" sqref="G30"/>
      <pageMargins left="0.7" right="0.7" top="0.75" bottom="0.75" header="0.3" footer="0.3"/>
      <pageSetup orientation="portrait" r:id="rId1"/>
    </customSheetView>
    <customSheetView guid="{4578E973-646E-4880-BAA0-5156523D5ED5}" scale="80">
      <selection activeCell="G26" sqref="G26"/>
      <pageMargins left="0.7" right="0.7" top="0.75" bottom="0.75" header="0.3" footer="0.3"/>
    </customSheetView>
    <customSheetView guid="{59C7AF62-EEC6-4F51-A806-769887FF76F8}" scale="80" topLeftCell="A19">
      <selection activeCell="G30" sqref="G30"/>
      <pageMargins left="0.7" right="0.7" top="0.75" bottom="0.75" header="0.3" footer="0.3"/>
      <pageSetup orientation="portrait" r:id="rId2"/>
    </customSheetView>
  </customSheetViews>
  <mergeCells count="6">
    <mergeCell ref="Q13:R13"/>
    <mergeCell ref="B6:H6"/>
    <mergeCell ref="B7:H7"/>
    <mergeCell ref="B10:H10"/>
    <mergeCell ref="B9:H9"/>
    <mergeCell ref="B8:H8"/>
  </mergeCells>
  <phoneticPr fontId="22" type="noConversion"/>
  <conditionalFormatting sqref="C24:C63">
    <cfRule type="expression" dxfId="76" priority="3">
      <formula>B24="Other f-HTF (specify)"</formula>
    </cfRule>
  </conditionalFormatting>
  <conditionalFormatting sqref="C68:C107">
    <cfRule type="expression" dxfId="75" priority="1">
      <formula>C68&gt;0</formula>
    </cfRule>
  </conditionalFormatting>
  <dataValidations count="3">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B3 B6 B11 C12"/>
    <dataValidation type="list" allowBlank="1" showInputMessage="1" showErrorMessage="1" sqref="B24:B32 B34:B63">
      <formula1>$R$14:$R$64</formula1>
    </dataValidation>
    <dataValidation type="list" allowBlank="1" showInputMessage="1" showErrorMessage="1" sqref="B33">
      <formula1>$R$14:$R$64</formula1>
    </dataValidation>
  </dataValidations>
  <hyperlinks>
    <hyperlink ref="C12" r:id="rId3"/>
  </hyperlinks>
  <pageMargins left="0.7" right="0.7" top="0.75" bottom="0.75" header="0.3" footer="0.3"/>
  <pageSetup scale="11"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31"/>
  <sheetViews>
    <sheetView showGridLines="0" zoomScale="70" zoomScaleNormal="70" zoomScalePageLayoutView="80" workbookViewId="0"/>
  </sheetViews>
  <sheetFormatPr defaultColWidth="8.85546875" defaultRowHeight="14.25" x14ac:dyDescent="0.2"/>
  <cols>
    <col min="1" max="1" width="3.7109375" style="173" customWidth="1"/>
    <col min="2" max="2" width="29" style="173" customWidth="1"/>
    <col min="3" max="3" width="28.7109375" style="173" customWidth="1"/>
    <col min="4" max="4" width="24.42578125" style="173" customWidth="1"/>
    <col min="5" max="5" width="40.7109375" style="173" customWidth="1"/>
    <col min="6" max="6" width="33.140625" style="173" customWidth="1"/>
    <col min="7" max="7" width="29.7109375" style="173" customWidth="1"/>
    <col min="8" max="8" width="32.85546875" style="173" customWidth="1"/>
    <col min="9" max="9" width="26.5703125" style="173" customWidth="1"/>
    <col min="10" max="10" width="25.140625" style="173" customWidth="1"/>
    <col min="11" max="11" width="26.140625" style="173" customWidth="1"/>
    <col min="12" max="12" width="27.28515625" style="173" customWidth="1"/>
    <col min="13" max="13" width="31" style="173" customWidth="1"/>
    <col min="14" max="14" width="26.28515625" style="173" customWidth="1"/>
    <col min="15" max="15" width="26.7109375" style="173" customWidth="1"/>
    <col min="16" max="16" width="23.140625" style="173" customWidth="1"/>
    <col min="17" max="17" width="24" style="173" customWidth="1"/>
    <col min="18" max="18" width="17" style="173" customWidth="1"/>
    <col min="19" max="19" width="12.5703125" style="173" hidden="1" customWidth="1"/>
    <col min="20" max="20" width="22.5703125" style="173" hidden="1" customWidth="1"/>
    <col min="21" max="28" width="12.5703125" style="173" hidden="1" customWidth="1"/>
    <col min="29" max="29" width="26.5703125" style="173" hidden="1" customWidth="1"/>
    <col min="30" max="32" width="12.5703125" style="173" hidden="1" customWidth="1"/>
    <col min="33" max="33" width="11.42578125" style="173" hidden="1" customWidth="1"/>
    <col min="34" max="34" width="37.42578125" style="173" hidden="1" customWidth="1"/>
    <col min="35" max="35" width="28.28515625" style="173" hidden="1" customWidth="1"/>
    <col min="36" max="36" width="41.85546875" style="173" hidden="1" customWidth="1"/>
    <col min="37" max="37" width="33.5703125" style="173" hidden="1" customWidth="1"/>
    <col min="38" max="38" width="31.28515625" style="173" hidden="1" customWidth="1"/>
    <col min="39" max="39" width="24.28515625" style="173" hidden="1" customWidth="1"/>
    <col min="40" max="40" width="25" style="173" hidden="1" customWidth="1"/>
    <col min="41" max="41" width="21.85546875" style="173" hidden="1" customWidth="1"/>
    <col min="42" max="44" width="23.140625" style="173" customWidth="1"/>
    <col min="45" max="50" width="12.5703125" style="173" customWidth="1"/>
    <col min="51" max="51" width="7.5703125" style="173" customWidth="1"/>
    <col min="52" max="53" width="8.85546875" style="173" customWidth="1"/>
    <col min="54" max="16384" width="8.85546875" style="173"/>
  </cols>
  <sheetData>
    <row r="1" spans="1:27" x14ac:dyDescent="0.2">
      <c r="A1" s="172"/>
      <c r="B1" s="172"/>
      <c r="C1" s="172"/>
      <c r="D1" s="172"/>
      <c r="E1" s="172"/>
      <c r="F1" s="172"/>
      <c r="G1" s="172"/>
      <c r="H1" s="172"/>
      <c r="I1" s="172"/>
      <c r="J1" s="172"/>
      <c r="K1" s="172"/>
      <c r="L1" s="172"/>
      <c r="M1" s="172"/>
      <c r="N1" s="172"/>
      <c r="O1" s="172"/>
      <c r="P1" s="172"/>
      <c r="Q1" s="172"/>
      <c r="S1" s="172" t="s">
        <v>285</v>
      </c>
      <c r="T1" s="172"/>
      <c r="U1" s="172"/>
      <c r="V1" s="26" t="s">
        <v>34</v>
      </c>
      <c r="W1" s="172"/>
      <c r="X1" s="172"/>
      <c r="Y1" s="172"/>
      <c r="Z1" s="172"/>
      <c r="AA1" s="172"/>
    </row>
    <row r="2" spans="1:27" s="174" customFormat="1" x14ac:dyDescent="0.2">
      <c r="A2" s="172"/>
      <c r="B2" s="43" t="s">
        <v>49</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27" s="174" customFormat="1" ht="18.75" x14ac:dyDescent="0.3">
      <c r="A3" s="172"/>
      <c r="B3" s="69" t="s">
        <v>286</v>
      </c>
      <c r="C3" s="172"/>
      <c r="D3" s="172"/>
      <c r="E3" s="172"/>
      <c r="F3" s="172"/>
      <c r="G3" s="172"/>
      <c r="H3" s="172"/>
      <c r="I3" s="172"/>
      <c r="J3" s="172"/>
      <c r="K3" s="172"/>
      <c r="L3" s="172"/>
      <c r="M3" s="172"/>
      <c r="N3" s="172"/>
      <c r="O3" s="172"/>
      <c r="P3" s="172"/>
      <c r="Q3" s="172"/>
      <c r="R3" s="172"/>
      <c r="S3" s="175" t="s">
        <v>102</v>
      </c>
      <c r="T3" s="160" t="s">
        <v>168</v>
      </c>
      <c r="U3" s="176"/>
      <c r="V3" s="99" t="s">
        <v>271</v>
      </c>
      <c r="W3" s="177" t="s">
        <v>168</v>
      </c>
      <c r="X3" s="178"/>
      <c r="Y3" s="173"/>
      <c r="Z3" s="172"/>
      <c r="AA3" s="172"/>
    </row>
    <row r="4" spans="1:27" s="174" customFormat="1" ht="16.5" x14ac:dyDescent="0.3">
      <c r="A4" s="172"/>
      <c r="B4" s="44" t="s">
        <v>50</v>
      </c>
      <c r="C4" s="43"/>
      <c r="D4" s="172"/>
      <c r="E4" s="172"/>
      <c r="F4" s="172"/>
      <c r="G4" s="172"/>
      <c r="H4" s="172"/>
      <c r="I4" s="172"/>
      <c r="J4" s="172"/>
      <c r="K4" s="172"/>
      <c r="L4" s="172"/>
      <c r="M4" s="172"/>
      <c r="N4" s="172"/>
      <c r="O4" s="172"/>
      <c r="P4" s="172"/>
      <c r="Q4" s="172"/>
      <c r="R4" s="172"/>
      <c r="S4" s="157" t="s">
        <v>103</v>
      </c>
      <c r="T4" s="160" t="s">
        <v>171</v>
      </c>
      <c r="U4" s="176"/>
      <c r="V4" s="99" t="s">
        <v>272</v>
      </c>
      <c r="W4" s="177" t="s">
        <v>171</v>
      </c>
      <c r="X4" s="172"/>
      <c r="Y4" s="178"/>
      <c r="Z4" s="172"/>
      <c r="AA4" s="172"/>
    </row>
    <row r="5" spans="1:27" s="174" customFormat="1" ht="16.5" x14ac:dyDescent="0.3">
      <c r="A5" s="172"/>
      <c r="B5" s="70" t="s">
        <v>89</v>
      </c>
      <c r="C5" s="43" t="str">
        <f>'Threshold Determination'!D4</f>
        <v>e-GGRT RY2014.C.01.</v>
      </c>
      <c r="D5" s="172"/>
      <c r="E5" s="172"/>
      <c r="F5" s="172"/>
      <c r="G5" s="172"/>
      <c r="H5" s="172"/>
      <c r="I5" s="172"/>
      <c r="J5" s="172"/>
      <c r="K5" s="172"/>
      <c r="L5" s="172"/>
      <c r="M5" s="172"/>
      <c r="N5" s="172"/>
      <c r="O5" s="172"/>
      <c r="P5" s="172"/>
      <c r="Q5" s="172"/>
      <c r="R5" s="172"/>
      <c r="S5" s="157" t="s">
        <v>105</v>
      </c>
      <c r="T5" s="160" t="s">
        <v>174</v>
      </c>
      <c r="U5" s="176"/>
      <c r="V5" s="99" t="s">
        <v>273</v>
      </c>
      <c r="W5" s="177" t="s">
        <v>174</v>
      </c>
      <c r="X5" s="172"/>
      <c r="Y5" s="178"/>
      <c r="Z5" s="172"/>
      <c r="AA5" s="172"/>
    </row>
    <row r="6" spans="1:27" ht="16.5" x14ac:dyDescent="0.3">
      <c r="A6" s="172"/>
      <c r="B6" s="807" t="s">
        <v>44</v>
      </c>
      <c r="C6" s="808"/>
      <c r="D6" s="808"/>
      <c r="E6" s="808"/>
      <c r="F6" s="808"/>
      <c r="G6" s="808"/>
      <c r="H6" s="808"/>
      <c r="I6" s="808"/>
      <c r="J6" s="808"/>
      <c r="K6" s="808"/>
      <c r="L6" s="808"/>
      <c r="M6" s="808"/>
      <c r="N6" s="809"/>
      <c r="O6" s="172"/>
      <c r="P6" s="172"/>
      <c r="Q6" s="172"/>
      <c r="R6" s="172"/>
      <c r="S6" s="157" t="s">
        <v>116</v>
      </c>
      <c r="T6" s="160" t="s">
        <v>177</v>
      </c>
      <c r="U6" s="176"/>
      <c r="V6" s="99" t="s">
        <v>274</v>
      </c>
      <c r="W6" s="177" t="s">
        <v>177</v>
      </c>
      <c r="X6" s="172"/>
      <c r="Y6" s="179"/>
      <c r="Z6" s="172"/>
      <c r="AA6" s="172"/>
    </row>
    <row r="7" spans="1:27" ht="14.25" customHeight="1" x14ac:dyDescent="0.3">
      <c r="A7" s="172"/>
      <c r="B7" s="881" t="s">
        <v>362</v>
      </c>
      <c r="C7" s="882"/>
      <c r="D7" s="882"/>
      <c r="E7" s="882"/>
      <c r="F7" s="882"/>
      <c r="G7" s="882"/>
      <c r="H7" s="882"/>
      <c r="I7" s="882"/>
      <c r="J7" s="123"/>
      <c r="K7" s="123"/>
      <c r="L7" s="123"/>
      <c r="M7" s="123"/>
      <c r="N7" s="124"/>
      <c r="O7" s="172"/>
      <c r="P7" s="172"/>
      <c r="Q7" s="172"/>
      <c r="R7" s="172"/>
      <c r="S7" s="157" t="s">
        <v>104</v>
      </c>
      <c r="T7" s="160" t="s">
        <v>139</v>
      </c>
      <c r="U7" s="176"/>
      <c r="V7" s="99" t="s">
        <v>278</v>
      </c>
      <c r="W7" s="101" t="s">
        <v>265</v>
      </c>
      <c r="X7" s="172"/>
      <c r="Y7" s="172"/>
      <c r="Z7" s="172"/>
      <c r="AA7" s="172"/>
    </row>
    <row r="8" spans="1:27" ht="16.5" x14ac:dyDescent="0.3">
      <c r="A8" s="172"/>
      <c r="B8" s="883"/>
      <c r="C8" s="884"/>
      <c r="D8" s="884"/>
      <c r="E8" s="884"/>
      <c r="F8" s="884"/>
      <c r="G8" s="884"/>
      <c r="H8" s="884"/>
      <c r="I8" s="884"/>
      <c r="J8" s="125"/>
      <c r="K8" s="125"/>
      <c r="L8" s="125"/>
      <c r="M8" s="125"/>
      <c r="N8" s="126"/>
      <c r="O8" s="172"/>
      <c r="P8" s="172"/>
      <c r="Q8" s="172"/>
      <c r="S8" s="157" t="s">
        <v>128</v>
      </c>
      <c r="T8" s="160" t="s">
        <v>142</v>
      </c>
      <c r="U8" s="176"/>
      <c r="V8" s="99" t="s">
        <v>279</v>
      </c>
      <c r="W8" s="101" t="s">
        <v>266</v>
      </c>
      <c r="X8" s="172"/>
      <c r="Y8" s="178"/>
      <c r="Z8" s="172"/>
      <c r="AA8" s="172"/>
    </row>
    <row r="9" spans="1:27" ht="16.5" x14ac:dyDescent="0.3">
      <c r="A9" s="172"/>
      <c r="B9" s="878" t="s">
        <v>309</v>
      </c>
      <c r="C9" s="879"/>
      <c r="D9" s="879"/>
      <c r="E9" s="879"/>
      <c r="F9" s="879"/>
      <c r="G9" s="879"/>
      <c r="H9" s="879"/>
      <c r="I9" s="879"/>
      <c r="J9" s="879"/>
      <c r="K9" s="879"/>
      <c r="L9" s="879"/>
      <c r="M9" s="879"/>
      <c r="N9" s="880"/>
      <c r="O9" s="172"/>
      <c r="P9" s="172"/>
      <c r="Q9" s="172"/>
      <c r="R9" s="172"/>
      <c r="S9" s="180" t="s">
        <v>106</v>
      </c>
      <c r="T9" s="160" t="s">
        <v>165</v>
      </c>
      <c r="U9" s="176"/>
      <c r="V9" s="99" t="s">
        <v>280</v>
      </c>
      <c r="W9" s="101" t="s">
        <v>267</v>
      </c>
      <c r="X9" s="172"/>
      <c r="Y9" s="178"/>
      <c r="Z9" s="172"/>
      <c r="AA9" s="172"/>
    </row>
    <row r="10" spans="1:27" ht="16.5" x14ac:dyDescent="0.3">
      <c r="A10" s="172"/>
      <c r="B10" s="181" t="s">
        <v>300</v>
      </c>
      <c r="C10" s="182"/>
      <c r="D10" s="182"/>
      <c r="E10" s="182"/>
      <c r="F10" s="182"/>
      <c r="G10" s="182"/>
      <c r="H10" s="182"/>
      <c r="I10" s="182"/>
      <c r="J10" s="182"/>
      <c r="K10" s="182"/>
      <c r="L10" s="182"/>
      <c r="M10" s="182"/>
      <c r="N10" s="185"/>
      <c r="O10" s="172"/>
      <c r="P10" s="172"/>
      <c r="Q10" s="172"/>
      <c r="R10" s="172"/>
      <c r="S10" s="157" t="s">
        <v>107</v>
      </c>
      <c r="T10" s="160" t="s">
        <v>162</v>
      </c>
      <c r="U10" s="176"/>
      <c r="V10" s="99" t="s">
        <v>281</v>
      </c>
      <c r="W10" s="177" t="s">
        <v>139</v>
      </c>
      <c r="X10" s="172"/>
      <c r="Y10" s="178"/>
      <c r="Z10" s="172"/>
      <c r="AA10" s="172"/>
    </row>
    <row r="11" spans="1:27" ht="16.5" x14ac:dyDescent="0.3">
      <c r="A11" s="172"/>
      <c r="B11" s="792" t="s">
        <v>45</v>
      </c>
      <c r="C11" s="793"/>
      <c r="D11" s="793"/>
      <c r="E11" s="793"/>
      <c r="F11" s="793"/>
      <c r="G11" s="793"/>
      <c r="H11" s="793"/>
      <c r="I11" s="793"/>
      <c r="J11" s="793"/>
      <c r="K11" s="793"/>
      <c r="L11" s="793"/>
      <c r="M11" s="793"/>
      <c r="N11" s="794"/>
      <c r="O11" s="172"/>
      <c r="P11" s="172"/>
      <c r="Q11" s="172"/>
      <c r="R11" s="172"/>
      <c r="S11" s="157" t="s">
        <v>78</v>
      </c>
      <c r="T11" s="97" t="s">
        <v>266</v>
      </c>
      <c r="U11" s="176"/>
      <c r="V11" s="100" t="s">
        <v>276</v>
      </c>
      <c r="W11" s="177" t="s">
        <v>142</v>
      </c>
      <c r="X11" s="172"/>
      <c r="Y11" s="178"/>
      <c r="Z11" s="172"/>
      <c r="AA11" s="172"/>
    </row>
    <row r="12" spans="1:27" ht="16.5" x14ac:dyDescent="0.3">
      <c r="A12" s="172"/>
      <c r="B12" s="45" t="s">
        <v>47</v>
      </c>
      <c r="C12" s="46" t="s">
        <v>376</v>
      </c>
      <c r="D12" s="71"/>
      <c r="E12" s="71"/>
      <c r="F12" s="71"/>
      <c r="G12" s="47"/>
      <c r="H12" s="183"/>
      <c r="I12" s="183"/>
      <c r="J12" s="183"/>
      <c r="K12" s="183"/>
      <c r="L12" s="183"/>
      <c r="M12" s="183"/>
      <c r="N12" s="184"/>
      <c r="O12" s="172"/>
      <c r="P12" s="172"/>
      <c r="Q12" s="172"/>
      <c r="R12" s="172"/>
      <c r="S12" s="157" t="s">
        <v>79</v>
      </c>
      <c r="T12" s="97" t="s">
        <v>267</v>
      </c>
      <c r="U12" s="176"/>
      <c r="V12" s="100" t="s">
        <v>277</v>
      </c>
      <c r="W12" s="177" t="s">
        <v>165</v>
      </c>
      <c r="X12" s="172"/>
      <c r="Y12" s="178"/>
      <c r="Z12" s="172"/>
      <c r="AA12" s="172"/>
    </row>
    <row r="13" spans="1:27" ht="16.5" x14ac:dyDescent="0.3">
      <c r="A13" s="172"/>
      <c r="B13" s="559" t="s">
        <v>441</v>
      </c>
      <c r="C13" s="558" t="s">
        <v>442</v>
      </c>
      <c r="D13" s="72"/>
      <c r="E13" s="72"/>
      <c r="F13" s="72"/>
      <c r="G13" s="50"/>
      <c r="H13" s="182"/>
      <c r="I13" s="182"/>
      <c r="J13" s="182"/>
      <c r="K13" s="182"/>
      <c r="L13" s="182"/>
      <c r="M13" s="182"/>
      <c r="N13" s="185"/>
      <c r="O13" s="172"/>
      <c r="P13" s="172"/>
      <c r="Q13" s="172"/>
      <c r="R13" s="172"/>
      <c r="S13" s="157" t="s">
        <v>80</v>
      </c>
      <c r="T13" s="97" t="s">
        <v>265</v>
      </c>
      <c r="U13" s="176"/>
      <c r="V13" s="100" t="s">
        <v>275</v>
      </c>
      <c r="W13" s="177" t="s">
        <v>162</v>
      </c>
      <c r="X13" s="172"/>
      <c r="Y13" s="178"/>
      <c r="Z13" s="172"/>
      <c r="AA13" s="172"/>
    </row>
    <row r="14" spans="1:27" x14ac:dyDescent="0.2">
      <c r="A14" s="172"/>
      <c r="B14" s="172"/>
      <c r="C14" s="172"/>
      <c r="D14" s="172"/>
      <c r="E14" s="172"/>
      <c r="F14" s="172"/>
      <c r="G14" s="172"/>
      <c r="H14" s="172"/>
      <c r="I14" s="172"/>
      <c r="J14" s="172"/>
      <c r="K14" s="172"/>
      <c r="L14" s="172"/>
      <c r="M14" s="172"/>
      <c r="N14" s="172"/>
      <c r="O14" s="172"/>
      <c r="P14" s="172"/>
      <c r="Q14" s="172"/>
      <c r="R14" s="172"/>
      <c r="T14" s="98" t="s">
        <v>268</v>
      </c>
      <c r="U14" s="176"/>
      <c r="V14" s="102" t="s">
        <v>268</v>
      </c>
      <c r="W14" s="102" t="s">
        <v>268</v>
      </c>
      <c r="X14" s="172"/>
      <c r="Y14" s="172"/>
      <c r="Z14" s="172"/>
      <c r="AA14" s="172"/>
    </row>
    <row r="15" spans="1:27" ht="15" x14ac:dyDescent="0.25">
      <c r="A15" s="172"/>
      <c r="B15" s="172"/>
      <c r="C15" s="172"/>
      <c r="D15" s="172"/>
      <c r="E15" s="172"/>
      <c r="F15" s="172"/>
      <c r="G15" s="172"/>
      <c r="H15" s="172"/>
      <c r="I15" s="172"/>
      <c r="J15" s="172"/>
      <c r="K15" s="172"/>
      <c r="L15" s="172"/>
      <c r="M15" s="172"/>
      <c r="N15" s="172"/>
      <c r="O15" s="172"/>
      <c r="P15" s="172"/>
      <c r="Q15" s="172"/>
      <c r="R15" s="172"/>
      <c r="S15" s="172"/>
      <c r="T15" s="175"/>
      <c r="U15" s="160"/>
      <c r="V15" s="172"/>
      <c r="W15" s="172"/>
      <c r="X15" s="172"/>
      <c r="Y15" s="178"/>
      <c r="AA15" s="172"/>
    </row>
    <row r="16" spans="1:27" ht="15" x14ac:dyDescent="0.25">
      <c r="A16" s="172"/>
      <c r="B16" s="172"/>
      <c r="C16" s="172"/>
      <c r="D16" s="172"/>
      <c r="E16" s="172"/>
      <c r="F16" s="172"/>
      <c r="G16" s="172"/>
      <c r="H16" s="172"/>
      <c r="I16" s="172"/>
      <c r="J16" s="172"/>
      <c r="K16" s="172"/>
      <c r="L16" s="172"/>
      <c r="M16" s="172"/>
      <c r="N16" s="172"/>
      <c r="O16" s="172"/>
      <c r="P16" s="172"/>
      <c r="Q16" s="172"/>
      <c r="R16" s="172"/>
      <c r="S16" s="172"/>
      <c r="T16" s="157"/>
      <c r="U16" s="160"/>
      <c r="V16" s="172"/>
      <c r="W16" s="172"/>
      <c r="X16" s="172"/>
      <c r="Y16" s="178"/>
      <c r="AA16" s="172"/>
    </row>
    <row r="17" spans="1:35" ht="15" x14ac:dyDescent="0.25">
      <c r="A17" s="172"/>
      <c r="C17" s="172"/>
      <c r="D17" s="172"/>
      <c r="E17" s="172"/>
      <c r="F17" s="172"/>
      <c r="G17" s="172"/>
      <c r="H17" s="172"/>
      <c r="I17" s="172"/>
      <c r="J17" s="172"/>
      <c r="K17" s="172"/>
      <c r="L17" s="172"/>
      <c r="M17" s="172"/>
      <c r="N17" s="172"/>
      <c r="O17" s="172"/>
      <c r="P17" s="172"/>
      <c r="Q17" s="172"/>
      <c r="R17" s="172"/>
      <c r="S17" s="172"/>
      <c r="T17" s="157"/>
      <c r="U17" s="160"/>
      <c r="V17" s="172"/>
      <c r="W17" s="172"/>
      <c r="X17" s="172"/>
      <c r="Y17" s="178"/>
      <c r="AA17" s="172"/>
    </row>
    <row r="18" spans="1:35" ht="15" x14ac:dyDescent="0.25">
      <c r="A18" s="172"/>
      <c r="B18" s="186" t="s">
        <v>465</v>
      </c>
      <c r="C18" s="172"/>
      <c r="D18" s="172"/>
      <c r="E18" s="172"/>
      <c r="F18" s="172"/>
      <c r="G18" s="172"/>
      <c r="H18" s="172"/>
      <c r="I18" s="172"/>
      <c r="J18" s="172"/>
      <c r="K18" s="172"/>
      <c r="L18" s="172"/>
      <c r="M18" s="172"/>
      <c r="N18" s="172"/>
      <c r="O18" s="172"/>
      <c r="P18" s="172"/>
      <c r="Q18" s="172"/>
      <c r="R18" s="172"/>
      <c r="S18" s="172"/>
      <c r="T18" s="157"/>
      <c r="U18" s="160"/>
      <c r="V18" s="172"/>
      <c r="W18" s="172"/>
      <c r="X18" s="172"/>
      <c r="Y18" s="178"/>
      <c r="AA18" s="172"/>
    </row>
    <row r="19" spans="1:35" ht="15" x14ac:dyDescent="0.25">
      <c r="A19" s="172"/>
      <c r="B19" s="172"/>
      <c r="C19" s="172"/>
      <c r="D19" s="172"/>
      <c r="E19" s="172"/>
      <c r="F19" s="172"/>
      <c r="G19" s="172"/>
      <c r="H19" s="172"/>
      <c r="I19" s="172"/>
      <c r="J19" s="172"/>
      <c r="K19" s="172"/>
      <c r="L19" s="172"/>
      <c r="M19" s="172"/>
      <c r="N19" s="172"/>
      <c r="O19" s="172"/>
      <c r="P19" s="172"/>
      <c r="Q19" s="172"/>
      <c r="R19" s="172"/>
      <c r="S19" s="172"/>
      <c r="T19" s="157"/>
      <c r="U19" s="160"/>
      <c r="V19" s="172"/>
      <c r="W19" s="172"/>
      <c r="X19" s="172"/>
      <c r="Y19" s="178"/>
      <c r="AA19" s="172"/>
    </row>
    <row r="20" spans="1:35" ht="15" x14ac:dyDescent="0.25">
      <c r="A20" s="172"/>
      <c r="B20" s="172"/>
      <c r="C20" s="172"/>
      <c r="D20" s="172"/>
      <c r="E20" s="172"/>
      <c r="F20" s="172"/>
      <c r="G20" s="172"/>
      <c r="H20" s="172"/>
      <c r="I20" s="172"/>
      <c r="J20" s="172"/>
      <c r="K20" s="172"/>
      <c r="L20" s="172"/>
      <c r="M20" s="172"/>
      <c r="N20" s="172"/>
      <c r="O20" s="172"/>
      <c r="P20" s="172"/>
      <c r="Q20" s="172"/>
      <c r="R20" s="172"/>
      <c r="S20" s="172"/>
      <c r="T20" s="157"/>
      <c r="U20" s="160"/>
      <c r="V20" s="172"/>
      <c r="W20" s="172"/>
      <c r="X20" s="172"/>
      <c r="Y20" s="178"/>
      <c r="AA20" s="172"/>
    </row>
    <row r="21" spans="1:35" ht="15" x14ac:dyDescent="0.25">
      <c r="A21" s="172"/>
      <c r="B21" s="172"/>
      <c r="C21" s="172"/>
      <c r="D21" s="172"/>
      <c r="E21" s="172"/>
      <c r="F21" s="172"/>
      <c r="G21" s="172"/>
      <c r="H21" s="172"/>
      <c r="I21" s="172"/>
      <c r="J21" s="172"/>
      <c r="K21" s="172"/>
      <c r="L21" s="172"/>
      <c r="M21" s="172"/>
      <c r="N21" s="172"/>
      <c r="O21" s="172"/>
      <c r="P21" s="172"/>
      <c r="Q21" s="172"/>
      <c r="R21" s="172"/>
      <c r="S21" s="172"/>
      <c r="T21" s="180"/>
      <c r="U21" s="160"/>
      <c r="V21" s="172"/>
      <c r="W21" s="172"/>
      <c r="X21" s="172"/>
      <c r="Y21" s="179"/>
      <c r="AA21" s="172"/>
    </row>
    <row r="22" spans="1:35" ht="15" x14ac:dyDescent="0.25">
      <c r="A22" s="172"/>
      <c r="B22" s="172"/>
      <c r="C22" s="172"/>
      <c r="D22" s="172"/>
      <c r="E22" s="172"/>
      <c r="F22" s="172"/>
      <c r="G22" s="172"/>
      <c r="H22" s="172"/>
      <c r="I22" s="172"/>
      <c r="J22" s="172"/>
      <c r="K22" s="172"/>
      <c r="L22" s="172"/>
      <c r="M22" s="172"/>
      <c r="N22" s="172"/>
      <c r="O22" s="172"/>
      <c r="P22" s="172"/>
      <c r="Q22" s="172"/>
      <c r="R22" s="172"/>
      <c r="S22" s="172"/>
      <c r="T22" s="157"/>
      <c r="U22" s="160"/>
      <c r="V22" s="172"/>
      <c r="W22" s="172"/>
      <c r="X22" s="172"/>
      <c r="Y22" s="172"/>
      <c r="AA22" s="172"/>
    </row>
    <row r="23" spans="1:35" x14ac:dyDescent="0.2">
      <c r="A23" s="172"/>
      <c r="B23" s="172"/>
      <c r="C23" s="172"/>
      <c r="D23" s="172"/>
      <c r="E23" s="172"/>
      <c r="F23" s="172"/>
      <c r="G23" s="172"/>
      <c r="H23" s="172"/>
      <c r="I23" s="172"/>
      <c r="J23" s="172"/>
      <c r="K23" s="172"/>
      <c r="L23" s="172"/>
      <c r="M23" s="172"/>
      <c r="N23" s="172"/>
      <c r="O23" s="172"/>
      <c r="P23" s="172"/>
      <c r="Q23" s="172"/>
      <c r="R23" s="172"/>
      <c r="S23" s="172"/>
      <c r="U23" s="98"/>
      <c r="V23" s="172"/>
      <c r="W23" s="172"/>
      <c r="X23" s="172"/>
      <c r="Y23" s="178"/>
      <c r="AA23" s="172"/>
    </row>
    <row r="24" spans="1:35" x14ac:dyDescent="0.2">
      <c r="A24" s="172"/>
      <c r="B24" s="172"/>
      <c r="C24" s="172"/>
      <c r="D24" s="172"/>
      <c r="E24" s="172"/>
      <c r="F24" s="172"/>
      <c r="G24" s="172"/>
      <c r="H24" s="172"/>
      <c r="I24" s="172"/>
      <c r="J24" s="172"/>
      <c r="K24" s="172"/>
      <c r="L24" s="172"/>
      <c r="M24" s="172"/>
      <c r="N24" s="172"/>
      <c r="O24" s="172"/>
      <c r="P24" s="172"/>
      <c r="Q24" s="172"/>
      <c r="R24" s="172"/>
      <c r="S24" s="172"/>
      <c r="V24" s="172"/>
      <c r="W24" s="172"/>
      <c r="X24" s="172"/>
      <c r="Y24" s="178"/>
      <c r="AA24" s="172"/>
    </row>
    <row r="25" spans="1:35" ht="15" thickBot="1" x14ac:dyDescent="0.25">
      <c r="A25" s="172"/>
      <c r="B25" s="172"/>
      <c r="C25" s="172"/>
      <c r="D25" s="172"/>
      <c r="E25" s="172"/>
      <c r="F25" s="172"/>
      <c r="G25" s="172"/>
      <c r="H25" s="172"/>
      <c r="I25" s="172"/>
      <c r="J25" s="172"/>
      <c r="K25" s="172"/>
      <c r="L25" s="172"/>
      <c r="M25" s="172"/>
      <c r="N25" s="172"/>
      <c r="O25" s="172"/>
      <c r="P25" s="172"/>
      <c r="Q25" s="172"/>
      <c r="R25" s="172"/>
      <c r="S25" s="172"/>
      <c r="AA25" s="172"/>
    </row>
    <row r="26" spans="1:35" ht="102.75" thickBot="1" x14ac:dyDescent="0.25">
      <c r="A26" s="172"/>
      <c r="C26" s="187" t="s">
        <v>68</v>
      </c>
      <c r="D26" s="188" t="s">
        <v>270</v>
      </c>
      <c r="E26" s="189" t="s">
        <v>615</v>
      </c>
      <c r="F26" s="189" t="s">
        <v>199</v>
      </c>
      <c r="G26" s="190" t="s">
        <v>329</v>
      </c>
      <c r="H26" s="190" t="s">
        <v>29</v>
      </c>
      <c r="I26" s="190" t="s">
        <v>191</v>
      </c>
      <c r="J26" s="191" t="s">
        <v>192</v>
      </c>
      <c r="K26" s="192" t="s">
        <v>269</v>
      </c>
      <c r="L26" s="172"/>
      <c r="M26" s="172"/>
      <c r="N26" s="172"/>
      <c r="O26" s="172"/>
      <c r="P26" s="172"/>
      <c r="Q26" s="172"/>
      <c r="R26" s="172"/>
      <c r="S26" s="172"/>
      <c r="AB26" s="172"/>
    </row>
    <row r="27" spans="1:35" ht="18" customHeight="1" x14ac:dyDescent="0.2">
      <c r="A27" s="172"/>
      <c r="B27" s="885" t="s">
        <v>74</v>
      </c>
      <c r="C27" s="73"/>
      <c r="D27" s="77"/>
      <c r="E27" s="316"/>
      <c r="F27" s="321"/>
      <c r="G27" s="321"/>
      <c r="H27" s="318"/>
      <c r="I27" s="319"/>
      <c r="J27" s="320"/>
      <c r="K27" s="713" t="str">
        <f>IF(C27="","",G27*H27*I27+J27)</f>
        <v/>
      </c>
      <c r="L27" s="172"/>
      <c r="M27" s="172"/>
      <c r="N27" s="172"/>
      <c r="O27" s="172"/>
      <c r="P27" s="172"/>
      <c r="Q27" s="172"/>
      <c r="R27" s="172"/>
      <c r="S27" s="172">
        <f>SUM($AI$27:AI27)</f>
        <v>0</v>
      </c>
      <c r="T27" s="172">
        <f>SUM($Y$27:Y27)</f>
        <v>0</v>
      </c>
      <c r="U27" s="194" t="str">
        <f>IF(C27="","",IF(C27=$T$14,D27,C27))</f>
        <v/>
      </c>
      <c r="V27" s="195" t="str">
        <f>K27</f>
        <v/>
      </c>
      <c r="X27" s="172">
        <f>COUNTIF($U$27:U27,U27)</f>
        <v>1</v>
      </c>
      <c r="Y27" s="172">
        <f>IF(U27="",0,IF(X27=1,1,0))</f>
        <v>0</v>
      </c>
      <c r="Z27" s="172"/>
      <c r="AA27" s="172">
        <v>1</v>
      </c>
      <c r="AB27" s="196" t="e">
        <f>VLOOKUP(AA27,$T$27:$U$41,2,FALSE)</f>
        <v>#N/A</v>
      </c>
      <c r="AC27" s="197" t="str">
        <f>IF(ISNA(AB27)=TRUE,"",AB27)</f>
        <v/>
      </c>
      <c r="AD27" s="173">
        <f>COUNTIF($T$3:$T$13,AC27)</f>
        <v>0</v>
      </c>
      <c r="AE27" s="173">
        <v>1</v>
      </c>
      <c r="AF27" s="173" t="e">
        <f>VLOOKUP(AE27,$S$27:$U$71,3,FALSE)</f>
        <v>#N/A</v>
      </c>
      <c r="AG27" s="197" t="str">
        <f>IF(ISNA(AF27)=TRUE,"",AF27)</f>
        <v/>
      </c>
      <c r="AH27" s="173">
        <f>COUNTIF($U$27:U27,U27)</f>
        <v>1</v>
      </c>
      <c r="AI27" s="172">
        <f>IF(U27="",0,IF(AH27=1,1,0))</f>
        <v>0</v>
      </c>
    </row>
    <row r="28" spans="1:35" ht="18" customHeight="1" x14ac:dyDescent="0.2">
      <c r="A28" s="172"/>
      <c r="B28" s="886"/>
      <c r="C28" s="74"/>
      <c r="D28" s="78"/>
      <c r="E28" s="321"/>
      <c r="F28" s="321"/>
      <c r="G28" s="321"/>
      <c r="H28" s="322"/>
      <c r="I28" s="323"/>
      <c r="J28" s="324"/>
      <c r="K28" s="714" t="str">
        <f t="shared" ref="K28:K71" si="0">IF(C28="","",G28*H28*I28+J28)</f>
        <v/>
      </c>
      <c r="L28" s="172"/>
      <c r="M28" s="172"/>
      <c r="N28" s="172"/>
      <c r="O28" s="172"/>
      <c r="P28" s="172"/>
      <c r="Q28" s="172"/>
      <c r="R28" s="172"/>
      <c r="S28" s="172">
        <f>SUM($AI$27:AI28)</f>
        <v>0</v>
      </c>
      <c r="T28" s="172">
        <f>SUM($Y$27:Y28)</f>
        <v>0</v>
      </c>
      <c r="U28" s="199" t="str">
        <f>IF(C28="","",IF(C28=$T$14,D28,C28))</f>
        <v/>
      </c>
      <c r="V28" s="200" t="str">
        <f>K28</f>
        <v/>
      </c>
      <c r="W28" s="172"/>
      <c r="X28" s="172">
        <f>COUNTIF($U$27:U28,U28)</f>
        <v>2</v>
      </c>
      <c r="Y28" s="172">
        <f t="shared" ref="Y28:Y71" si="1">IF(U28="",0,IF(X28=1,1,0))</f>
        <v>0</v>
      </c>
      <c r="Z28" s="172"/>
      <c r="AA28" s="172">
        <v>2</v>
      </c>
      <c r="AB28" s="201" t="e">
        <f>VLOOKUP(AA28,$T$27:$U$41,2,FALSE)</f>
        <v>#N/A</v>
      </c>
      <c r="AC28" s="202" t="str">
        <f t="shared" ref="AC28:AC71" si="2">IF(ISNA(AB28)=TRUE,"",AB28)</f>
        <v/>
      </c>
      <c r="AD28" s="173">
        <f>COUNTIF($T$3:$T$13,AC28)</f>
        <v>0</v>
      </c>
      <c r="AE28" s="173">
        <v>2</v>
      </c>
      <c r="AF28" s="173" t="e">
        <f>VLOOKUP(AE28,$S$27:$U$71,3,FALSE)</f>
        <v>#N/A</v>
      </c>
      <c r="AG28" s="202" t="str">
        <f t="shared" ref="AG28:AG71" si="3">IF(ISNA(AF28)=TRUE,"",AF28)</f>
        <v/>
      </c>
      <c r="AH28" s="173">
        <f>COUNTIF($U$27:U28,U28)</f>
        <v>2</v>
      </c>
      <c r="AI28" s="172">
        <f t="shared" ref="AI28:AI71" si="4">IF(U28="",0,IF(AH28=1,1,0))</f>
        <v>0</v>
      </c>
    </row>
    <row r="29" spans="1:35" ht="18" customHeight="1" x14ac:dyDescent="0.2">
      <c r="A29" s="172"/>
      <c r="B29" s="886"/>
      <c r="C29" s="74"/>
      <c r="D29" s="78"/>
      <c r="E29" s="321"/>
      <c r="F29" s="321"/>
      <c r="G29" s="321"/>
      <c r="H29" s="322"/>
      <c r="I29" s="323"/>
      <c r="J29" s="324"/>
      <c r="K29" s="714" t="str">
        <f t="shared" si="0"/>
        <v/>
      </c>
      <c r="L29" s="172"/>
      <c r="M29" s="172"/>
      <c r="N29" s="172"/>
      <c r="O29" s="172"/>
      <c r="P29" s="172"/>
      <c r="Q29" s="172"/>
      <c r="R29" s="172"/>
      <c r="S29" s="172">
        <f>SUM($AI$27:AI29)</f>
        <v>0</v>
      </c>
      <c r="T29" s="172">
        <f>SUM($Y$27:Y29)</f>
        <v>0</v>
      </c>
      <c r="U29" s="199" t="str">
        <f>IF(C29="","",IF(C29=$T$14,D29,C29))</f>
        <v/>
      </c>
      <c r="V29" s="200" t="str">
        <f>K29</f>
        <v/>
      </c>
      <c r="W29" s="172"/>
      <c r="X29" s="172">
        <f>COUNTIF($U$27:U29,U29)</f>
        <v>3</v>
      </c>
      <c r="Y29" s="172">
        <f t="shared" si="1"/>
        <v>0</v>
      </c>
      <c r="Z29" s="172"/>
      <c r="AA29" s="172">
        <v>3</v>
      </c>
      <c r="AB29" s="201" t="e">
        <f t="shared" ref="AB29:AB41" si="5">VLOOKUP(AA29,$T$27:$U$41,2,FALSE)</f>
        <v>#N/A</v>
      </c>
      <c r="AC29" s="202" t="str">
        <f t="shared" ref="AC29:AC41" si="6">IF(ISNA(AB29)=TRUE,"",AB29)</f>
        <v/>
      </c>
      <c r="AD29" s="173">
        <f t="shared" ref="AD29:AD41" si="7">COUNTIF($T$3:$T$13,AC29)</f>
        <v>0</v>
      </c>
      <c r="AE29" s="173">
        <v>3</v>
      </c>
      <c r="AF29" s="173" t="e">
        <f t="shared" ref="AF29:AF41" si="8">VLOOKUP(AE29,$S$27:$U$71,3,FALSE)</f>
        <v>#N/A</v>
      </c>
      <c r="AG29" s="202" t="str">
        <f t="shared" ref="AG29:AG41" si="9">IF(ISNA(AF29)=TRUE,"",AF29)</f>
        <v/>
      </c>
      <c r="AH29" s="173">
        <f>COUNTIF($U$27:U29,U29)</f>
        <v>3</v>
      </c>
      <c r="AI29" s="172">
        <f t="shared" si="4"/>
        <v>0</v>
      </c>
    </row>
    <row r="30" spans="1:35" ht="18" customHeight="1" x14ac:dyDescent="0.2">
      <c r="A30" s="172"/>
      <c r="B30" s="886"/>
      <c r="C30" s="74"/>
      <c r="D30" s="78"/>
      <c r="E30" s="321"/>
      <c r="F30" s="321"/>
      <c r="G30" s="321"/>
      <c r="H30" s="322"/>
      <c r="I30" s="323"/>
      <c r="J30" s="324"/>
      <c r="K30" s="714" t="str">
        <f t="shared" si="0"/>
        <v/>
      </c>
      <c r="L30" s="172"/>
      <c r="M30" s="172"/>
      <c r="N30" s="172"/>
      <c r="O30" s="172"/>
      <c r="P30" s="172"/>
      <c r="Q30" s="172"/>
      <c r="R30" s="172"/>
      <c r="S30" s="172">
        <f>SUM($AI$27:AI30)</f>
        <v>0</v>
      </c>
      <c r="T30" s="172">
        <f>SUM($Y$27:Y30)</f>
        <v>0</v>
      </c>
      <c r="U30" s="199" t="str">
        <f>IF(C30="","",IF(C30=$T$14,D30,C30))</f>
        <v/>
      </c>
      <c r="V30" s="200" t="str">
        <f>K30</f>
        <v/>
      </c>
      <c r="W30" s="172"/>
      <c r="X30" s="172">
        <f>COUNTIF($U$27:U30,U30)</f>
        <v>4</v>
      </c>
      <c r="Y30" s="172">
        <f t="shared" si="1"/>
        <v>0</v>
      </c>
      <c r="Z30" s="172"/>
      <c r="AA30" s="172">
        <v>4</v>
      </c>
      <c r="AB30" s="201" t="e">
        <f>VLOOKUP(AA30,$T$27:$U$41,2,FALSE)</f>
        <v>#N/A</v>
      </c>
      <c r="AC30" s="202" t="str">
        <f t="shared" si="6"/>
        <v/>
      </c>
      <c r="AD30" s="173">
        <f t="shared" si="7"/>
        <v>0</v>
      </c>
      <c r="AE30" s="173">
        <v>4</v>
      </c>
      <c r="AF30" s="173" t="e">
        <f>VLOOKUP(AE30,$S$27:$U$71,3,FALSE)</f>
        <v>#N/A</v>
      </c>
      <c r="AG30" s="202" t="str">
        <f t="shared" si="9"/>
        <v/>
      </c>
      <c r="AH30" s="173">
        <f>COUNTIF($U$27:U30,U30)</f>
        <v>4</v>
      </c>
      <c r="AI30" s="172">
        <f t="shared" si="4"/>
        <v>0</v>
      </c>
    </row>
    <row r="31" spans="1:35" ht="18" customHeight="1" x14ac:dyDescent="0.2">
      <c r="A31" s="172"/>
      <c r="B31" s="886"/>
      <c r="C31" s="74"/>
      <c r="D31" s="78"/>
      <c r="E31" s="321"/>
      <c r="F31" s="321"/>
      <c r="G31" s="321"/>
      <c r="H31" s="322"/>
      <c r="I31" s="323"/>
      <c r="J31" s="324"/>
      <c r="K31" s="714" t="str">
        <f t="shared" si="0"/>
        <v/>
      </c>
      <c r="L31" s="172"/>
      <c r="M31" s="172"/>
      <c r="N31" s="172"/>
      <c r="O31" s="172"/>
      <c r="P31" s="172"/>
      <c r="Q31" s="172"/>
      <c r="R31" s="172"/>
      <c r="S31" s="172">
        <f>SUM($AI$27:AI31)</f>
        <v>0</v>
      </c>
      <c r="T31" s="172">
        <f>SUM($Y$27:Y31)</f>
        <v>0</v>
      </c>
      <c r="U31" s="199" t="str">
        <f t="shared" ref="U31:U37" si="10">IF(C31="","",IF(C31=$T$14,D31,C31))</f>
        <v/>
      </c>
      <c r="V31" s="200" t="str">
        <f t="shared" ref="V31:V37" si="11">K31</f>
        <v/>
      </c>
      <c r="W31" s="172"/>
      <c r="X31" s="172">
        <f>COUNTIF($U$27:U31,U31)</f>
        <v>5</v>
      </c>
      <c r="Y31" s="172">
        <f t="shared" si="1"/>
        <v>0</v>
      </c>
      <c r="Z31" s="172"/>
      <c r="AA31" s="172">
        <v>5</v>
      </c>
      <c r="AB31" s="201" t="e">
        <f t="shared" si="5"/>
        <v>#N/A</v>
      </c>
      <c r="AC31" s="202" t="str">
        <f t="shared" si="6"/>
        <v/>
      </c>
      <c r="AD31" s="173">
        <f t="shared" si="7"/>
        <v>0</v>
      </c>
      <c r="AE31" s="173">
        <v>5</v>
      </c>
      <c r="AF31" s="173" t="e">
        <f t="shared" si="8"/>
        <v>#N/A</v>
      </c>
      <c r="AG31" s="202" t="str">
        <f t="shared" si="9"/>
        <v/>
      </c>
      <c r="AH31" s="173">
        <f>COUNTIF($U$27:U31,U31)</f>
        <v>5</v>
      </c>
      <c r="AI31" s="172">
        <f t="shared" si="4"/>
        <v>0</v>
      </c>
    </row>
    <row r="32" spans="1:35" ht="18" customHeight="1" x14ac:dyDescent="0.2">
      <c r="A32" s="172"/>
      <c r="B32" s="886"/>
      <c r="C32" s="74"/>
      <c r="D32" s="78"/>
      <c r="E32" s="321"/>
      <c r="F32" s="321"/>
      <c r="G32" s="321"/>
      <c r="H32" s="322"/>
      <c r="I32" s="323"/>
      <c r="J32" s="324"/>
      <c r="K32" s="714" t="str">
        <f t="shared" si="0"/>
        <v/>
      </c>
      <c r="L32" s="172"/>
      <c r="M32" s="172"/>
      <c r="N32" s="172"/>
      <c r="O32" s="172"/>
      <c r="P32" s="172"/>
      <c r="Q32" s="172"/>
      <c r="R32" s="172"/>
      <c r="S32" s="172">
        <f>SUM($AI$27:AI32)</f>
        <v>0</v>
      </c>
      <c r="T32" s="172">
        <f>SUM($Y$27:Y32)</f>
        <v>0</v>
      </c>
      <c r="U32" s="199" t="str">
        <f t="shared" si="10"/>
        <v/>
      </c>
      <c r="V32" s="200" t="str">
        <f t="shared" si="11"/>
        <v/>
      </c>
      <c r="W32" s="172"/>
      <c r="X32" s="172">
        <f>COUNTIF($U$27:U32,U32)</f>
        <v>6</v>
      </c>
      <c r="Y32" s="172">
        <f t="shared" si="1"/>
        <v>0</v>
      </c>
      <c r="Z32" s="172"/>
      <c r="AA32" s="172">
        <v>6</v>
      </c>
      <c r="AB32" s="201" t="e">
        <f t="shared" si="5"/>
        <v>#N/A</v>
      </c>
      <c r="AC32" s="202" t="str">
        <f t="shared" si="6"/>
        <v/>
      </c>
      <c r="AD32" s="173">
        <f t="shared" si="7"/>
        <v>0</v>
      </c>
      <c r="AE32" s="173">
        <v>6</v>
      </c>
      <c r="AF32" s="173" t="e">
        <f t="shared" si="8"/>
        <v>#N/A</v>
      </c>
      <c r="AG32" s="202" t="str">
        <f t="shared" si="9"/>
        <v/>
      </c>
      <c r="AH32" s="173">
        <f>COUNTIF($U$27:U32,U32)</f>
        <v>6</v>
      </c>
      <c r="AI32" s="172">
        <f t="shared" si="4"/>
        <v>0</v>
      </c>
    </row>
    <row r="33" spans="1:40" ht="18" customHeight="1" x14ac:dyDescent="0.2">
      <c r="A33" s="172"/>
      <c r="B33" s="886"/>
      <c r="C33" s="74"/>
      <c r="D33" s="78"/>
      <c r="E33" s="321"/>
      <c r="F33" s="321"/>
      <c r="G33" s="321"/>
      <c r="H33" s="322"/>
      <c r="I33" s="323"/>
      <c r="J33" s="324"/>
      <c r="K33" s="714" t="str">
        <f t="shared" si="0"/>
        <v/>
      </c>
      <c r="L33" s="172"/>
      <c r="M33" s="172"/>
      <c r="N33" s="172"/>
      <c r="O33" s="172"/>
      <c r="P33" s="172"/>
      <c r="Q33" s="172"/>
      <c r="R33" s="172"/>
      <c r="S33" s="172">
        <f>SUM($AI$27:AI33)</f>
        <v>0</v>
      </c>
      <c r="T33" s="172">
        <f>SUM($Y$27:Y33)</f>
        <v>0</v>
      </c>
      <c r="U33" s="199" t="str">
        <f t="shared" si="10"/>
        <v/>
      </c>
      <c r="V33" s="200" t="str">
        <f t="shared" si="11"/>
        <v/>
      </c>
      <c r="W33" s="172"/>
      <c r="X33" s="172">
        <f>COUNTIF($U$27:U33,U33)</f>
        <v>7</v>
      </c>
      <c r="Y33" s="172">
        <f t="shared" si="1"/>
        <v>0</v>
      </c>
      <c r="Z33" s="172"/>
      <c r="AA33" s="172">
        <v>7</v>
      </c>
      <c r="AB33" s="201" t="e">
        <f t="shared" si="5"/>
        <v>#N/A</v>
      </c>
      <c r="AC33" s="202" t="str">
        <f t="shared" si="6"/>
        <v/>
      </c>
      <c r="AD33" s="173">
        <f t="shared" si="7"/>
        <v>0</v>
      </c>
      <c r="AE33" s="173">
        <v>7</v>
      </c>
      <c r="AF33" s="173" t="e">
        <f t="shared" si="8"/>
        <v>#N/A</v>
      </c>
      <c r="AG33" s="202" t="str">
        <f t="shared" si="9"/>
        <v/>
      </c>
      <c r="AH33" s="173">
        <f>COUNTIF($U$27:U33,U33)</f>
        <v>7</v>
      </c>
      <c r="AI33" s="172">
        <f t="shared" si="4"/>
        <v>0</v>
      </c>
    </row>
    <row r="34" spans="1:40" ht="18" customHeight="1" x14ac:dyDescent="0.2">
      <c r="A34" s="172"/>
      <c r="B34" s="886"/>
      <c r="C34" s="74"/>
      <c r="D34" s="78"/>
      <c r="E34" s="321"/>
      <c r="F34" s="321"/>
      <c r="G34" s="321"/>
      <c r="H34" s="322"/>
      <c r="I34" s="323"/>
      <c r="J34" s="324"/>
      <c r="K34" s="714" t="str">
        <f t="shared" si="0"/>
        <v/>
      </c>
      <c r="L34" s="172"/>
      <c r="M34" s="172"/>
      <c r="N34" s="172"/>
      <c r="O34" s="172"/>
      <c r="P34" s="172"/>
      <c r="Q34" s="172"/>
      <c r="R34" s="172"/>
      <c r="S34" s="172">
        <f>SUM($AI$27:AI34)</f>
        <v>0</v>
      </c>
      <c r="T34" s="172">
        <f>SUM($Y$27:Y34)</f>
        <v>0</v>
      </c>
      <c r="U34" s="199" t="str">
        <f t="shared" si="10"/>
        <v/>
      </c>
      <c r="V34" s="200" t="str">
        <f t="shared" si="11"/>
        <v/>
      </c>
      <c r="W34" s="172"/>
      <c r="X34" s="172">
        <f>COUNTIF($U$27:U34,U34)</f>
        <v>8</v>
      </c>
      <c r="Y34" s="172">
        <f t="shared" si="1"/>
        <v>0</v>
      </c>
      <c r="Z34" s="172"/>
      <c r="AA34" s="172">
        <v>8</v>
      </c>
      <c r="AB34" s="201" t="e">
        <f t="shared" si="5"/>
        <v>#N/A</v>
      </c>
      <c r="AC34" s="202" t="str">
        <f t="shared" si="6"/>
        <v/>
      </c>
      <c r="AD34" s="173">
        <f t="shared" si="7"/>
        <v>0</v>
      </c>
      <c r="AE34" s="173">
        <v>8</v>
      </c>
      <c r="AF34" s="173" t="e">
        <f t="shared" si="8"/>
        <v>#N/A</v>
      </c>
      <c r="AG34" s="202" t="str">
        <f t="shared" si="9"/>
        <v/>
      </c>
      <c r="AH34" s="173">
        <f>COUNTIF($U$27:U34,U34)</f>
        <v>8</v>
      </c>
      <c r="AI34" s="172">
        <f t="shared" si="4"/>
        <v>0</v>
      </c>
    </row>
    <row r="35" spans="1:40" ht="18" customHeight="1" x14ac:dyDescent="0.2">
      <c r="A35" s="172"/>
      <c r="B35" s="886"/>
      <c r="C35" s="74"/>
      <c r="D35" s="78"/>
      <c r="E35" s="321"/>
      <c r="F35" s="321"/>
      <c r="G35" s="321"/>
      <c r="H35" s="322"/>
      <c r="I35" s="323"/>
      <c r="J35" s="324"/>
      <c r="K35" s="714" t="str">
        <f t="shared" si="0"/>
        <v/>
      </c>
      <c r="L35" s="172"/>
      <c r="M35" s="172"/>
      <c r="N35" s="172"/>
      <c r="O35" s="172"/>
      <c r="P35" s="172"/>
      <c r="Q35" s="172"/>
      <c r="R35" s="172"/>
      <c r="S35" s="172">
        <f>SUM($AI$27:AI35)</f>
        <v>0</v>
      </c>
      <c r="T35" s="172">
        <f>SUM($Y$27:Y35)</f>
        <v>0</v>
      </c>
      <c r="U35" s="199" t="str">
        <f t="shared" si="10"/>
        <v/>
      </c>
      <c r="V35" s="200" t="str">
        <f t="shared" si="11"/>
        <v/>
      </c>
      <c r="W35" s="172"/>
      <c r="X35" s="172">
        <f>COUNTIF($U$27:U35,U35)</f>
        <v>9</v>
      </c>
      <c r="Y35" s="172">
        <f t="shared" si="1"/>
        <v>0</v>
      </c>
      <c r="Z35" s="172"/>
      <c r="AA35" s="172">
        <v>9</v>
      </c>
      <c r="AB35" s="201" t="e">
        <f t="shared" si="5"/>
        <v>#N/A</v>
      </c>
      <c r="AC35" s="202" t="str">
        <f t="shared" si="6"/>
        <v/>
      </c>
      <c r="AD35" s="173">
        <f t="shared" si="7"/>
        <v>0</v>
      </c>
      <c r="AE35" s="173">
        <v>9</v>
      </c>
      <c r="AF35" s="173" t="e">
        <f t="shared" si="8"/>
        <v>#N/A</v>
      </c>
      <c r="AG35" s="202" t="str">
        <f t="shared" si="9"/>
        <v/>
      </c>
      <c r="AH35" s="173">
        <f>COUNTIF($U$27:U35,U35)</f>
        <v>9</v>
      </c>
      <c r="AI35" s="172">
        <f t="shared" si="4"/>
        <v>0</v>
      </c>
    </row>
    <row r="36" spans="1:40" ht="18" customHeight="1" x14ac:dyDescent="0.2">
      <c r="A36" s="172"/>
      <c r="B36" s="886"/>
      <c r="C36" s="74"/>
      <c r="D36" s="78"/>
      <c r="E36" s="321"/>
      <c r="F36" s="321"/>
      <c r="G36" s="321"/>
      <c r="H36" s="322"/>
      <c r="I36" s="323"/>
      <c r="J36" s="324"/>
      <c r="K36" s="714" t="str">
        <f t="shared" si="0"/>
        <v/>
      </c>
      <c r="L36" s="172"/>
      <c r="M36" s="172"/>
      <c r="N36" s="172"/>
      <c r="O36" s="172"/>
      <c r="P36" s="172"/>
      <c r="Q36" s="172"/>
      <c r="R36" s="172"/>
      <c r="S36" s="172">
        <f>SUM($AI$27:AI36)</f>
        <v>0</v>
      </c>
      <c r="T36" s="172">
        <f>SUM($Y$27:Y36)</f>
        <v>0</v>
      </c>
      <c r="U36" s="199" t="str">
        <f t="shared" si="10"/>
        <v/>
      </c>
      <c r="V36" s="200" t="str">
        <f t="shared" si="11"/>
        <v/>
      </c>
      <c r="W36" s="172"/>
      <c r="X36" s="172">
        <f>COUNTIF($U$27:U36,U36)</f>
        <v>10</v>
      </c>
      <c r="Y36" s="172">
        <f t="shared" si="1"/>
        <v>0</v>
      </c>
      <c r="Z36" s="172"/>
      <c r="AA36" s="172">
        <v>10</v>
      </c>
      <c r="AB36" s="201" t="e">
        <f t="shared" si="5"/>
        <v>#N/A</v>
      </c>
      <c r="AC36" s="202" t="str">
        <f t="shared" si="6"/>
        <v/>
      </c>
      <c r="AD36" s="173">
        <f t="shared" si="7"/>
        <v>0</v>
      </c>
      <c r="AE36" s="173">
        <v>10</v>
      </c>
      <c r="AF36" s="173" t="e">
        <f t="shared" si="8"/>
        <v>#N/A</v>
      </c>
      <c r="AG36" s="202" t="str">
        <f t="shared" si="9"/>
        <v/>
      </c>
      <c r="AH36" s="173">
        <f>COUNTIF($U$27:U36,U36)</f>
        <v>10</v>
      </c>
      <c r="AI36" s="172">
        <f t="shared" si="4"/>
        <v>0</v>
      </c>
    </row>
    <row r="37" spans="1:40" ht="18" customHeight="1" x14ac:dyDescent="0.2">
      <c r="A37" s="172"/>
      <c r="B37" s="886"/>
      <c r="C37" s="74"/>
      <c r="D37" s="78"/>
      <c r="E37" s="321"/>
      <c r="F37" s="321"/>
      <c r="G37" s="321"/>
      <c r="H37" s="322"/>
      <c r="I37" s="323"/>
      <c r="J37" s="324"/>
      <c r="K37" s="714" t="str">
        <f t="shared" si="0"/>
        <v/>
      </c>
      <c r="L37" s="172"/>
      <c r="M37" s="172"/>
      <c r="N37" s="172"/>
      <c r="O37" s="172"/>
      <c r="P37" s="172"/>
      <c r="Q37" s="172"/>
      <c r="R37" s="172"/>
      <c r="S37" s="172">
        <f>SUM($AI$27:AI37)</f>
        <v>0</v>
      </c>
      <c r="T37" s="172">
        <f>SUM($Y$27:Y37)</f>
        <v>0</v>
      </c>
      <c r="U37" s="199" t="str">
        <f t="shared" si="10"/>
        <v/>
      </c>
      <c r="V37" s="200" t="str">
        <f t="shared" si="11"/>
        <v/>
      </c>
      <c r="W37" s="172"/>
      <c r="X37" s="172">
        <f>COUNTIF($U$27:U37,U37)</f>
        <v>11</v>
      </c>
      <c r="Y37" s="172">
        <f t="shared" si="1"/>
        <v>0</v>
      </c>
      <c r="Z37" s="172"/>
      <c r="AA37" s="172">
        <v>11</v>
      </c>
      <c r="AB37" s="201" t="e">
        <f t="shared" si="5"/>
        <v>#N/A</v>
      </c>
      <c r="AC37" s="202" t="str">
        <f t="shared" si="6"/>
        <v/>
      </c>
      <c r="AD37" s="173">
        <f t="shared" si="7"/>
        <v>0</v>
      </c>
      <c r="AE37" s="173">
        <v>11</v>
      </c>
      <c r="AF37" s="173" t="e">
        <f t="shared" si="8"/>
        <v>#N/A</v>
      </c>
      <c r="AG37" s="202" t="str">
        <f t="shared" si="9"/>
        <v/>
      </c>
      <c r="AH37" s="173">
        <f>COUNTIF($U$27:U37,U37)</f>
        <v>11</v>
      </c>
      <c r="AI37" s="172">
        <f t="shared" si="4"/>
        <v>0</v>
      </c>
    </row>
    <row r="38" spans="1:40" ht="18" customHeight="1" x14ac:dyDescent="0.2">
      <c r="A38" s="172"/>
      <c r="B38" s="886"/>
      <c r="C38" s="74"/>
      <c r="D38" s="78"/>
      <c r="E38" s="321"/>
      <c r="F38" s="321"/>
      <c r="G38" s="321"/>
      <c r="H38" s="322"/>
      <c r="I38" s="323"/>
      <c r="J38" s="324"/>
      <c r="K38" s="714" t="str">
        <f t="shared" si="0"/>
        <v/>
      </c>
      <c r="L38" s="172"/>
      <c r="M38" s="172"/>
      <c r="N38" s="172"/>
      <c r="O38" s="172"/>
      <c r="P38" s="172"/>
      <c r="Q38" s="172"/>
      <c r="R38" s="172"/>
      <c r="S38" s="172">
        <f>SUM($AI$27:AI38)</f>
        <v>0</v>
      </c>
      <c r="T38" s="172">
        <f>SUM($Y$27:Y38)</f>
        <v>0</v>
      </c>
      <c r="U38" s="199" t="str">
        <f t="shared" ref="U38:U44" si="12">IF(C38="","",IF(C38=$T$14,D38,C38))</f>
        <v/>
      </c>
      <c r="V38" s="200" t="str">
        <f t="shared" ref="V38:V44" si="13">K38</f>
        <v/>
      </c>
      <c r="W38" s="172"/>
      <c r="X38" s="172">
        <f>COUNTIF($U$27:U38,U38)</f>
        <v>12</v>
      </c>
      <c r="Y38" s="172">
        <f t="shared" si="1"/>
        <v>0</v>
      </c>
      <c r="Z38" s="172"/>
      <c r="AA38" s="172">
        <v>12</v>
      </c>
      <c r="AB38" s="201" t="e">
        <f t="shared" si="5"/>
        <v>#N/A</v>
      </c>
      <c r="AC38" s="202" t="str">
        <f t="shared" si="6"/>
        <v/>
      </c>
      <c r="AD38" s="173">
        <f t="shared" si="7"/>
        <v>0</v>
      </c>
      <c r="AE38" s="173">
        <v>12</v>
      </c>
      <c r="AF38" s="173" t="e">
        <f t="shared" si="8"/>
        <v>#N/A</v>
      </c>
      <c r="AG38" s="202" t="str">
        <f t="shared" si="9"/>
        <v/>
      </c>
      <c r="AH38" s="173">
        <f>COUNTIF($U$27:U38,U38)</f>
        <v>12</v>
      </c>
      <c r="AI38" s="172">
        <f t="shared" si="4"/>
        <v>0</v>
      </c>
    </row>
    <row r="39" spans="1:40" ht="18" customHeight="1" x14ac:dyDescent="0.2">
      <c r="A39" s="172"/>
      <c r="B39" s="886"/>
      <c r="C39" s="74"/>
      <c r="D39" s="78"/>
      <c r="E39" s="321"/>
      <c r="F39" s="321"/>
      <c r="G39" s="321"/>
      <c r="H39" s="322"/>
      <c r="I39" s="323"/>
      <c r="J39" s="324"/>
      <c r="K39" s="714" t="str">
        <f t="shared" si="0"/>
        <v/>
      </c>
      <c r="L39" s="172"/>
      <c r="M39" s="172"/>
      <c r="N39" s="172"/>
      <c r="O39" s="172"/>
      <c r="P39" s="172"/>
      <c r="Q39" s="172"/>
      <c r="R39" s="172"/>
      <c r="S39" s="172">
        <f>SUM($AI$27:AI39)</f>
        <v>0</v>
      </c>
      <c r="T39" s="172">
        <f>SUM($Y$27:Y39)</f>
        <v>0</v>
      </c>
      <c r="U39" s="199" t="str">
        <f t="shared" si="12"/>
        <v/>
      </c>
      <c r="V39" s="200" t="str">
        <f t="shared" si="13"/>
        <v/>
      </c>
      <c r="W39" s="172"/>
      <c r="X39" s="172">
        <f>COUNTIF($U$27:U39,U39)</f>
        <v>13</v>
      </c>
      <c r="Y39" s="172">
        <f t="shared" si="1"/>
        <v>0</v>
      </c>
      <c r="Z39" s="172"/>
      <c r="AA39" s="172">
        <v>13</v>
      </c>
      <c r="AB39" s="201" t="e">
        <f t="shared" si="5"/>
        <v>#N/A</v>
      </c>
      <c r="AC39" s="202" t="str">
        <f t="shared" si="6"/>
        <v/>
      </c>
      <c r="AD39" s="173">
        <f t="shared" si="7"/>
        <v>0</v>
      </c>
      <c r="AE39" s="173">
        <v>13</v>
      </c>
      <c r="AF39" s="173" t="e">
        <f t="shared" si="8"/>
        <v>#N/A</v>
      </c>
      <c r="AG39" s="202" t="str">
        <f t="shared" si="9"/>
        <v/>
      </c>
      <c r="AH39" s="173">
        <f>COUNTIF($U$27:U39,U39)</f>
        <v>13</v>
      </c>
      <c r="AI39" s="172">
        <f t="shared" si="4"/>
        <v>0</v>
      </c>
    </row>
    <row r="40" spans="1:40" ht="18" customHeight="1" x14ac:dyDescent="0.2">
      <c r="A40" s="172"/>
      <c r="B40" s="886"/>
      <c r="C40" s="74"/>
      <c r="D40" s="78"/>
      <c r="E40" s="321"/>
      <c r="F40" s="321"/>
      <c r="G40" s="321"/>
      <c r="H40" s="322"/>
      <c r="I40" s="323"/>
      <c r="J40" s="324"/>
      <c r="K40" s="714" t="str">
        <f t="shared" si="0"/>
        <v/>
      </c>
      <c r="L40" s="172"/>
      <c r="M40" s="172"/>
      <c r="N40" s="172"/>
      <c r="O40" s="172"/>
      <c r="P40" s="172"/>
      <c r="Q40" s="172"/>
      <c r="R40" s="172"/>
      <c r="S40" s="172">
        <f>SUM($AI$27:AI40)</f>
        <v>0</v>
      </c>
      <c r="T40" s="172">
        <f>SUM($Y$27:Y40)</f>
        <v>0</v>
      </c>
      <c r="U40" s="199" t="str">
        <f t="shared" si="12"/>
        <v/>
      </c>
      <c r="V40" s="200" t="str">
        <f t="shared" si="13"/>
        <v/>
      </c>
      <c r="W40" s="172"/>
      <c r="X40" s="172">
        <f>COUNTIF($U$27:U40,U40)</f>
        <v>14</v>
      </c>
      <c r="Y40" s="172">
        <f t="shared" si="1"/>
        <v>0</v>
      </c>
      <c r="Z40" s="172"/>
      <c r="AA40" s="172">
        <v>14</v>
      </c>
      <c r="AB40" s="201" t="e">
        <f t="shared" si="5"/>
        <v>#N/A</v>
      </c>
      <c r="AC40" s="202" t="str">
        <f t="shared" si="6"/>
        <v/>
      </c>
      <c r="AD40" s="173">
        <f t="shared" si="7"/>
        <v>0</v>
      </c>
      <c r="AE40" s="173">
        <v>14</v>
      </c>
      <c r="AF40" s="173" t="e">
        <f t="shared" si="8"/>
        <v>#N/A</v>
      </c>
      <c r="AG40" s="202" t="str">
        <f t="shared" si="9"/>
        <v/>
      </c>
      <c r="AH40" s="173">
        <f>COUNTIF($U$27:U40,U40)</f>
        <v>14</v>
      </c>
      <c r="AI40" s="172">
        <f t="shared" si="4"/>
        <v>0</v>
      </c>
    </row>
    <row r="41" spans="1:40" ht="18" customHeight="1" thickBot="1" x14ac:dyDescent="0.3">
      <c r="A41" s="172"/>
      <c r="B41" s="887"/>
      <c r="C41" s="74"/>
      <c r="D41" s="78"/>
      <c r="E41" s="321"/>
      <c r="F41" s="321"/>
      <c r="G41" s="321"/>
      <c r="H41" s="322"/>
      <c r="I41" s="323"/>
      <c r="J41" s="324"/>
      <c r="K41" s="714" t="str">
        <f t="shared" si="0"/>
        <v/>
      </c>
      <c r="L41" s="172"/>
      <c r="M41" s="172"/>
      <c r="N41" s="172"/>
      <c r="O41" s="172"/>
      <c r="P41" s="172"/>
      <c r="Q41" s="172"/>
      <c r="R41" s="172"/>
      <c r="S41" s="172">
        <f>SUM($AI$27:AI41)</f>
        <v>0</v>
      </c>
      <c r="T41" s="172">
        <f>SUM($Y$27:Y41)</f>
        <v>0</v>
      </c>
      <c r="U41" s="203" t="str">
        <f t="shared" si="12"/>
        <v/>
      </c>
      <c r="V41" s="204" t="str">
        <f t="shared" si="13"/>
        <v/>
      </c>
      <c r="W41" s="172"/>
      <c r="X41" s="172">
        <f>COUNTIF($U$27:U41,U41)</f>
        <v>15</v>
      </c>
      <c r="Y41" s="172">
        <f t="shared" si="1"/>
        <v>0</v>
      </c>
      <c r="Z41" s="172"/>
      <c r="AA41" s="172">
        <v>15</v>
      </c>
      <c r="AB41" s="201" t="e">
        <f t="shared" si="5"/>
        <v>#N/A</v>
      </c>
      <c r="AC41" s="202" t="str">
        <f t="shared" si="6"/>
        <v/>
      </c>
      <c r="AD41" s="173">
        <f t="shared" si="7"/>
        <v>0</v>
      </c>
      <c r="AE41" s="173">
        <v>15</v>
      </c>
      <c r="AF41" s="173" t="e">
        <f t="shared" si="8"/>
        <v>#N/A</v>
      </c>
      <c r="AG41" s="202" t="str">
        <f t="shared" si="9"/>
        <v/>
      </c>
      <c r="AH41" s="173">
        <f>COUNTIF($U$27:U41,U41)</f>
        <v>15</v>
      </c>
      <c r="AI41" s="172">
        <f t="shared" si="4"/>
        <v>0</v>
      </c>
      <c r="AK41" s="205"/>
      <c r="AL41" s="205"/>
      <c r="AM41" s="205"/>
      <c r="AN41" s="205"/>
    </row>
    <row r="42" spans="1:40" ht="18" customHeight="1" x14ac:dyDescent="0.2">
      <c r="A42" s="172"/>
      <c r="B42" s="870" t="s">
        <v>179</v>
      </c>
      <c r="C42" s="73"/>
      <c r="D42" s="77"/>
      <c r="E42" s="316"/>
      <c r="F42" s="317"/>
      <c r="G42" s="316"/>
      <c r="H42" s="318"/>
      <c r="I42" s="319"/>
      <c r="J42" s="320"/>
      <c r="K42" s="713" t="str">
        <f t="shared" si="0"/>
        <v/>
      </c>
      <c r="L42" s="172"/>
      <c r="M42" s="172"/>
      <c r="N42" s="172"/>
      <c r="O42" s="172"/>
      <c r="P42" s="172"/>
      <c r="Q42" s="172"/>
      <c r="R42" s="172"/>
      <c r="S42" s="172">
        <f>SUM($AI$27:AI42)</f>
        <v>0</v>
      </c>
      <c r="T42" s="172">
        <f>SUM($Y$42:Y42)</f>
        <v>0</v>
      </c>
      <c r="U42" s="194" t="str">
        <f t="shared" si="12"/>
        <v/>
      </c>
      <c r="V42" s="195" t="str">
        <f t="shared" si="13"/>
        <v/>
      </c>
      <c r="W42" s="172"/>
      <c r="X42" s="172">
        <f>COUNTIF($U$42:U42,U42)</f>
        <v>1</v>
      </c>
      <c r="Y42" s="172">
        <f t="shared" si="1"/>
        <v>0</v>
      </c>
      <c r="Z42" s="172"/>
      <c r="AA42" s="172">
        <v>1</v>
      </c>
      <c r="AB42" s="196" t="e">
        <f>VLOOKUP(AA42,$T$42:$U$56,2,FALSE)</f>
        <v>#N/A</v>
      </c>
      <c r="AC42" s="197" t="str">
        <f t="shared" si="2"/>
        <v/>
      </c>
      <c r="AD42" s="173">
        <f>COUNTIF($T$3:$T$13,AC42)</f>
        <v>0</v>
      </c>
      <c r="AE42" s="173">
        <v>16</v>
      </c>
      <c r="AF42" s="173" t="e">
        <f>VLOOKUP(AE42,$S$27:$U$71,3,FALSE)</f>
        <v>#N/A</v>
      </c>
      <c r="AG42" s="197" t="str">
        <f t="shared" si="3"/>
        <v/>
      </c>
      <c r="AH42" s="173">
        <f>COUNTIF($U$27:U42,U42)</f>
        <v>16</v>
      </c>
      <c r="AI42" s="172">
        <f t="shared" si="4"/>
        <v>0</v>
      </c>
    </row>
    <row r="43" spans="1:40" ht="18" customHeight="1" x14ac:dyDescent="0.2">
      <c r="A43" s="172"/>
      <c r="B43" s="871"/>
      <c r="C43" s="74"/>
      <c r="D43" s="78"/>
      <c r="E43" s="321"/>
      <c r="F43" s="321"/>
      <c r="G43" s="321"/>
      <c r="H43" s="322"/>
      <c r="I43" s="323"/>
      <c r="J43" s="324"/>
      <c r="K43" s="714" t="str">
        <f t="shared" si="0"/>
        <v/>
      </c>
      <c r="L43" s="172"/>
      <c r="M43" s="172"/>
      <c r="N43" s="172"/>
      <c r="O43" s="172"/>
      <c r="P43" s="172"/>
      <c r="Q43" s="172"/>
      <c r="R43" s="172"/>
      <c r="S43" s="172">
        <f>SUM($AI$27:AI43)</f>
        <v>0</v>
      </c>
      <c r="T43" s="172">
        <f>SUM($Y$42:Y43)</f>
        <v>0</v>
      </c>
      <c r="U43" s="199" t="str">
        <f t="shared" si="12"/>
        <v/>
      </c>
      <c r="V43" s="200" t="str">
        <f t="shared" si="13"/>
        <v/>
      </c>
      <c r="W43" s="172"/>
      <c r="X43" s="172">
        <f>COUNTIF($U$42:U43,U43)</f>
        <v>2</v>
      </c>
      <c r="Y43" s="172">
        <f t="shared" si="1"/>
        <v>0</v>
      </c>
      <c r="Z43" s="172"/>
      <c r="AA43" s="172">
        <v>2</v>
      </c>
      <c r="AB43" s="201" t="e">
        <f>VLOOKUP(AA43,$T$42:$U$56,2,FALSE)</f>
        <v>#N/A</v>
      </c>
      <c r="AC43" s="202" t="str">
        <f t="shared" si="2"/>
        <v/>
      </c>
      <c r="AD43" s="173">
        <f>COUNTIF($T$3:$T$13,AC43)</f>
        <v>0</v>
      </c>
      <c r="AE43" s="173">
        <v>17</v>
      </c>
      <c r="AF43" s="173" t="e">
        <f>VLOOKUP(AE43,$S$27:$U$71,3,FALSE)</f>
        <v>#N/A</v>
      </c>
      <c r="AG43" s="202" t="str">
        <f t="shared" si="3"/>
        <v/>
      </c>
      <c r="AH43" s="173">
        <f>COUNTIF($U$27:U43,U43)</f>
        <v>17</v>
      </c>
      <c r="AI43" s="172">
        <f t="shared" si="4"/>
        <v>0</v>
      </c>
    </row>
    <row r="44" spans="1:40" ht="18" customHeight="1" x14ac:dyDescent="0.2">
      <c r="A44" s="172"/>
      <c r="B44" s="871"/>
      <c r="C44" s="74"/>
      <c r="D44" s="78"/>
      <c r="E44" s="321"/>
      <c r="F44" s="321"/>
      <c r="G44" s="321"/>
      <c r="H44" s="322"/>
      <c r="I44" s="323"/>
      <c r="J44" s="324"/>
      <c r="K44" s="714" t="str">
        <f t="shared" si="0"/>
        <v/>
      </c>
      <c r="L44" s="172"/>
      <c r="M44" s="172"/>
      <c r="N44" s="172"/>
      <c r="O44" s="172"/>
      <c r="P44" s="172"/>
      <c r="Q44" s="172"/>
      <c r="R44" s="172"/>
      <c r="S44" s="172">
        <f>SUM($AI$27:AI44)</f>
        <v>0</v>
      </c>
      <c r="T44" s="172">
        <f>SUM($Y$42:Y44)</f>
        <v>0</v>
      </c>
      <c r="U44" s="199" t="str">
        <f t="shared" si="12"/>
        <v/>
      </c>
      <c r="V44" s="200" t="str">
        <f t="shared" si="13"/>
        <v/>
      </c>
      <c r="W44" s="172"/>
      <c r="X44" s="172">
        <f>COUNTIF($U$42:U44,U44)</f>
        <v>3</v>
      </c>
      <c r="Y44" s="172">
        <f t="shared" si="1"/>
        <v>0</v>
      </c>
      <c r="Z44" s="172"/>
      <c r="AA44" s="172">
        <v>3</v>
      </c>
      <c r="AB44" s="201" t="e">
        <f>VLOOKUP(AA44,$T$42:$U$56,2,FALSE)</f>
        <v>#N/A</v>
      </c>
      <c r="AC44" s="202" t="str">
        <f t="shared" ref="AC44:AC56" si="14">IF(ISNA(AB44)=TRUE,"",AB44)</f>
        <v/>
      </c>
      <c r="AD44" s="173">
        <f t="shared" ref="AD44:AD56" si="15">COUNTIF($T$3:$T$13,AC44)</f>
        <v>0</v>
      </c>
      <c r="AE44" s="173">
        <v>18</v>
      </c>
      <c r="AF44" s="173" t="e">
        <f t="shared" ref="AF44:AF56" si="16">VLOOKUP(AE44,$S$27:$U$71,3,FALSE)</f>
        <v>#N/A</v>
      </c>
      <c r="AG44" s="202" t="str">
        <f t="shared" ref="AG44:AG56" si="17">IF(ISNA(AF44)=TRUE,"",AF44)</f>
        <v/>
      </c>
      <c r="AH44" s="173">
        <f>COUNTIF($U$27:U44,U44)</f>
        <v>18</v>
      </c>
      <c r="AI44" s="172">
        <f t="shared" si="4"/>
        <v>0</v>
      </c>
    </row>
    <row r="45" spans="1:40" ht="18" customHeight="1" x14ac:dyDescent="0.2">
      <c r="A45" s="172"/>
      <c r="B45" s="871"/>
      <c r="C45" s="74"/>
      <c r="D45" s="78"/>
      <c r="E45" s="321"/>
      <c r="F45" s="321"/>
      <c r="G45" s="321"/>
      <c r="H45" s="322"/>
      <c r="I45" s="323"/>
      <c r="J45" s="324"/>
      <c r="K45" s="714" t="str">
        <f t="shared" si="0"/>
        <v/>
      </c>
      <c r="L45" s="172"/>
      <c r="M45" s="172"/>
      <c r="N45" s="172"/>
      <c r="O45" s="172"/>
      <c r="P45" s="172"/>
      <c r="Q45" s="172"/>
      <c r="R45" s="172"/>
      <c r="S45" s="172">
        <f>SUM($AI$27:AI45)</f>
        <v>0</v>
      </c>
      <c r="T45" s="172">
        <f>SUM($Y$42:Y45)</f>
        <v>0</v>
      </c>
      <c r="U45" s="199" t="str">
        <f t="shared" ref="U45:U51" si="18">IF(C45="","",IF(C45=$T$14,D45,C45))</f>
        <v/>
      </c>
      <c r="V45" s="200" t="str">
        <f t="shared" ref="V45:V51" si="19">K45</f>
        <v/>
      </c>
      <c r="W45" s="172"/>
      <c r="X45" s="172">
        <f>COUNTIF($U$42:U45,U45)</f>
        <v>4</v>
      </c>
      <c r="Y45" s="172">
        <f t="shared" si="1"/>
        <v>0</v>
      </c>
      <c r="Z45" s="172"/>
      <c r="AA45" s="172">
        <v>4</v>
      </c>
      <c r="AB45" s="201" t="e">
        <f t="shared" ref="AB45:AB56" si="20">VLOOKUP(AA45,$T$42:$U$56,2,FALSE)</f>
        <v>#N/A</v>
      </c>
      <c r="AC45" s="202" t="str">
        <f t="shared" si="14"/>
        <v/>
      </c>
      <c r="AD45" s="173">
        <f t="shared" si="15"/>
        <v>0</v>
      </c>
      <c r="AE45" s="173">
        <v>19</v>
      </c>
      <c r="AF45" s="173" t="e">
        <f t="shared" si="16"/>
        <v>#N/A</v>
      </c>
      <c r="AG45" s="202" t="str">
        <f t="shared" si="17"/>
        <v/>
      </c>
      <c r="AH45" s="173">
        <f>COUNTIF($U$27:U45,U45)</f>
        <v>19</v>
      </c>
      <c r="AI45" s="172">
        <f t="shared" si="4"/>
        <v>0</v>
      </c>
    </row>
    <row r="46" spans="1:40" ht="18" customHeight="1" x14ac:dyDescent="0.2">
      <c r="A46" s="172"/>
      <c r="B46" s="871"/>
      <c r="C46" s="74"/>
      <c r="D46" s="78"/>
      <c r="E46" s="321"/>
      <c r="F46" s="321"/>
      <c r="G46" s="321"/>
      <c r="H46" s="322"/>
      <c r="I46" s="323"/>
      <c r="J46" s="324"/>
      <c r="K46" s="714" t="str">
        <f t="shared" si="0"/>
        <v/>
      </c>
      <c r="L46" s="172"/>
      <c r="M46" s="172"/>
      <c r="N46" s="172"/>
      <c r="O46" s="172"/>
      <c r="P46" s="172"/>
      <c r="Q46" s="172"/>
      <c r="R46" s="172"/>
      <c r="S46" s="172">
        <f>SUM($AI$27:AI46)</f>
        <v>0</v>
      </c>
      <c r="T46" s="172">
        <f>SUM($Y$42:Y46)</f>
        <v>0</v>
      </c>
      <c r="U46" s="199" t="str">
        <f t="shared" si="18"/>
        <v/>
      </c>
      <c r="V46" s="200" t="str">
        <f t="shared" si="19"/>
        <v/>
      </c>
      <c r="W46" s="172"/>
      <c r="X46" s="172">
        <f>COUNTIF($U$42:U46,U46)</f>
        <v>5</v>
      </c>
      <c r="Y46" s="172">
        <f t="shared" si="1"/>
        <v>0</v>
      </c>
      <c r="Z46" s="172"/>
      <c r="AA46" s="172">
        <v>5</v>
      </c>
      <c r="AB46" s="201" t="e">
        <f t="shared" si="20"/>
        <v>#N/A</v>
      </c>
      <c r="AC46" s="202" t="str">
        <f t="shared" si="14"/>
        <v/>
      </c>
      <c r="AD46" s="173">
        <f t="shared" si="15"/>
        <v>0</v>
      </c>
      <c r="AE46" s="173">
        <v>20</v>
      </c>
      <c r="AF46" s="173" t="e">
        <f t="shared" si="16"/>
        <v>#N/A</v>
      </c>
      <c r="AG46" s="202" t="str">
        <f t="shared" si="17"/>
        <v/>
      </c>
      <c r="AH46" s="173">
        <f>COUNTIF($U$27:U46,U46)</f>
        <v>20</v>
      </c>
      <c r="AI46" s="172">
        <f t="shared" si="4"/>
        <v>0</v>
      </c>
    </row>
    <row r="47" spans="1:40" ht="18" customHeight="1" x14ac:dyDescent="0.2">
      <c r="A47" s="172"/>
      <c r="B47" s="871"/>
      <c r="C47" s="74"/>
      <c r="D47" s="78"/>
      <c r="E47" s="321"/>
      <c r="F47" s="321"/>
      <c r="G47" s="321"/>
      <c r="H47" s="322"/>
      <c r="I47" s="323"/>
      <c r="J47" s="324"/>
      <c r="K47" s="714" t="str">
        <f t="shared" si="0"/>
        <v/>
      </c>
      <c r="L47" s="172"/>
      <c r="M47" s="172"/>
      <c r="N47" s="172"/>
      <c r="O47" s="172"/>
      <c r="P47" s="172"/>
      <c r="Q47" s="172"/>
      <c r="R47" s="172"/>
      <c r="S47" s="172">
        <f>SUM($AI$27:AI47)</f>
        <v>0</v>
      </c>
      <c r="T47" s="172">
        <f>SUM($Y$42:Y47)</f>
        <v>0</v>
      </c>
      <c r="U47" s="199" t="str">
        <f t="shared" si="18"/>
        <v/>
      </c>
      <c r="V47" s="200" t="str">
        <f t="shared" si="19"/>
        <v/>
      </c>
      <c r="W47" s="172"/>
      <c r="X47" s="172">
        <f>COUNTIF($U$42:U47,U47)</f>
        <v>6</v>
      </c>
      <c r="Y47" s="172">
        <f t="shared" si="1"/>
        <v>0</v>
      </c>
      <c r="Z47" s="172"/>
      <c r="AA47" s="172">
        <v>6</v>
      </c>
      <c r="AB47" s="201" t="e">
        <f t="shared" si="20"/>
        <v>#N/A</v>
      </c>
      <c r="AC47" s="202" t="str">
        <f t="shared" si="14"/>
        <v/>
      </c>
      <c r="AD47" s="173">
        <f t="shared" si="15"/>
        <v>0</v>
      </c>
      <c r="AE47" s="173">
        <v>21</v>
      </c>
      <c r="AF47" s="173" t="e">
        <f t="shared" si="16"/>
        <v>#N/A</v>
      </c>
      <c r="AG47" s="202" t="str">
        <f t="shared" si="17"/>
        <v/>
      </c>
      <c r="AH47" s="173">
        <f>COUNTIF($U$27:U47,U47)</f>
        <v>21</v>
      </c>
      <c r="AI47" s="172">
        <f t="shared" si="4"/>
        <v>0</v>
      </c>
    </row>
    <row r="48" spans="1:40" ht="18" customHeight="1" x14ac:dyDescent="0.2">
      <c r="A48" s="172"/>
      <c r="B48" s="871"/>
      <c r="C48" s="76"/>
      <c r="D48" s="78"/>
      <c r="E48" s="321"/>
      <c r="F48" s="321"/>
      <c r="G48" s="321"/>
      <c r="H48" s="322"/>
      <c r="I48" s="323"/>
      <c r="J48" s="324"/>
      <c r="K48" s="714" t="str">
        <f t="shared" si="0"/>
        <v/>
      </c>
      <c r="L48" s="172"/>
      <c r="M48" s="172"/>
      <c r="N48" s="172"/>
      <c r="O48" s="172"/>
      <c r="P48" s="172"/>
      <c r="Q48" s="172"/>
      <c r="R48" s="172"/>
      <c r="S48" s="172">
        <f>SUM($AI$27:AI48)</f>
        <v>0</v>
      </c>
      <c r="T48" s="172">
        <f>SUM($Y$42:Y48)</f>
        <v>0</v>
      </c>
      <c r="U48" s="199" t="str">
        <f t="shared" si="18"/>
        <v/>
      </c>
      <c r="V48" s="200" t="str">
        <f t="shared" si="19"/>
        <v/>
      </c>
      <c r="W48" s="172"/>
      <c r="X48" s="172">
        <f>COUNTIF($U$42:U48,U48)</f>
        <v>7</v>
      </c>
      <c r="Y48" s="172">
        <f t="shared" si="1"/>
        <v>0</v>
      </c>
      <c r="Z48" s="172"/>
      <c r="AA48" s="172">
        <v>7</v>
      </c>
      <c r="AB48" s="201" t="e">
        <f t="shared" si="20"/>
        <v>#N/A</v>
      </c>
      <c r="AC48" s="202" t="str">
        <f t="shared" si="14"/>
        <v/>
      </c>
      <c r="AD48" s="173">
        <f t="shared" si="15"/>
        <v>0</v>
      </c>
      <c r="AE48" s="173">
        <v>22</v>
      </c>
      <c r="AF48" s="173" t="e">
        <f t="shared" si="16"/>
        <v>#N/A</v>
      </c>
      <c r="AG48" s="202" t="str">
        <f t="shared" si="17"/>
        <v/>
      </c>
      <c r="AH48" s="173">
        <f>COUNTIF($U$27:U48,U48)</f>
        <v>22</v>
      </c>
      <c r="AI48" s="172">
        <f t="shared" si="4"/>
        <v>0</v>
      </c>
    </row>
    <row r="49" spans="1:35" ht="18" customHeight="1" x14ac:dyDescent="0.2">
      <c r="A49" s="172"/>
      <c r="B49" s="871"/>
      <c r="C49" s="76"/>
      <c r="D49" s="78"/>
      <c r="E49" s="321"/>
      <c r="F49" s="321"/>
      <c r="G49" s="321"/>
      <c r="H49" s="322"/>
      <c r="I49" s="323"/>
      <c r="J49" s="324"/>
      <c r="K49" s="714" t="str">
        <f t="shared" si="0"/>
        <v/>
      </c>
      <c r="L49" s="172"/>
      <c r="M49" s="172"/>
      <c r="N49" s="172"/>
      <c r="O49" s="172"/>
      <c r="P49" s="172"/>
      <c r="Q49" s="172"/>
      <c r="R49" s="172"/>
      <c r="S49" s="172">
        <f>SUM($AI$27:AI49)</f>
        <v>0</v>
      </c>
      <c r="T49" s="172">
        <f>SUM($Y$42:Y49)</f>
        <v>0</v>
      </c>
      <c r="U49" s="199" t="str">
        <f t="shared" si="18"/>
        <v/>
      </c>
      <c r="V49" s="200" t="str">
        <f t="shared" si="19"/>
        <v/>
      </c>
      <c r="W49" s="172"/>
      <c r="X49" s="172">
        <f>COUNTIF($U$42:U49,U49)</f>
        <v>8</v>
      </c>
      <c r="Y49" s="172">
        <f t="shared" si="1"/>
        <v>0</v>
      </c>
      <c r="Z49" s="172"/>
      <c r="AA49" s="172">
        <v>8</v>
      </c>
      <c r="AB49" s="201" t="e">
        <f t="shared" si="20"/>
        <v>#N/A</v>
      </c>
      <c r="AC49" s="202" t="str">
        <f t="shared" si="14"/>
        <v/>
      </c>
      <c r="AD49" s="173">
        <f t="shared" si="15"/>
        <v>0</v>
      </c>
      <c r="AE49" s="173">
        <v>23</v>
      </c>
      <c r="AF49" s="173" t="e">
        <f t="shared" si="16"/>
        <v>#N/A</v>
      </c>
      <c r="AG49" s="202" t="str">
        <f t="shared" si="17"/>
        <v/>
      </c>
      <c r="AH49" s="173">
        <f>COUNTIF($U$27:U49,U49)</f>
        <v>23</v>
      </c>
      <c r="AI49" s="172">
        <f t="shared" si="4"/>
        <v>0</v>
      </c>
    </row>
    <row r="50" spans="1:35" ht="18" customHeight="1" x14ac:dyDescent="0.2">
      <c r="A50" s="172"/>
      <c r="B50" s="871"/>
      <c r="C50" s="76"/>
      <c r="D50" s="78"/>
      <c r="E50" s="321"/>
      <c r="F50" s="321"/>
      <c r="G50" s="321"/>
      <c r="H50" s="322"/>
      <c r="I50" s="323"/>
      <c r="J50" s="324"/>
      <c r="K50" s="714" t="str">
        <f t="shared" si="0"/>
        <v/>
      </c>
      <c r="L50" s="172"/>
      <c r="M50" s="172"/>
      <c r="N50" s="172"/>
      <c r="O50" s="172"/>
      <c r="P50" s="172"/>
      <c r="Q50" s="172"/>
      <c r="R50" s="172"/>
      <c r="S50" s="172">
        <f>SUM($AI$27:AI50)</f>
        <v>0</v>
      </c>
      <c r="T50" s="172">
        <f>SUM($Y$42:Y50)</f>
        <v>0</v>
      </c>
      <c r="U50" s="199" t="str">
        <f t="shared" si="18"/>
        <v/>
      </c>
      <c r="V50" s="200" t="str">
        <f t="shared" si="19"/>
        <v/>
      </c>
      <c r="W50" s="172"/>
      <c r="X50" s="172">
        <f>COUNTIF($U$42:U50,U50)</f>
        <v>9</v>
      </c>
      <c r="Y50" s="172">
        <f t="shared" si="1"/>
        <v>0</v>
      </c>
      <c r="Z50" s="172"/>
      <c r="AA50" s="172">
        <v>9</v>
      </c>
      <c r="AB50" s="201" t="e">
        <f t="shared" si="20"/>
        <v>#N/A</v>
      </c>
      <c r="AC50" s="202" t="str">
        <f t="shared" si="14"/>
        <v/>
      </c>
      <c r="AD50" s="173">
        <f t="shared" si="15"/>
        <v>0</v>
      </c>
      <c r="AE50" s="173">
        <v>24</v>
      </c>
      <c r="AF50" s="173" t="e">
        <f t="shared" si="16"/>
        <v>#N/A</v>
      </c>
      <c r="AG50" s="202" t="str">
        <f t="shared" si="17"/>
        <v/>
      </c>
      <c r="AH50" s="173">
        <f>COUNTIF($U$27:U50,U50)</f>
        <v>24</v>
      </c>
      <c r="AI50" s="172">
        <f t="shared" si="4"/>
        <v>0</v>
      </c>
    </row>
    <row r="51" spans="1:35" ht="18" customHeight="1" x14ac:dyDescent="0.2">
      <c r="A51" s="172"/>
      <c r="B51" s="871"/>
      <c r="C51" s="76"/>
      <c r="D51" s="78"/>
      <c r="E51" s="321"/>
      <c r="F51" s="321"/>
      <c r="G51" s="321"/>
      <c r="H51" s="322"/>
      <c r="I51" s="323"/>
      <c r="J51" s="324"/>
      <c r="K51" s="714" t="str">
        <f t="shared" si="0"/>
        <v/>
      </c>
      <c r="L51" s="172"/>
      <c r="M51" s="172"/>
      <c r="N51" s="172"/>
      <c r="O51" s="172"/>
      <c r="P51" s="172"/>
      <c r="Q51" s="172"/>
      <c r="R51" s="172"/>
      <c r="S51" s="172">
        <f>SUM($AI$27:AI51)</f>
        <v>0</v>
      </c>
      <c r="T51" s="172">
        <f>SUM($Y$42:Y51)</f>
        <v>0</v>
      </c>
      <c r="U51" s="199" t="str">
        <f t="shared" si="18"/>
        <v/>
      </c>
      <c r="V51" s="200" t="str">
        <f t="shared" si="19"/>
        <v/>
      </c>
      <c r="W51" s="172"/>
      <c r="X51" s="172">
        <f>COUNTIF($U$42:U51,U51)</f>
        <v>10</v>
      </c>
      <c r="Y51" s="172">
        <f t="shared" si="1"/>
        <v>0</v>
      </c>
      <c r="Z51" s="172"/>
      <c r="AA51" s="172">
        <v>10</v>
      </c>
      <c r="AB51" s="201" t="e">
        <f t="shared" si="20"/>
        <v>#N/A</v>
      </c>
      <c r="AC51" s="202" t="str">
        <f t="shared" si="14"/>
        <v/>
      </c>
      <c r="AD51" s="173">
        <f t="shared" si="15"/>
        <v>0</v>
      </c>
      <c r="AE51" s="173">
        <v>25</v>
      </c>
      <c r="AF51" s="173" t="e">
        <f t="shared" si="16"/>
        <v>#N/A</v>
      </c>
      <c r="AG51" s="202" t="str">
        <f t="shared" si="17"/>
        <v/>
      </c>
      <c r="AH51" s="173">
        <f>COUNTIF($U$27:U51,U51)</f>
        <v>25</v>
      </c>
      <c r="AI51" s="172">
        <f t="shared" si="4"/>
        <v>0</v>
      </c>
    </row>
    <row r="52" spans="1:35" ht="18" customHeight="1" x14ac:dyDescent="0.2">
      <c r="A52" s="172"/>
      <c r="B52" s="871"/>
      <c r="C52" s="76"/>
      <c r="D52" s="78"/>
      <c r="E52" s="321"/>
      <c r="F52" s="321"/>
      <c r="G52" s="321"/>
      <c r="H52" s="322"/>
      <c r="I52" s="323"/>
      <c r="J52" s="324"/>
      <c r="K52" s="714" t="str">
        <f t="shared" si="0"/>
        <v/>
      </c>
      <c r="L52" s="172"/>
      <c r="M52" s="172"/>
      <c r="N52" s="172"/>
      <c r="O52" s="172"/>
      <c r="P52" s="172"/>
      <c r="Q52" s="172"/>
      <c r="R52" s="172"/>
      <c r="S52" s="172">
        <f>SUM($AI$27:AI52)</f>
        <v>0</v>
      </c>
      <c r="T52" s="172">
        <f>SUM($Y$42:Y52)</f>
        <v>0</v>
      </c>
      <c r="U52" s="199" t="str">
        <f t="shared" ref="U52:U59" si="21">IF(C52="","",IF(C52=$T$14,D52,C52))</f>
        <v/>
      </c>
      <c r="V52" s="200" t="str">
        <f t="shared" ref="V52:V59" si="22">K52</f>
        <v/>
      </c>
      <c r="W52" s="172"/>
      <c r="X52" s="172">
        <f>COUNTIF($U$42:U52,U52)</f>
        <v>11</v>
      </c>
      <c r="Y52" s="172">
        <f t="shared" si="1"/>
        <v>0</v>
      </c>
      <c r="Z52" s="172"/>
      <c r="AA52" s="172">
        <v>11</v>
      </c>
      <c r="AB52" s="201" t="e">
        <f t="shared" si="20"/>
        <v>#N/A</v>
      </c>
      <c r="AC52" s="202" t="str">
        <f t="shared" si="14"/>
        <v/>
      </c>
      <c r="AD52" s="173">
        <f t="shared" si="15"/>
        <v>0</v>
      </c>
      <c r="AE52" s="173">
        <v>26</v>
      </c>
      <c r="AF52" s="173" t="e">
        <f t="shared" si="16"/>
        <v>#N/A</v>
      </c>
      <c r="AG52" s="202" t="str">
        <f t="shared" si="17"/>
        <v/>
      </c>
      <c r="AH52" s="173">
        <f>COUNTIF($U$27:U52,U52)</f>
        <v>26</v>
      </c>
      <c r="AI52" s="172">
        <f t="shared" si="4"/>
        <v>0</v>
      </c>
    </row>
    <row r="53" spans="1:35" ht="18" customHeight="1" x14ac:dyDescent="0.2">
      <c r="A53" s="172"/>
      <c r="B53" s="871"/>
      <c r="C53" s="76"/>
      <c r="D53" s="78"/>
      <c r="E53" s="321"/>
      <c r="F53" s="321"/>
      <c r="G53" s="321"/>
      <c r="H53" s="322"/>
      <c r="I53" s="323"/>
      <c r="J53" s="324"/>
      <c r="K53" s="714" t="str">
        <f t="shared" si="0"/>
        <v/>
      </c>
      <c r="L53" s="172"/>
      <c r="M53" s="172"/>
      <c r="N53" s="172"/>
      <c r="O53" s="172"/>
      <c r="P53" s="172"/>
      <c r="Q53" s="172"/>
      <c r="R53" s="172"/>
      <c r="S53" s="172">
        <f>SUM($AI$27:AI53)</f>
        <v>0</v>
      </c>
      <c r="T53" s="172">
        <f>SUM($Y$42:Y53)</f>
        <v>0</v>
      </c>
      <c r="U53" s="199" t="str">
        <f t="shared" si="21"/>
        <v/>
      </c>
      <c r="V53" s="200" t="str">
        <f t="shared" si="22"/>
        <v/>
      </c>
      <c r="W53" s="172"/>
      <c r="X53" s="172">
        <f>COUNTIF($U$42:U53,U53)</f>
        <v>12</v>
      </c>
      <c r="Y53" s="172">
        <f t="shared" si="1"/>
        <v>0</v>
      </c>
      <c r="Z53" s="172"/>
      <c r="AA53" s="172">
        <v>12</v>
      </c>
      <c r="AB53" s="201" t="e">
        <f t="shared" si="20"/>
        <v>#N/A</v>
      </c>
      <c r="AC53" s="202" t="str">
        <f t="shared" si="14"/>
        <v/>
      </c>
      <c r="AD53" s="173">
        <f t="shared" si="15"/>
        <v>0</v>
      </c>
      <c r="AE53" s="173">
        <v>27</v>
      </c>
      <c r="AF53" s="173" t="e">
        <f t="shared" si="16"/>
        <v>#N/A</v>
      </c>
      <c r="AG53" s="202" t="str">
        <f t="shared" si="17"/>
        <v/>
      </c>
      <c r="AH53" s="173">
        <f>COUNTIF($U$27:U53,U53)</f>
        <v>27</v>
      </c>
      <c r="AI53" s="172">
        <f t="shared" si="4"/>
        <v>0</v>
      </c>
    </row>
    <row r="54" spans="1:35" ht="18" customHeight="1" x14ac:dyDescent="0.2">
      <c r="A54" s="172"/>
      <c r="B54" s="871"/>
      <c r="C54" s="76"/>
      <c r="D54" s="78"/>
      <c r="E54" s="321"/>
      <c r="F54" s="321"/>
      <c r="G54" s="321"/>
      <c r="H54" s="322"/>
      <c r="I54" s="323"/>
      <c r="J54" s="324"/>
      <c r="K54" s="714" t="str">
        <f t="shared" si="0"/>
        <v/>
      </c>
      <c r="L54" s="172"/>
      <c r="M54" s="172"/>
      <c r="N54" s="172"/>
      <c r="O54" s="172"/>
      <c r="P54" s="172"/>
      <c r="Q54" s="172"/>
      <c r="R54" s="172"/>
      <c r="S54" s="172">
        <f>SUM($AI$27:AI54)</f>
        <v>0</v>
      </c>
      <c r="T54" s="172">
        <f>SUM($Y$42:Y54)</f>
        <v>0</v>
      </c>
      <c r="U54" s="199" t="str">
        <f t="shared" si="21"/>
        <v/>
      </c>
      <c r="V54" s="200" t="str">
        <f t="shared" si="22"/>
        <v/>
      </c>
      <c r="W54" s="172"/>
      <c r="X54" s="172">
        <f>COUNTIF($U$42:U54,U54)</f>
        <v>13</v>
      </c>
      <c r="Y54" s="172">
        <f t="shared" si="1"/>
        <v>0</v>
      </c>
      <c r="Z54" s="172"/>
      <c r="AA54" s="172">
        <v>13</v>
      </c>
      <c r="AB54" s="201" t="e">
        <f t="shared" si="20"/>
        <v>#N/A</v>
      </c>
      <c r="AC54" s="202" t="str">
        <f t="shared" si="14"/>
        <v/>
      </c>
      <c r="AD54" s="173">
        <f t="shared" si="15"/>
        <v>0</v>
      </c>
      <c r="AE54" s="173">
        <v>28</v>
      </c>
      <c r="AF54" s="173" t="e">
        <f t="shared" si="16"/>
        <v>#N/A</v>
      </c>
      <c r="AG54" s="202" t="str">
        <f t="shared" si="17"/>
        <v/>
      </c>
      <c r="AH54" s="173">
        <f>COUNTIF($U$27:U54,U54)</f>
        <v>28</v>
      </c>
      <c r="AI54" s="172">
        <f t="shared" si="4"/>
        <v>0</v>
      </c>
    </row>
    <row r="55" spans="1:35" ht="18" customHeight="1" x14ac:dyDescent="0.2">
      <c r="A55" s="172"/>
      <c r="B55" s="871"/>
      <c r="C55" s="76"/>
      <c r="D55" s="78"/>
      <c r="E55" s="321"/>
      <c r="F55" s="321"/>
      <c r="G55" s="321"/>
      <c r="H55" s="322"/>
      <c r="I55" s="323"/>
      <c r="J55" s="324"/>
      <c r="K55" s="714" t="str">
        <f t="shared" si="0"/>
        <v/>
      </c>
      <c r="L55" s="172"/>
      <c r="M55" s="172"/>
      <c r="N55" s="172"/>
      <c r="O55" s="172"/>
      <c r="P55" s="172"/>
      <c r="Q55" s="172"/>
      <c r="R55" s="172"/>
      <c r="S55" s="172">
        <f>SUM($AI$27:AI55)</f>
        <v>0</v>
      </c>
      <c r="T55" s="172">
        <f>SUM($Y$42:Y55)</f>
        <v>0</v>
      </c>
      <c r="U55" s="199" t="str">
        <f t="shared" si="21"/>
        <v/>
      </c>
      <c r="V55" s="200" t="str">
        <f t="shared" si="22"/>
        <v/>
      </c>
      <c r="W55" s="172"/>
      <c r="X55" s="172">
        <f>COUNTIF($U$42:U55,U55)</f>
        <v>14</v>
      </c>
      <c r="Y55" s="172">
        <f t="shared" si="1"/>
        <v>0</v>
      </c>
      <c r="Z55" s="172"/>
      <c r="AA55" s="172">
        <v>14</v>
      </c>
      <c r="AB55" s="201" t="e">
        <f t="shared" si="20"/>
        <v>#N/A</v>
      </c>
      <c r="AC55" s="202" t="str">
        <f t="shared" si="14"/>
        <v/>
      </c>
      <c r="AD55" s="173">
        <f t="shared" si="15"/>
        <v>0</v>
      </c>
      <c r="AE55" s="173">
        <v>29</v>
      </c>
      <c r="AF55" s="173" t="e">
        <f t="shared" si="16"/>
        <v>#N/A</v>
      </c>
      <c r="AG55" s="202" t="str">
        <f t="shared" si="17"/>
        <v/>
      </c>
      <c r="AH55" s="173">
        <f>COUNTIF($U$27:U55,U55)</f>
        <v>29</v>
      </c>
      <c r="AI55" s="172">
        <f t="shared" si="4"/>
        <v>0</v>
      </c>
    </row>
    <row r="56" spans="1:35" ht="18" customHeight="1" thickBot="1" x14ac:dyDescent="0.25">
      <c r="A56" s="172"/>
      <c r="B56" s="872"/>
      <c r="C56" s="76"/>
      <c r="D56" s="78"/>
      <c r="E56" s="321"/>
      <c r="F56" s="321"/>
      <c r="G56" s="321"/>
      <c r="H56" s="322"/>
      <c r="I56" s="323"/>
      <c r="J56" s="324"/>
      <c r="K56" s="714" t="str">
        <f t="shared" si="0"/>
        <v/>
      </c>
      <c r="L56" s="172"/>
      <c r="M56" s="172"/>
      <c r="N56" s="172"/>
      <c r="O56" s="172"/>
      <c r="P56" s="172"/>
      <c r="Q56" s="172"/>
      <c r="R56" s="172"/>
      <c r="S56" s="172">
        <f>SUM($AI$27:AI56)</f>
        <v>0</v>
      </c>
      <c r="T56" s="172">
        <f>SUM($Y$42:Y56)</f>
        <v>0</v>
      </c>
      <c r="U56" s="206" t="str">
        <f t="shared" si="21"/>
        <v/>
      </c>
      <c r="V56" s="207" t="str">
        <f t="shared" si="22"/>
        <v/>
      </c>
      <c r="W56" s="172"/>
      <c r="X56" s="172">
        <f>COUNTIF($U$42:U56,U56)</f>
        <v>15</v>
      </c>
      <c r="Y56" s="172">
        <f t="shared" si="1"/>
        <v>0</v>
      </c>
      <c r="Z56" s="172"/>
      <c r="AA56" s="172">
        <v>15</v>
      </c>
      <c r="AB56" s="201" t="e">
        <f t="shared" si="20"/>
        <v>#N/A</v>
      </c>
      <c r="AC56" s="202" t="str">
        <f t="shared" si="14"/>
        <v/>
      </c>
      <c r="AD56" s="173">
        <f t="shared" si="15"/>
        <v>0</v>
      </c>
      <c r="AE56" s="173">
        <v>30</v>
      </c>
      <c r="AF56" s="173" t="e">
        <f t="shared" si="16"/>
        <v>#N/A</v>
      </c>
      <c r="AG56" s="202" t="str">
        <f t="shared" si="17"/>
        <v/>
      </c>
      <c r="AH56" s="173">
        <f>COUNTIF($U$27:U56,U56)</f>
        <v>30</v>
      </c>
      <c r="AI56" s="172">
        <f t="shared" si="4"/>
        <v>0</v>
      </c>
    </row>
    <row r="57" spans="1:35" ht="18" customHeight="1" x14ac:dyDescent="0.2">
      <c r="A57" s="172"/>
      <c r="B57" s="870" t="s">
        <v>180</v>
      </c>
      <c r="C57" s="73"/>
      <c r="D57" s="77"/>
      <c r="E57" s="316"/>
      <c r="F57" s="317"/>
      <c r="G57" s="316"/>
      <c r="H57" s="318"/>
      <c r="I57" s="319"/>
      <c r="J57" s="320"/>
      <c r="K57" s="713" t="str">
        <f t="shared" si="0"/>
        <v/>
      </c>
      <c r="L57" s="172"/>
      <c r="M57" s="172"/>
      <c r="N57" s="172"/>
      <c r="O57" s="172"/>
      <c r="P57" s="172"/>
      <c r="Q57" s="172"/>
      <c r="R57" s="172"/>
      <c r="S57" s="172">
        <f>SUM($AI$27:AI57)</f>
        <v>0</v>
      </c>
      <c r="T57" s="172">
        <f>SUM($Y$57:Y57)</f>
        <v>0</v>
      </c>
      <c r="U57" s="208" t="str">
        <f t="shared" si="21"/>
        <v/>
      </c>
      <c r="V57" s="209" t="str">
        <f t="shared" si="22"/>
        <v/>
      </c>
      <c r="W57" s="172"/>
      <c r="X57" s="172">
        <f>COUNTIF($U$57:U57,U57)</f>
        <v>1</v>
      </c>
      <c r="Y57" s="172">
        <f t="shared" si="1"/>
        <v>0</v>
      </c>
      <c r="Z57" s="172"/>
      <c r="AA57" s="172">
        <v>1</v>
      </c>
      <c r="AB57" s="196" t="e">
        <f>VLOOKUP(AA57,$T$57:$U$71,2,FALSE)</f>
        <v>#N/A</v>
      </c>
      <c r="AC57" s="197" t="str">
        <f t="shared" si="2"/>
        <v/>
      </c>
      <c r="AD57" s="173">
        <f>COUNTIF($T$3:$T$13,AC57)</f>
        <v>0</v>
      </c>
      <c r="AE57" s="173">
        <v>31</v>
      </c>
      <c r="AF57" s="173" t="e">
        <f>VLOOKUP(AE57,$S$27:$U$71,3,FALSE)</f>
        <v>#N/A</v>
      </c>
      <c r="AG57" s="197" t="str">
        <f t="shared" si="3"/>
        <v/>
      </c>
      <c r="AH57" s="173">
        <f>COUNTIF($U$27:U57,U57)</f>
        <v>31</v>
      </c>
      <c r="AI57" s="172">
        <f t="shared" si="4"/>
        <v>0</v>
      </c>
    </row>
    <row r="58" spans="1:35" ht="18" customHeight="1" x14ac:dyDescent="0.2">
      <c r="A58" s="172"/>
      <c r="B58" s="871"/>
      <c r="C58" s="74"/>
      <c r="D58" s="78"/>
      <c r="E58" s="321"/>
      <c r="F58" s="321"/>
      <c r="G58" s="321"/>
      <c r="H58" s="322"/>
      <c r="I58" s="323"/>
      <c r="J58" s="324"/>
      <c r="K58" s="714" t="str">
        <f t="shared" si="0"/>
        <v/>
      </c>
      <c r="L58" s="172"/>
      <c r="M58" s="172"/>
      <c r="N58" s="172"/>
      <c r="O58" s="172"/>
      <c r="P58" s="172"/>
      <c r="Q58" s="172"/>
      <c r="R58" s="172"/>
      <c r="S58" s="172">
        <f>SUM($AI$27:AI58)</f>
        <v>0</v>
      </c>
      <c r="T58" s="172">
        <f>SUM($Y$57:Y58)</f>
        <v>0</v>
      </c>
      <c r="U58" s="199" t="str">
        <f t="shared" si="21"/>
        <v/>
      </c>
      <c r="V58" s="200" t="str">
        <f t="shared" si="22"/>
        <v/>
      </c>
      <c r="W58" s="172"/>
      <c r="X58" s="172">
        <f>COUNTIF($U$57:U58,U58)</f>
        <v>2</v>
      </c>
      <c r="Y58" s="172">
        <f t="shared" si="1"/>
        <v>0</v>
      </c>
      <c r="Z58" s="172"/>
      <c r="AA58" s="172">
        <v>2</v>
      </c>
      <c r="AB58" s="201" t="e">
        <f>VLOOKUP(AA58,$T$57:$U$71,2,FALSE)</f>
        <v>#N/A</v>
      </c>
      <c r="AC58" s="202" t="str">
        <f t="shared" si="2"/>
        <v/>
      </c>
      <c r="AD58" s="173">
        <f>COUNTIF($T$3:$T$13,AC58)</f>
        <v>0</v>
      </c>
      <c r="AE58" s="173">
        <v>32</v>
      </c>
      <c r="AF58" s="173" t="e">
        <f>VLOOKUP(AE58,$S$27:$U$71,3,FALSE)</f>
        <v>#N/A</v>
      </c>
      <c r="AG58" s="202" t="str">
        <f t="shared" si="3"/>
        <v/>
      </c>
      <c r="AH58" s="173">
        <f>COUNTIF($U$27:U58,U58)</f>
        <v>32</v>
      </c>
      <c r="AI58" s="172">
        <f t="shared" si="4"/>
        <v>0</v>
      </c>
    </row>
    <row r="59" spans="1:35" ht="18" customHeight="1" x14ac:dyDescent="0.2">
      <c r="A59" s="172"/>
      <c r="B59" s="871"/>
      <c r="C59" s="74"/>
      <c r="D59" s="78"/>
      <c r="E59" s="321"/>
      <c r="F59" s="321"/>
      <c r="G59" s="321"/>
      <c r="H59" s="322"/>
      <c r="I59" s="323"/>
      <c r="J59" s="324"/>
      <c r="K59" s="714" t="str">
        <f t="shared" si="0"/>
        <v/>
      </c>
      <c r="L59" s="172"/>
      <c r="M59" s="172"/>
      <c r="N59" s="172"/>
      <c r="O59" s="172"/>
      <c r="P59" s="172"/>
      <c r="Q59" s="172"/>
      <c r="R59" s="172"/>
      <c r="S59" s="172">
        <f>SUM($AI$27:AI59)</f>
        <v>0</v>
      </c>
      <c r="T59" s="172">
        <f>SUM($Y$57:Y59)</f>
        <v>0</v>
      </c>
      <c r="U59" s="199" t="str">
        <f t="shared" si="21"/>
        <v/>
      </c>
      <c r="V59" s="200" t="str">
        <f t="shared" si="22"/>
        <v/>
      </c>
      <c r="W59" s="172"/>
      <c r="X59" s="172">
        <f>COUNTIF($U$57:U59,U59)</f>
        <v>3</v>
      </c>
      <c r="Y59" s="172">
        <f t="shared" si="1"/>
        <v>0</v>
      </c>
      <c r="Z59" s="172"/>
      <c r="AA59" s="172">
        <v>3</v>
      </c>
      <c r="AB59" s="201" t="e">
        <f>VLOOKUP(AA59,$T$57:$U$71,2,FALSE)</f>
        <v>#N/A</v>
      </c>
      <c r="AC59" s="202" t="str">
        <f t="shared" si="2"/>
        <v/>
      </c>
      <c r="AD59" s="173">
        <f>COUNTIF($T$3:$T$13,AC59)</f>
        <v>0</v>
      </c>
      <c r="AE59" s="173">
        <v>33</v>
      </c>
      <c r="AF59" s="173" t="e">
        <f>VLOOKUP(AE59,$S$27:$U$71,3,FALSE)</f>
        <v>#N/A</v>
      </c>
      <c r="AG59" s="202" t="str">
        <f t="shared" si="3"/>
        <v/>
      </c>
      <c r="AH59" s="173">
        <f>COUNTIF($U$27:U59,U59)</f>
        <v>33</v>
      </c>
      <c r="AI59" s="172">
        <f t="shared" si="4"/>
        <v>0</v>
      </c>
    </row>
    <row r="60" spans="1:35" ht="18" customHeight="1" x14ac:dyDescent="0.2">
      <c r="A60" s="172"/>
      <c r="B60" s="871"/>
      <c r="C60" s="74"/>
      <c r="D60" s="78"/>
      <c r="E60" s="321"/>
      <c r="F60" s="321"/>
      <c r="G60" s="321"/>
      <c r="H60" s="322"/>
      <c r="I60" s="323"/>
      <c r="J60" s="324"/>
      <c r="K60" s="714" t="str">
        <f t="shared" si="0"/>
        <v/>
      </c>
      <c r="L60" s="172"/>
      <c r="M60" s="172"/>
      <c r="N60" s="172"/>
      <c r="O60" s="172"/>
      <c r="P60" s="172"/>
      <c r="Q60" s="172"/>
      <c r="R60" s="172"/>
      <c r="S60" s="172">
        <f>SUM($AI$27:AI60)</f>
        <v>0</v>
      </c>
      <c r="T60" s="172">
        <f>SUM($Y$57:Y60)</f>
        <v>0</v>
      </c>
      <c r="U60" s="199" t="str">
        <f t="shared" ref="U60:U65" si="23">IF(C60="","",IF(C60=$T$14,D60,C60))</f>
        <v/>
      </c>
      <c r="V60" s="200" t="str">
        <f t="shared" ref="V60:V65" si="24">K60</f>
        <v/>
      </c>
      <c r="W60" s="172"/>
      <c r="X60" s="172">
        <f>COUNTIF($U$57:U60,U60)</f>
        <v>4</v>
      </c>
      <c r="Y60" s="172">
        <f t="shared" si="1"/>
        <v>0</v>
      </c>
      <c r="Z60" s="172"/>
      <c r="AA60" s="172">
        <v>4</v>
      </c>
      <c r="AB60" s="201" t="e">
        <f>VLOOKUP(AA60,$T$57:$U$71,2,FALSE)</f>
        <v>#N/A</v>
      </c>
      <c r="AC60" s="202" t="str">
        <f t="shared" ref="AC60:AC68" si="25">IF(ISNA(AB60)=TRUE,"",AB60)</f>
        <v/>
      </c>
      <c r="AD60" s="173">
        <f t="shared" ref="AD60:AD69" si="26">COUNTIF($T$3:$T$13,AC60)</f>
        <v>0</v>
      </c>
      <c r="AE60" s="173">
        <v>34</v>
      </c>
      <c r="AF60" s="173" t="e">
        <f t="shared" ref="AF60:AF69" si="27">VLOOKUP(AE60,$S$27:$U$71,3,FALSE)</f>
        <v>#N/A</v>
      </c>
      <c r="AG60" s="202" t="str">
        <f t="shared" ref="AG60:AG69" si="28">IF(ISNA(AF60)=TRUE,"",AF60)</f>
        <v/>
      </c>
      <c r="AH60" s="173">
        <f>COUNTIF($U$27:U60,U60)</f>
        <v>34</v>
      </c>
      <c r="AI60" s="172">
        <f t="shared" si="4"/>
        <v>0</v>
      </c>
    </row>
    <row r="61" spans="1:35" ht="18" customHeight="1" x14ac:dyDescent="0.2">
      <c r="A61" s="172"/>
      <c r="B61" s="871"/>
      <c r="C61" s="74"/>
      <c r="D61" s="78"/>
      <c r="E61" s="321"/>
      <c r="F61" s="321"/>
      <c r="G61" s="321"/>
      <c r="H61" s="322"/>
      <c r="I61" s="323"/>
      <c r="J61" s="324"/>
      <c r="K61" s="714" t="str">
        <f t="shared" si="0"/>
        <v/>
      </c>
      <c r="L61" s="172"/>
      <c r="M61" s="172"/>
      <c r="N61" s="172"/>
      <c r="O61" s="172"/>
      <c r="P61" s="172"/>
      <c r="Q61" s="172"/>
      <c r="R61" s="172"/>
      <c r="S61" s="172">
        <f>SUM($AI$27:AI61)</f>
        <v>0</v>
      </c>
      <c r="T61" s="172">
        <f>SUM($Y$57:Y61)</f>
        <v>0</v>
      </c>
      <c r="U61" s="199" t="str">
        <f t="shared" si="23"/>
        <v/>
      </c>
      <c r="V61" s="200" t="str">
        <f t="shared" si="24"/>
        <v/>
      </c>
      <c r="W61" s="172"/>
      <c r="X61" s="172">
        <f>COUNTIF($U$57:U61,U61)</f>
        <v>5</v>
      </c>
      <c r="Y61" s="172">
        <f t="shared" si="1"/>
        <v>0</v>
      </c>
      <c r="Z61" s="172"/>
      <c r="AA61" s="172">
        <v>5</v>
      </c>
      <c r="AB61" s="201" t="e">
        <f t="shared" ref="AB61:AB69" si="29">VLOOKUP(AA61,$T$57:$U$71,2,FALSE)</f>
        <v>#N/A</v>
      </c>
      <c r="AC61" s="202" t="str">
        <f t="shared" si="25"/>
        <v/>
      </c>
      <c r="AD61" s="173">
        <f t="shared" si="26"/>
        <v>0</v>
      </c>
      <c r="AE61" s="173">
        <v>35</v>
      </c>
      <c r="AF61" s="173" t="e">
        <f t="shared" si="27"/>
        <v>#N/A</v>
      </c>
      <c r="AG61" s="202" t="str">
        <f>IF(ISNA(AF61)=TRUE,"",AF61)</f>
        <v/>
      </c>
      <c r="AH61" s="173">
        <f>COUNTIF($U$27:U61,U61)</f>
        <v>35</v>
      </c>
      <c r="AI61" s="172">
        <f t="shared" si="4"/>
        <v>0</v>
      </c>
    </row>
    <row r="62" spans="1:35" ht="18" customHeight="1" x14ac:dyDescent="0.2">
      <c r="A62" s="172"/>
      <c r="B62" s="871"/>
      <c r="C62" s="74"/>
      <c r="D62" s="78"/>
      <c r="E62" s="321"/>
      <c r="F62" s="321"/>
      <c r="G62" s="321"/>
      <c r="H62" s="322"/>
      <c r="I62" s="323"/>
      <c r="J62" s="324"/>
      <c r="K62" s="714" t="str">
        <f t="shared" si="0"/>
        <v/>
      </c>
      <c r="L62" s="172"/>
      <c r="M62" s="172"/>
      <c r="N62" s="172"/>
      <c r="O62" s="172"/>
      <c r="P62" s="172"/>
      <c r="Q62" s="172"/>
      <c r="R62" s="172"/>
      <c r="S62" s="172">
        <f>SUM($AI$27:AI62)</f>
        <v>0</v>
      </c>
      <c r="T62" s="172">
        <f>SUM($Y$57:Y62)</f>
        <v>0</v>
      </c>
      <c r="U62" s="199" t="str">
        <f t="shared" si="23"/>
        <v/>
      </c>
      <c r="V62" s="200" t="str">
        <f t="shared" si="24"/>
        <v/>
      </c>
      <c r="W62" s="172"/>
      <c r="X62" s="172">
        <f>COUNTIF($U$57:U62,U62)</f>
        <v>6</v>
      </c>
      <c r="Y62" s="172">
        <f t="shared" si="1"/>
        <v>0</v>
      </c>
      <c r="Z62" s="172"/>
      <c r="AA62" s="172">
        <v>6</v>
      </c>
      <c r="AB62" s="201" t="e">
        <f t="shared" si="29"/>
        <v>#N/A</v>
      </c>
      <c r="AC62" s="202" t="str">
        <f t="shared" si="25"/>
        <v/>
      </c>
      <c r="AD62" s="173">
        <f t="shared" si="26"/>
        <v>0</v>
      </c>
      <c r="AE62" s="173">
        <v>36</v>
      </c>
      <c r="AF62" s="173" t="e">
        <f t="shared" si="27"/>
        <v>#N/A</v>
      </c>
      <c r="AG62" s="202" t="str">
        <f t="shared" si="28"/>
        <v/>
      </c>
      <c r="AH62" s="173">
        <f>COUNTIF($U$27:U62,U62)</f>
        <v>36</v>
      </c>
      <c r="AI62" s="172">
        <f t="shared" si="4"/>
        <v>0</v>
      </c>
    </row>
    <row r="63" spans="1:35" ht="18" customHeight="1" x14ac:dyDescent="0.2">
      <c r="A63" s="172"/>
      <c r="B63" s="871"/>
      <c r="C63" s="76"/>
      <c r="D63" s="78"/>
      <c r="E63" s="321"/>
      <c r="F63" s="321"/>
      <c r="G63" s="321"/>
      <c r="H63" s="322"/>
      <c r="I63" s="323"/>
      <c r="J63" s="324"/>
      <c r="K63" s="714" t="str">
        <f t="shared" si="0"/>
        <v/>
      </c>
      <c r="L63" s="172"/>
      <c r="M63" s="172"/>
      <c r="N63" s="172"/>
      <c r="O63" s="172"/>
      <c r="P63" s="172"/>
      <c r="Q63" s="172"/>
      <c r="R63" s="172"/>
      <c r="S63" s="172">
        <f>SUM($AI$27:AI63)</f>
        <v>0</v>
      </c>
      <c r="T63" s="172">
        <f>SUM($Y$57:Y63)</f>
        <v>0</v>
      </c>
      <c r="U63" s="199" t="str">
        <f t="shared" si="23"/>
        <v/>
      </c>
      <c r="V63" s="200" t="str">
        <f t="shared" si="24"/>
        <v/>
      </c>
      <c r="W63" s="172"/>
      <c r="X63" s="172">
        <f>COUNTIF($U$57:U63,U63)</f>
        <v>7</v>
      </c>
      <c r="Y63" s="172">
        <f t="shared" si="1"/>
        <v>0</v>
      </c>
      <c r="Z63" s="172"/>
      <c r="AA63" s="172">
        <v>7</v>
      </c>
      <c r="AB63" s="201" t="e">
        <f>VLOOKUP(AA63,$T$57:$U$71,2,FALSE)</f>
        <v>#N/A</v>
      </c>
      <c r="AC63" s="202" t="str">
        <f t="shared" si="25"/>
        <v/>
      </c>
      <c r="AD63" s="173">
        <f t="shared" si="26"/>
        <v>0</v>
      </c>
      <c r="AE63" s="173">
        <v>37</v>
      </c>
      <c r="AF63" s="173" t="e">
        <f t="shared" si="27"/>
        <v>#N/A</v>
      </c>
      <c r="AG63" s="202" t="str">
        <f t="shared" si="28"/>
        <v/>
      </c>
      <c r="AH63" s="173">
        <f>COUNTIF($U$27:U63,U63)</f>
        <v>37</v>
      </c>
      <c r="AI63" s="172">
        <f t="shared" si="4"/>
        <v>0</v>
      </c>
    </row>
    <row r="64" spans="1:35" ht="18" customHeight="1" x14ac:dyDescent="0.2">
      <c r="A64" s="172"/>
      <c r="B64" s="871"/>
      <c r="C64" s="76"/>
      <c r="D64" s="78"/>
      <c r="E64" s="321"/>
      <c r="F64" s="321"/>
      <c r="G64" s="321"/>
      <c r="H64" s="322"/>
      <c r="I64" s="323"/>
      <c r="J64" s="324"/>
      <c r="K64" s="714" t="str">
        <f t="shared" si="0"/>
        <v/>
      </c>
      <c r="L64" s="172"/>
      <c r="M64" s="172"/>
      <c r="N64" s="172"/>
      <c r="O64" s="172"/>
      <c r="P64" s="172"/>
      <c r="Q64" s="172"/>
      <c r="R64" s="172"/>
      <c r="S64" s="172">
        <f>SUM($AI$27:AI64)</f>
        <v>0</v>
      </c>
      <c r="T64" s="172">
        <f>SUM($Y$57:Y64)</f>
        <v>0</v>
      </c>
      <c r="U64" s="199" t="str">
        <f t="shared" si="23"/>
        <v/>
      </c>
      <c r="V64" s="200" t="str">
        <f t="shared" si="24"/>
        <v/>
      </c>
      <c r="W64" s="172"/>
      <c r="X64" s="172">
        <f>COUNTIF($U$57:U64,U64)</f>
        <v>8</v>
      </c>
      <c r="Y64" s="172">
        <f t="shared" si="1"/>
        <v>0</v>
      </c>
      <c r="Z64" s="172"/>
      <c r="AA64" s="172">
        <v>8</v>
      </c>
      <c r="AB64" s="201" t="e">
        <f t="shared" si="29"/>
        <v>#N/A</v>
      </c>
      <c r="AC64" s="202" t="str">
        <f t="shared" si="25"/>
        <v/>
      </c>
      <c r="AD64" s="173">
        <f t="shared" si="26"/>
        <v>0</v>
      </c>
      <c r="AE64" s="173">
        <v>38</v>
      </c>
      <c r="AF64" s="173" t="e">
        <f t="shared" si="27"/>
        <v>#N/A</v>
      </c>
      <c r="AG64" s="202" t="str">
        <f t="shared" si="28"/>
        <v/>
      </c>
      <c r="AH64" s="173">
        <f>COUNTIF($U$27:U64,U64)</f>
        <v>38</v>
      </c>
      <c r="AI64" s="172">
        <f t="shared" si="4"/>
        <v>0</v>
      </c>
    </row>
    <row r="65" spans="1:35" ht="18" customHeight="1" x14ac:dyDescent="0.2">
      <c r="A65" s="172"/>
      <c r="B65" s="871"/>
      <c r="C65" s="76"/>
      <c r="D65" s="78"/>
      <c r="E65" s="321"/>
      <c r="F65" s="321"/>
      <c r="G65" s="321"/>
      <c r="H65" s="322"/>
      <c r="I65" s="323"/>
      <c r="J65" s="324"/>
      <c r="K65" s="714" t="str">
        <f t="shared" si="0"/>
        <v/>
      </c>
      <c r="L65" s="172"/>
      <c r="M65" s="172"/>
      <c r="N65" s="172"/>
      <c r="O65" s="172"/>
      <c r="P65" s="172"/>
      <c r="Q65" s="172"/>
      <c r="R65" s="172"/>
      <c r="S65" s="172">
        <f>SUM($AI$27:AI65)</f>
        <v>0</v>
      </c>
      <c r="T65" s="172">
        <f>SUM($Y$57:Y65)</f>
        <v>0</v>
      </c>
      <c r="U65" s="199" t="str">
        <f t="shared" si="23"/>
        <v/>
      </c>
      <c r="V65" s="200" t="str">
        <f t="shared" si="24"/>
        <v/>
      </c>
      <c r="W65" s="172"/>
      <c r="X65" s="172">
        <f>COUNTIF($U$57:U65,U65)</f>
        <v>9</v>
      </c>
      <c r="Y65" s="172">
        <f t="shared" si="1"/>
        <v>0</v>
      </c>
      <c r="Z65" s="172"/>
      <c r="AA65" s="172">
        <v>9</v>
      </c>
      <c r="AB65" s="201" t="e">
        <f t="shared" si="29"/>
        <v>#N/A</v>
      </c>
      <c r="AC65" s="202" t="str">
        <f t="shared" si="25"/>
        <v/>
      </c>
      <c r="AD65" s="173">
        <f t="shared" si="26"/>
        <v>0</v>
      </c>
      <c r="AE65" s="173">
        <v>39</v>
      </c>
      <c r="AF65" s="173" t="e">
        <f t="shared" si="27"/>
        <v>#N/A</v>
      </c>
      <c r="AG65" s="202" t="str">
        <f t="shared" si="28"/>
        <v/>
      </c>
      <c r="AH65" s="173">
        <f>COUNTIF($U$27:U65,U65)</f>
        <v>39</v>
      </c>
      <c r="AI65" s="172">
        <f t="shared" si="4"/>
        <v>0</v>
      </c>
    </row>
    <row r="66" spans="1:35" ht="18" customHeight="1" x14ac:dyDescent="0.2">
      <c r="A66" s="172"/>
      <c r="B66" s="871"/>
      <c r="C66" s="76"/>
      <c r="D66" s="78"/>
      <c r="E66" s="325"/>
      <c r="F66" s="321"/>
      <c r="G66" s="321"/>
      <c r="H66" s="322"/>
      <c r="I66" s="323"/>
      <c r="J66" s="324"/>
      <c r="K66" s="714" t="str">
        <f t="shared" si="0"/>
        <v/>
      </c>
      <c r="L66" s="172"/>
      <c r="M66" s="172"/>
      <c r="N66" s="172"/>
      <c r="O66" s="172"/>
      <c r="P66" s="172"/>
      <c r="Q66" s="172"/>
      <c r="R66" s="172"/>
      <c r="S66" s="172">
        <f>SUM($AI$27:AI66)</f>
        <v>0</v>
      </c>
      <c r="T66" s="172">
        <f>SUM($Y$57:Y66)</f>
        <v>0</v>
      </c>
      <c r="U66" s="199" t="str">
        <f t="shared" ref="U66:U71" si="30">IF(C66="","",IF(C66=$T$14,D66,C66))</f>
        <v/>
      </c>
      <c r="V66" s="200" t="str">
        <f t="shared" ref="V66:V71" si="31">K66</f>
        <v/>
      </c>
      <c r="W66" s="172"/>
      <c r="X66" s="172">
        <f>COUNTIF($U$57:U66,U66)</f>
        <v>10</v>
      </c>
      <c r="Y66" s="172">
        <f t="shared" si="1"/>
        <v>0</v>
      </c>
      <c r="Z66" s="172"/>
      <c r="AA66" s="172">
        <v>10</v>
      </c>
      <c r="AB66" s="201" t="e">
        <f t="shared" si="29"/>
        <v>#N/A</v>
      </c>
      <c r="AC66" s="202" t="str">
        <f t="shared" si="25"/>
        <v/>
      </c>
      <c r="AD66" s="173">
        <f t="shared" si="26"/>
        <v>0</v>
      </c>
      <c r="AE66" s="173">
        <v>40</v>
      </c>
      <c r="AF66" s="173" t="e">
        <f t="shared" si="27"/>
        <v>#N/A</v>
      </c>
      <c r="AG66" s="202" t="str">
        <f t="shared" si="28"/>
        <v/>
      </c>
      <c r="AH66" s="173">
        <f>COUNTIF($U$27:U66,U66)</f>
        <v>40</v>
      </c>
      <c r="AI66" s="172">
        <f t="shared" si="4"/>
        <v>0</v>
      </c>
    </row>
    <row r="67" spans="1:35" ht="18" customHeight="1" x14ac:dyDescent="0.2">
      <c r="A67" s="172"/>
      <c r="B67" s="871"/>
      <c r="C67" s="76"/>
      <c r="D67" s="78"/>
      <c r="E67" s="325"/>
      <c r="F67" s="321"/>
      <c r="G67" s="321"/>
      <c r="H67" s="322"/>
      <c r="I67" s="323"/>
      <c r="J67" s="324"/>
      <c r="K67" s="714" t="str">
        <f t="shared" si="0"/>
        <v/>
      </c>
      <c r="L67" s="172"/>
      <c r="M67" s="172"/>
      <c r="N67" s="172"/>
      <c r="O67" s="172"/>
      <c r="P67" s="172"/>
      <c r="Q67" s="172"/>
      <c r="R67" s="172"/>
      <c r="S67" s="172">
        <f>SUM($AI$27:AI67)</f>
        <v>0</v>
      </c>
      <c r="T67" s="172">
        <f>SUM($Y$57:Y67)</f>
        <v>0</v>
      </c>
      <c r="U67" s="199" t="str">
        <f t="shared" si="30"/>
        <v/>
      </c>
      <c r="V67" s="200" t="str">
        <f t="shared" si="31"/>
        <v/>
      </c>
      <c r="W67" s="172"/>
      <c r="X67" s="172">
        <f>COUNTIF($U$57:U67,U67)</f>
        <v>11</v>
      </c>
      <c r="Y67" s="172">
        <f t="shared" si="1"/>
        <v>0</v>
      </c>
      <c r="Z67" s="172"/>
      <c r="AA67" s="172">
        <v>11</v>
      </c>
      <c r="AB67" s="201" t="e">
        <f t="shared" si="29"/>
        <v>#N/A</v>
      </c>
      <c r="AC67" s="202" t="str">
        <f t="shared" si="25"/>
        <v/>
      </c>
      <c r="AD67" s="173">
        <f t="shared" si="26"/>
        <v>0</v>
      </c>
      <c r="AE67" s="173">
        <v>41</v>
      </c>
      <c r="AF67" s="173" t="e">
        <f t="shared" si="27"/>
        <v>#N/A</v>
      </c>
      <c r="AG67" s="202" t="str">
        <f t="shared" si="28"/>
        <v/>
      </c>
      <c r="AH67" s="173">
        <f>COUNTIF($U$27:U67,U67)</f>
        <v>41</v>
      </c>
      <c r="AI67" s="172">
        <f t="shared" si="4"/>
        <v>0</v>
      </c>
    </row>
    <row r="68" spans="1:35" ht="18" customHeight="1" x14ac:dyDescent="0.2">
      <c r="A68" s="172"/>
      <c r="B68" s="871"/>
      <c r="C68" s="76"/>
      <c r="D68" s="78"/>
      <c r="E68" s="325"/>
      <c r="F68" s="321"/>
      <c r="G68" s="321"/>
      <c r="H68" s="322"/>
      <c r="I68" s="323"/>
      <c r="J68" s="324"/>
      <c r="K68" s="714" t="str">
        <f t="shared" si="0"/>
        <v/>
      </c>
      <c r="L68" s="172"/>
      <c r="M68" s="172"/>
      <c r="N68" s="172"/>
      <c r="O68" s="172"/>
      <c r="P68" s="172"/>
      <c r="Q68" s="172"/>
      <c r="R68" s="172"/>
      <c r="S68" s="172">
        <f>SUM($AI$27:AI68)</f>
        <v>0</v>
      </c>
      <c r="T68" s="172">
        <f>SUM($Y$57:Y68)</f>
        <v>0</v>
      </c>
      <c r="U68" s="199" t="str">
        <f t="shared" si="30"/>
        <v/>
      </c>
      <c r="V68" s="200" t="str">
        <f t="shared" si="31"/>
        <v/>
      </c>
      <c r="W68" s="172"/>
      <c r="X68" s="172">
        <f>COUNTIF($U$57:U68,U68)</f>
        <v>12</v>
      </c>
      <c r="Y68" s="172">
        <f t="shared" si="1"/>
        <v>0</v>
      </c>
      <c r="Z68" s="172"/>
      <c r="AA68" s="172">
        <v>12</v>
      </c>
      <c r="AB68" s="201" t="e">
        <f t="shared" si="29"/>
        <v>#N/A</v>
      </c>
      <c r="AC68" s="202" t="str">
        <f t="shared" si="25"/>
        <v/>
      </c>
      <c r="AD68" s="173">
        <f t="shared" si="26"/>
        <v>0</v>
      </c>
      <c r="AE68" s="173">
        <v>42</v>
      </c>
      <c r="AF68" s="173" t="e">
        <f t="shared" si="27"/>
        <v>#N/A</v>
      </c>
      <c r="AG68" s="202" t="str">
        <f t="shared" si="28"/>
        <v/>
      </c>
      <c r="AH68" s="173">
        <f>COUNTIF($U$27:U68,U68)</f>
        <v>42</v>
      </c>
      <c r="AI68" s="172">
        <f t="shared" si="4"/>
        <v>0</v>
      </c>
    </row>
    <row r="69" spans="1:35" ht="18" customHeight="1" x14ac:dyDescent="0.2">
      <c r="A69" s="172"/>
      <c r="B69" s="871"/>
      <c r="C69" s="74"/>
      <c r="D69" s="78"/>
      <c r="E69" s="325"/>
      <c r="F69" s="321"/>
      <c r="G69" s="321"/>
      <c r="H69" s="322"/>
      <c r="I69" s="323"/>
      <c r="J69" s="324"/>
      <c r="K69" s="714" t="str">
        <f t="shared" si="0"/>
        <v/>
      </c>
      <c r="L69" s="172"/>
      <c r="M69" s="172"/>
      <c r="N69" s="172"/>
      <c r="O69" s="172"/>
      <c r="P69" s="172"/>
      <c r="Q69" s="172"/>
      <c r="R69" s="172"/>
      <c r="S69" s="172">
        <f>SUM($AI$27:AI69)</f>
        <v>0</v>
      </c>
      <c r="T69" s="172">
        <f>SUM($Y$57:Y69)</f>
        <v>0</v>
      </c>
      <c r="U69" s="199" t="str">
        <f t="shared" si="30"/>
        <v/>
      </c>
      <c r="V69" s="200" t="str">
        <f t="shared" si="31"/>
        <v/>
      </c>
      <c r="W69" s="172"/>
      <c r="X69" s="172">
        <f>COUNTIF($U$57:U69,U69)</f>
        <v>13</v>
      </c>
      <c r="Y69" s="172">
        <f t="shared" si="1"/>
        <v>0</v>
      </c>
      <c r="Z69" s="172"/>
      <c r="AA69" s="172">
        <v>13</v>
      </c>
      <c r="AB69" s="201" t="e">
        <f t="shared" si="29"/>
        <v>#N/A</v>
      </c>
      <c r="AC69" s="202" t="str">
        <f>IF(ISNA(AB69)=TRUE,"",AB69)</f>
        <v/>
      </c>
      <c r="AD69" s="173">
        <f t="shared" si="26"/>
        <v>0</v>
      </c>
      <c r="AE69" s="173">
        <v>43</v>
      </c>
      <c r="AF69" s="173" t="e">
        <f t="shared" si="27"/>
        <v>#N/A</v>
      </c>
      <c r="AG69" s="202" t="str">
        <f t="shared" si="28"/>
        <v/>
      </c>
      <c r="AH69" s="173">
        <f>COUNTIF($U$27:U69,U69)</f>
        <v>43</v>
      </c>
      <c r="AI69" s="172">
        <f t="shared" si="4"/>
        <v>0</v>
      </c>
    </row>
    <row r="70" spans="1:35" ht="17.25" customHeight="1" x14ac:dyDescent="0.2">
      <c r="A70" s="172"/>
      <c r="B70" s="871"/>
      <c r="C70" s="74"/>
      <c r="D70" s="78"/>
      <c r="E70" s="321"/>
      <c r="F70" s="321"/>
      <c r="G70" s="321"/>
      <c r="H70" s="322"/>
      <c r="I70" s="323"/>
      <c r="J70" s="324"/>
      <c r="K70" s="714" t="str">
        <f t="shared" si="0"/>
        <v/>
      </c>
      <c r="L70" s="172"/>
      <c r="M70" s="172"/>
      <c r="N70" s="172"/>
      <c r="O70" s="172"/>
      <c r="P70" s="172"/>
      <c r="Q70" s="172"/>
      <c r="R70" s="172"/>
      <c r="S70" s="172">
        <f>SUM($AI$27:AI70)</f>
        <v>0</v>
      </c>
      <c r="T70" s="172">
        <f>SUM($Y$57:Y70)</f>
        <v>0</v>
      </c>
      <c r="U70" s="199" t="str">
        <f t="shared" si="30"/>
        <v/>
      </c>
      <c r="V70" s="200" t="str">
        <f t="shared" si="31"/>
        <v/>
      </c>
      <c r="W70" s="172"/>
      <c r="X70" s="172">
        <f>COUNTIF($U$57:U70,U70)</f>
        <v>14</v>
      </c>
      <c r="Y70" s="172">
        <f t="shared" si="1"/>
        <v>0</v>
      </c>
      <c r="Z70" s="172"/>
      <c r="AA70" s="172">
        <v>14</v>
      </c>
      <c r="AB70" s="201" t="e">
        <f>VLOOKUP(AA70,$T$57:$U$71,2,FALSE)</f>
        <v>#N/A</v>
      </c>
      <c r="AC70" s="202" t="str">
        <f t="shared" si="2"/>
        <v/>
      </c>
      <c r="AD70" s="173">
        <f>COUNTIF($T$3:$T$13,AC70)</f>
        <v>0</v>
      </c>
      <c r="AE70" s="173">
        <v>44</v>
      </c>
      <c r="AF70" s="173" t="e">
        <f>VLOOKUP(AE70,$S$27:$U$71,3,FALSE)</f>
        <v>#N/A</v>
      </c>
      <c r="AG70" s="202" t="str">
        <f t="shared" si="3"/>
        <v/>
      </c>
      <c r="AH70" s="173">
        <f>COUNTIF($U$27:U70,U70)</f>
        <v>44</v>
      </c>
      <c r="AI70" s="172">
        <f t="shared" si="4"/>
        <v>0</v>
      </c>
    </row>
    <row r="71" spans="1:35" ht="18.75" customHeight="1" thickBot="1" x14ac:dyDescent="0.25">
      <c r="A71" s="172"/>
      <c r="B71" s="872"/>
      <c r="C71" s="75"/>
      <c r="D71" s="105"/>
      <c r="E71" s="326"/>
      <c r="F71" s="326"/>
      <c r="G71" s="326"/>
      <c r="H71" s="327"/>
      <c r="I71" s="328"/>
      <c r="J71" s="329"/>
      <c r="K71" s="715" t="str">
        <f t="shared" si="0"/>
        <v/>
      </c>
      <c r="L71" s="172"/>
      <c r="M71" s="172"/>
      <c r="N71" s="172"/>
      <c r="O71" s="172"/>
      <c r="P71" s="172"/>
      <c r="Q71" s="172"/>
      <c r="R71" s="172"/>
      <c r="S71" s="172">
        <f>SUM($AI$27:AI71)</f>
        <v>0</v>
      </c>
      <c r="T71" s="172">
        <f>SUM($Y$57:Y71)</f>
        <v>0</v>
      </c>
      <c r="U71" s="206" t="str">
        <f t="shared" si="30"/>
        <v/>
      </c>
      <c r="V71" s="207" t="str">
        <f t="shared" si="31"/>
        <v/>
      </c>
      <c r="W71" s="172"/>
      <c r="X71" s="172">
        <f>COUNTIF($U$57:U71,U71)</f>
        <v>15</v>
      </c>
      <c r="Y71" s="172">
        <f t="shared" si="1"/>
        <v>0</v>
      </c>
      <c r="Z71" s="172"/>
      <c r="AA71" s="172">
        <v>15</v>
      </c>
      <c r="AB71" s="211" t="e">
        <f>VLOOKUP(AA71,$T$57:$U$71,2,FALSE)</f>
        <v>#N/A</v>
      </c>
      <c r="AC71" s="212" t="str">
        <f t="shared" si="2"/>
        <v/>
      </c>
      <c r="AD71" s="173">
        <f>COUNTIF($T$3:$T$13,AC71)</f>
        <v>0</v>
      </c>
      <c r="AE71" s="173">
        <v>45</v>
      </c>
      <c r="AF71" s="173" t="e">
        <f>VLOOKUP(AE71,$S$27:$U$71,3,FALSE)</f>
        <v>#N/A</v>
      </c>
      <c r="AG71" s="212" t="str">
        <f t="shared" si="3"/>
        <v/>
      </c>
      <c r="AH71" s="173">
        <f>COUNTIF($U$27:U71,U71)</f>
        <v>45</v>
      </c>
      <c r="AI71" s="172">
        <f t="shared" si="4"/>
        <v>0</v>
      </c>
    </row>
    <row r="72" spans="1:35" ht="86.25" customHeight="1" x14ac:dyDescent="0.2">
      <c r="A72" s="172"/>
      <c r="B72" s="172"/>
      <c r="C72" s="172"/>
      <c r="D72" s="172"/>
      <c r="E72" s="857" t="s">
        <v>616</v>
      </c>
      <c r="F72" s="857"/>
      <c r="G72" s="857"/>
      <c r="H72" s="857"/>
      <c r="I72" s="857"/>
      <c r="J72" s="857"/>
      <c r="K72" s="857"/>
      <c r="L72" s="172"/>
      <c r="M72" s="172"/>
      <c r="N72" s="172"/>
      <c r="O72" s="172"/>
      <c r="P72" s="172"/>
      <c r="Q72" s="172"/>
      <c r="R72" s="172"/>
    </row>
    <row r="73" spans="1:35" ht="18" customHeight="1" thickBot="1" x14ac:dyDescent="0.25">
      <c r="A73" s="172"/>
      <c r="B73" s="172"/>
      <c r="C73" s="172"/>
      <c r="D73" s="172"/>
      <c r="E73" s="172"/>
      <c r="F73" s="172"/>
      <c r="G73" s="172"/>
      <c r="H73" s="172"/>
      <c r="I73" s="172"/>
      <c r="J73" s="172"/>
      <c r="K73" s="172"/>
      <c r="L73" s="172"/>
      <c r="M73" s="172"/>
      <c r="N73" s="172"/>
      <c r="O73" s="172"/>
      <c r="P73" s="172"/>
      <c r="Q73" s="172"/>
      <c r="R73" s="172"/>
    </row>
    <row r="74" spans="1:35" ht="48.75" customHeight="1" thickBot="1" x14ac:dyDescent="0.25">
      <c r="A74" s="172"/>
      <c r="B74" s="26"/>
      <c r="C74" s="213" t="s">
        <v>68</v>
      </c>
      <c r="D74" s="192" t="s">
        <v>269</v>
      </c>
      <c r="E74" s="43"/>
      <c r="F74" s="214"/>
      <c r="G74" s="172"/>
      <c r="H74" s="172"/>
      <c r="I74" s="172"/>
      <c r="J74" s="172"/>
      <c r="K74" s="172"/>
      <c r="L74" s="172"/>
      <c r="M74" s="172"/>
      <c r="N74" s="172"/>
      <c r="O74" s="172"/>
      <c r="P74" s="172"/>
      <c r="Q74" s="172"/>
      <c r="R74" s="172"/>
    </row>
    <row r="75" spans="1:35" ht="18" customHeight="1" x14ac:dyDescent="0.2">
      <c r="A75" s="172"/>
      <c r="B75" s="870" t="s">
        <v>74</v>
      </c>
      <c r="C75" s="194" t="str">
        <f>AC27</f>
        <v/>
      </c>
      <c r="D75" s="713" t="str">
        <f t="shared" ref="D75:D89" si="32">IF(C75="","",IF(AD27=0,SUMIF($D$27:$D$41,C75,$K$27:$K$41),SUMIF($C$27:$C$41,C75,$K$27:$K$41)))</f>
        <v/>
      </c>
      <c r="E75" s="172"/>
      <c r="F75" s="214"/>
      <c r="G75" s="172"/>
      <c r="H75" s="172"/>
      <c r="I75" s="172"/>
      <c r="J75" s="172"/>
      <c r="K75" s="172"/>
      <c r="L75" s="172"/>
      <c r="M75" s="172"/>
      <c r="N75" s="172"/>
      <c r="O75" s="172"/>
      <c r="P75" s="172"/>
      <c r="Q75" s="172"/>
      <c r="R75" s="172"/>
      <c r="T75" s="215">
        <f>IF(C75=$T$9,1,0)</f>
        <v>0</v>
      </c>
    </row>
    <row r="76" spans="1:35" ht="18" customHeight="1" x14ac:dyDescent="0.2">
      <c r="A76" s="172"/>
      <c r="B76" s="871"/>
      <c r="C76" s="199" t="str">
        <f>AC28</f>
        <v/>
      </c>
      <c r="D76" s="714" t="str">
        <f t="shared" si="32"/>
        <v/>
      </c>
      <c r="E76" s="172"/>
      <c r="F76" s="214"/>
      <c r="G76" s="172"/>
      <c r="H76" s="172"/>
      <c r="I76" s="172"/>
      <c r="J76" s="172"/>
      <c r="K76" s="172"/>
      <c r="L76" s="172"/>
      <c r="M76" s="172"/>
      <c r="N76" s="172"/>
      <c r="O76" s="172"/>
      <c r="P76" s="172"/>
      <c r="Q76" s="172"/>
      <c r="R76" s="172"/>
      <c r="T76" s="216">
        <f t="shared" ref="T76:T119" si="33">IF(C76=$T$9,1,0)</f>
        <v>0</v>
      </c>
    </row>
    <row r="77" spans="1:35" ht="18" customHeight="1" x14ac:dyDescent="0.2">
      <c r="A77" s="172"/>
      <c r="B77" s="871"/>
      <c r="C77" s="199" t="str">
        <f t="shared" ref="C77:C88" si="34">AC29</f>
        <v/>
      </c>
      <c r="D77" s="714" t="str">
        <f t="shared" si="32"/>
        <v/>
      </c>
      <c r="E77" s="172"/>
      <c r="F77" s="214"/>
      <c r="G77" s="172"/>
      <c r="H77" s="172"/>
      <c r="I77" s="172"/>
      <c r="J77" s="172"/>
      <c r="K77" s="172"/>
      <c r="L77" s="172"/>
      <c r="M77" s="172"/>
      <c r="N77" s="172"/>
      <c r="O77" s="172"/>
      <c r="P77" s="172"/>
      <c r="Q77" s="172"/>
      <c r="R77" s="172"/>
      <c r="T77" s="216">
        <f t="shared" si="33"/>
        <v>0</v>
      </c>
    </row>
    <row r="78" spans="1:35" ht="18" customHeight="1" x14ac:dyDescent="0.2">
      <c r="A78" s="172"/>
      <c r="B78" s="871"/>
      <c r="C78" s="199" t="str">
        <f t="shared" si="34"/>
        <v/>
      </c>
      <c r="D78" s="714" t="str">
        <f t="shared" si="32"/>
        <v/>
      </c>
      <c r="E78" s="172"/>
      <c r="F78" s="214"/>
      <c r="G78" s="172"/>
      <c r="H78" s="172"/>
      <c r="I78" s="172"/>
      <c r="J78" s="172"/>
      <c r="K78" s="172"/>
      <c r="L78" s="172"/>
      <c r="M78" s="172"/>
      <c r="N78" s="172"/>
      <c r="O78" s="172"/>
      <c r="P78" s="172"/>
      <c r="Q78" s="172"/>
      <c r="R78" s="172"/>
      <c r="T78" s="216">
        <f t="shared" si="33"/>
        <v>0</v>
      </c>
    </row>
    <row r="79" spans="1:35" ht="18" customHeight="1" x14ac:dyDescent="0.2">
      <c r="A79" s="172"/>
      <c r="B79" s="871"/>
      <c r="C79" s="199" t="str">
        <f t="shared" si="34"/>
        <v/>
      </c>
      <c r="D79" s="714" t="str">
        <f t="shared" si="32"/>
        <v/>
      </c>
      <c r="E79" s="172"/>
      <c r="F79" s="214"/>
      <c r="G79" s="172"/>
      <c r="H79" s="172"/>
      <c r="I79" s="172"/>
      <c r="J79" s="172"/>
      <c r="K79" s="172"/>
      <c r="L79" s="172"/>
      <c r="M79" s="172"/>
      <c r="N79" s="172"/>
      <c r="O79" s="172"/>
      <c r="P79" s="172"/>
      <c r="Q79" s="172"/>
      <c r="R79" s="172"/>
      <c r="T79" s="216">
        <f t="shared" si="33"/>
        <v>0</v>
      </c>
    </row>
    <row r="80" spans="1:35" ht="18" customHeight="1" x14ac:dyDescent="0.2">
      <c r="A80" s="172"/>
      <c r="B80" s="871"/>
      <c r="C80" s="199" t="str">
        <f t="shared" si="34"/>
        <v/>
      </c>
      <c r="D80" s="714" t="str">
        <f t="shared" si="32"/>
        <v/>
      </c>
      <c r="E80" s="172"/>
      <c r="F80" s="214"/>
      <c r="G80" s="172"/>
      <c r="H80" s="172"/>
      <c r="I80" s="172"/>
      <c r="J80" s="172"/>
      <c r="K80" s="172"/>
      <c r="L80" s="172"/>
      <c r="M80" s="172"/>
      <c r="N80" s="172"/>
      <c r="O80" s="172"/>
      <c r="P80" s="172"/>
      <c r="Q80" s="172"/>
      <c r="R80" s="172"/>
      <c r="T80" s="216">
        <f t="shared" si="33"/>
        <v>0</v>
      </c>
    </row>
    <row r="81" spans="1:27" ht="18" customHeight="1" x14ac:dyDescent="0.2">
      <c r="A81" s="172"/>
      <c r="B81" s="871"/>
      <c r="C81" s="199" t="str">
        <f t="shared" si="34"/>
        <v/>
      </c>
      <c r="D81" s="714" t="str">
        <f t="shared" si="32"/>
        <v/>
      </c>
      <c r="E81" s="172"/>
      <c r="F81" s="214"/>
      <c r="G81" s="172"/>
      <c r="H81" s="172"/>
      <c r="I81" s="172"/>
      <c r="J81" s="172"/>
      <c r="K81" s="172"/>
      <c r="L81" s="172"/>
      <c r="M81" s="172"/>
      <c r="N81" s="172"/>
      <c r="O81" s="172"/>
      <c r="P81" s="172"/>
      <c r="Q81" s="172"/>
      <c r="R81" s="172"/>
      <c r="T81" s="216">
        <f t="shared" si="33"/>
        <v>0</v>
      </c>
    </row>
    <row r="82" spans="1:27" ht="18" customHeight="1" x14ac:dyDescent="0.2">
      <c r="A82" s="172"/>
      <c r="B82" s="871"/>
      <c r="C82" s="199" t="str">
        <f t="shared" si="34"/>
        <v/>
      </c>
      <c r="D82" s="714" t="str">
        <f t="shared" si="32"/>
        <v/>
      </c>
      <c r="E82" s="172"/>
      <c r="F82" s="214"/>
      <c r="G82" s="172"/>
      <c r="H82" s="172"/>
      <c r="I82" s="172"/>
      <c r="J82" s="172"/>
      <c r="K82" s="172"/>
      <c r="L82" s="172"/>
      <c r="M82" s="172"/>
      <c r="N82" s="172"/>
      <c r="O82" s="172"/>
      <c r="P82" s="172"/>
      <c r="Q82" s="172"/>
      <c r="R82" s="172"/>
      <c r="T82" s="216">
        <f t="shared" si="33"/>
        <v>0</v>
      </c>
    </row>
    <row r="83" spans="1:27" ht="18" customHeight="1" x14ac:dyDescent="0.2">
      <c r="A83" s="172"/>
      <c r="B83" s="871"/>
      <c r="C83" s="199" t="str">
        <f t="shared" si="34"/>
        <v/>
      </c>
      <c r="D83" s="714" t="str">
        <f t="shared" si="32"/>
        <v/>
      </c>
      <c r="E83" s="172"/>
      <c r="F83" s="214"/>
      <c r="G83" s="172"/>
      <c r="H83" s="172"/>
      <c r="I83" s="172"/>
      <c r="J83" s="172"/>
      <c r="K83" s="172"/>
      <c r="L83" s="172"/>
      <c r="M83" s="172"/>
      <c r="N83" s="172"/>
      <c r="O83" s="172"/>
      <c r="P83" s="172"/>
      <c r="Q83" s="172"/>
      <c r="R83" s="172"/>
      <c r="T83" s="216">
        <f t="shared" si="33"/>
        <v>0</v>
      </c>
    </row>
    <row r="84" spans="1:27" ht="18" customHeight="1" x14ac:dyDescent="0.2">
      <c r="A84" s="172"/>
      <c r="B84" s="871"/>
      <c r="C84" s="199" t="str">
        <f t="shared" si="34"/>
        <v/>
      </c>
      <c r="D84" s="714" t="str">
        <f t="shared" si="32"/>
        <v/>
      </c>
      <c r="E84" s="172"/>
      <c r="F84" s="214"/>
      <c r="G84" s="172"/>
      <c r="H84" s="172"/>
      <c r="I84" s="172"/>
      <c r="J84" s="172"/>
      <c r="K84" s="172"/>
      <c r="L84" s="172"/>
      <c r="M84" s="172"/>
      <c r="N84" s="172"/>
      <c r="O84" s="172"/>
      <c r="P84" s="172"/>
      <c r="Q84" s="172"/>
      <c r="R84" s="172"/>
      <c r="T84" s="216">
        <f t="shared" si="33"/>
        <v>0</v>
      </c>
    </row>
    <row r="85" spans="1:27" ht="18" customHeight="1" x14ac:dyDescent="0.2">
      <c r="A85" s="172"/>
      <c r="B85" s="871"/>
      <c r="C85" s="199" t="str">
        <f t="shared" si="34"/>
        <v/>
      </c>
      <c r="D85" s="714" t="str">
        <f t="shared" si="32"/>
        <v/>
      </c>
      <c r="E85" s="172"/>
      <c r="F85" s="214"/>
      <c r="G85" s="172"/>
      <c r="H85" s="172"/>
      <c r="I85" s="172"/>
      <c r="J85" s="172"/>
      <c r="K85" s="172"/>
      <c r="L85" s="172"/>
      <c r="M85" s="172"/>
      <c r="N85" s="172"/>
      <c r="O85" s="172"/>
      <c r="P85" s="172"/>
      <c r="Q85" s="172"/>
      <c r="R85" s="172"/>
      <c r="T85" s="216">
        <f t="shared" si="33"/>
        <v>0</v>
      </c>
    </row>
    <row r="86" spans="1:27" ht="18" customHeight="1" x14ac:dyDescent="0.2">
      <c r="A86" s="172"/>
      <c r="B86" s="871"/>
      <c r="C86" s="199" t="str">
        <f t="shared" si="34"/>
        <v/>
      </c>
      <c r="D86" s="714" t="str">
        <f t="shared" si="32"/>
        <v/>
      </c>
      <c r="E86" s="172"/>
      <c r="F86" s="214"/>
      <c r="G86" s="172"/>
      <c r="H86" s="172"/>
      <c r="I86" s="172"/>
      <c r="J86" s="172"/>
      <c r="K86" s="172"/>
      <c r="L86" s="172"/>
      <c r="M86" s="172"/>
      <c r="N86" s="172"/>
      <c r="O86" s="172"/>
      <c r="P86" s="172"/>
      <c r="Q86" s="172"/>
      <c r="R86" s="172"/>
      <c r="T86" s="216">
        <f t="shared" si="33"/>
        <v>0</v>
      </c>
    </row>
    <row r="87" spans="1:27" ht="18" customHeight="1" x14ac:dyDescent="0.2">
      <c r="A87" s="172"/>
      <c r="B87" s="871"/>
      <c r="C87" s="199" t="str">
        <f t="shared" si="34"/>
        <v/>
      </c>
      <c r="D87" s="714" t="str">
        <f t="shared" si="32"/>
        <v/>
      </c>
      <c r="E87" s="172"/>
      <c r="F87" s="103"/>
      <c r="G87" s="172"/>
      <c r="H87" s="172"/>
      <c r="I87" s="172"/>
      <c r="J87" s="172"/>
      <c r="K87" s="172"/>
      <c r="L87" s="172"/>
      <c r="M87" s="172"/>
      <c r="N87" s="172"/>
      <c r="O87" s="172"/>
      <c r="P87" s="172"/>
      <c r="Q87" s="172"/>
      <c r="R87" s="172"/>
      <c r="T87" s="216">
        <f t="shared" si="33"/>
        <v>0</v>
      </c>
    </row>
    <row r="88" spans="1:27" ht="18" customHeight="1" x14ac:dyDescent="0.2">
      <c r="A88" s="172"/>
      <c r="B88" s="871"/>
      <c r="C88" s="199" t="str">
        <f t="shared" si="34"/>
        <v/>
      </c>
      <c r="D88" s="714" t="str">
        <f t="shared" si="32"/>
        <v/>
      </c>
      <c r="E88" s="172"/>
      <c r="F88" s="103"/>
      <c r="G88" s="172"/>
      <c r="H88" s="172"/>
      <c r="I88" s="172"/>
      <c r="J88" s="172"/>
      <c r="K88" s="172"/>
      <c r="L88" s="172"/>
      <c r="M88" s="172"/>
      <c r="N88" s="172"/>
      <c r="O88" s="172"/>
      <c r="P88" s="172"/>
      <c r="Q88" s="172"/>
      <c r="R88" s="172"/>
      <c r="T88" s="216">
        <f t="shared" si="33"/>
        <v>0</v>
      </c>
    </row>
    <row r="89" spans="1:27" ht="18" customHeight="1" thickBot="1" x14ac:dyDescent="0.25">
      <c r="A89" s="172"/>
      <c r="B89" s="872"/>
      <c r="C89" s="206" t="str">
        <f>AC41</f>
        <v/>
      </c>
      <c r="D89" s="715" t="str">
        <f t="shared" si="32"/>
        <v/>
      </c>
      <c r="E89" s="172"/>
      <c r="F89" s="103"/>
      <c r="G89" s="172"/>
      <c r="H89" s="172"/>
      <c r="I89" s="172"/>
      <c r="J89" s="172"/>
      <c r="K89" s="172"/>
      <c r="L89" s="172"/>
      <c r="M89" s="172"/>
      <c r="N89" s="172"/>
      <c r="O89" s="172"/>
      <c r="P89" s="172"/>
      <c r="Q89" s="172"/>
      <c r="R89" s="172"/>
      <c r="T89" s="217">
        <f t="shared" si="33"/>
        <v>0</v>
      </c>
    </row>
    <row r="90" spans="1:27" ht="18" customHeight="1" x14ac:dyDescent="0.2">
      <c r="A90" s="172"/>
      <c r="B90" s="870" t="s">
        <v>179</v>
      </c>
      <c r="C90" s="194" t="str">
        <f>AC42</f>
        <v/>
      </c>
      <c r="D90" s="713" t="str">
        <f t="shared" ref="D90:D104" si="35">IF(C90="","",IF(AD42=0,SUMIF($D$42:$D$56,C90,$K$42:$K$56),SUMIF($C$42:$C$56,C90,$K$42:$K$56)))</f>
        <v/>
      </c>
      <c r="E90" s="172"/>
      <c r="F90" s="214"/>
      <c r="G90" s="172"/>
      <c r="H90" s="172"/>
      <c r="I90" s="172"/>
      <c r="J90" s="172"/>
      <c r="K90" s="172"/>
      <c r="L90" s="172"/>
      <c r="M90" s="172"/>
      <c r="N90" s="172"/>
      <c r="O90" s="172"/>
      <c r="P90" s="172"/>
      <c r="Q90" s="172"/>
      <c r="R90" s="172"/>
      <c r="T90" s="215">
        <f t="shared" si="33"/>
        <v>0</v>
      </c>
    </row>
    <row r="91" spans="1:27" ht="18" customHeight="1" x14ac:dyDescent="0.2">
      <c r="A91" s="172"/>
      <c r="B91" s="871"/>
      <c r="C91" s="199" t="str">
        <f>AC43</f>
        <v/>
      </c>
      <c r="D91" s="714" t="str">
        <f t="shared" si="35"/>
        <v/>
      </c>
      <c r="E91" s="172"/>
      <c r="F91" s="214"/>
      <c r="G91" s="172"/>
      <c r="H91" s="172"/>
      <c r="I91" s="172"/>
      <c r="J91" s="172"/>
      <c r="K91" s="172"/>
      <c r="L91" s="172"/>
      <c r="M91" s="172"/>
      <c r="N91" s="172"/>
      <c r="O91" s="172"/>
      <c r="P91" s="172"/>
      <c r="Q91" s="172"/>
      <c r="R91" s="172"/>
      <c r="T91" s="216">
        <f t="shared" si="33"/>
        <v>0</v>
      </c>
    </row>
    <row r="92" spans="1:27" ht="18" customHeight="1" x14ac:dyDescent="0.2">
      <c r="A92" s="172"/>
      <c r="B92" s="871"/>
      <c r="C92" s="199" t="str">
        <f t="shared" ref="C92:C103" si="36">AC44</f>
        <v/>
      </c>
      <c r="D92" s="714" t="str">
        <f t="shared" si="35"/>
        <v/>
      </c>
      <c r="E92" s="172"/>
      <c r="F92" s="214"/>
      <c r="G92" s="172"/>
      <c r="H92" s="172"/>
      <c r="I92" s="172"/>
      <c r="J92" s="172"/>
      <c r="K92" s="172"/>
      <c r="L92" s="172"/>
      <c r="M92" s="172"/>
      <c r="N92" s="172"/>
      <c r="O92" s="172"/>
      <c r="P92" s="172"/>
      <c r="Q92" s="172"/>
      <c r="R92" s="172"/>
      <c r="S92" s="172"/>
      <c r="T92" s="216">
        <f t="shared" si="33"/>
        <v>0</v>
      </c>
      <c r="U92" s="172"/>
      <c r="V92" s="172"/>
      <c r="W92" s="172"/>
      <c r="X92" s="172"/>
      <c r="Y92" s="172"/>
      <c r="Z92" s="172"/>
      <c r="AA92" s="172"/>
    </row>
    <row r="93" spans="1:27" ht="18" customHeight="1" x14ac:dyDescent="0.2">
      <c r="A93" s="172"/>
      <c r="B93" s="871"/>
      <c r="C93" s="199" t="str">
        <f t="shared" si="36"/>
        <v/>
      </c>
      <c r="D93" s="714" t="str">
        <f t="shared" si="35"/>
        <v/>
      </c>
      <c r="E93" s="172"/>
      <c r="F93" s="214"/>
      <c r="G93" s="172"/>
      <c r="H93" s="172"/>
      <c r="I93" s="172"/>
      <c r="J93" s="172"/>
      <c r="K93" s="172"/>
      <c r="L93" s="172"/>
      <c r="M93" s="172"/>
      <c r="N93" s="172"/>
      <c r="O93" s="172"/>
      <c r="P93" s="172"/>
      <c r="Q93" s="172"/>
      <c r="R93" s="172"/>
      <c r="S93" s="172"/>
      <c r="T93" s="216">
        <f t="shared" si="33"/>
        <v>0</v>
      </c>
      <c r="U93" s="172"/>
      <c r="V93" s="172"/>
      <c r="W93" s="172"/>
      <c r="X93" s="172"/>
      <c r="Y93" s="172"/>
      <c r="Z93" s="172"/>
      <c r="AA93" s="172"/>
    </row>
    <row r="94" spans="1:27" ht="18" customHeight="1" x14ac:dyDescent="0.2">
      <c r="A94" s="172"/>
      <c r="B94" s="871"/>
      <c r="C94" s="199" t="str">
        <f t="shared" si="36"/>
        <v/>
      </c>
      <c r="D94" s="714" t="str">
        <f t="shared" si="35"/>
        <v/>
      </c>
      <c r="E94" s="172"/>
      <c r="F94" s="214"/>
      <c r="G94" s="172"/>
      <c r="H94" s="172"/>
      <c r="I94" s="172"/>
      <c r="J94" s="172"/>
      <c r="K94" s="172"/>
      <c r="L94" s="172"/>
      <c r="M94" s="172"/>
      <c r="N94" s="172"/>
      <c r="O94" s="172"/>
      <c r="P94" s="172"/>
      <c r="Q94" s="172"/>
      <c r="R94" s="172"/>
      <c r="S94" s="172"/>
      <c r="T94" s="216">
        <f t="shared" si="33"/>
        <v>0</v>
      </c>
      <c r="U94" s="172"/>
      <c r="V94" s="172"/>
      <c r="W94" s="172"/>
      <c r="X94" s="172"/>
      <c r="Y94" s="172"/>
      <c r="Z94" s="172"/>
      <c r="AA94" s="172"/>
    </row>
    <row r="95" spans="1:27" ht="18" customHeight="1" x14ac:dyDescent="0.2">
      <c r="A95" s="172"/>
      <c r="B95" s="871"/>
      <c r="C95" s="199" t="str">
        <f t="shared" si="36"/>
        <v/>
      </c>
      <c r="D95" s="714" t="str">
        <f t="shared" si="35"/>
        <v/>
      </c>
      <c r="E95" s="172"/>
      <c r="F95" s="214"/>
      <c r="G95" s="172"/>
      <c r="H95" s="172"/>
      <c r="I95" s="172"/>
      <c r="J95" s="172"/>
      <c r="K95" s="172"/>
      <c r="L95" s="172"/>
      <c r="M95" s="172"/>
      <c r="N95" s="172"/>
      <c r="O95" s="172"/>
      <c r="P95" s="172"/>
      <c r="Q95" s="172"/>
      <c r="R95" s="172"/>
      <c r="S95" s="172"/>
      <c r="T95" s="216">
        <f t="shared" si="33"/>
        <v>0</v>
      </c>
      <c r="U95" s="172"/>
      <c r="V95" s="172"/>
      <c r="W95" s="172"/>
      <c r="X95" s="172"/>
      <c r="Y95" s="172"/>
      <c r="Z95" s="172"/>
      <c r="AA95" s="172"/>
    </row>
    <row r="96" spans="1:27" ht="18" customHeight="1" x14ac:dyDescent="0.2">
      <c r="A96" s="172"/>
      <c r="B96" s="871"/>
      <c r="C96" s="199" t="str">
        <f t="shared" si="36"/>
        <v/>
      </c>
      <c r="D96" s="714" t="str">
        <f t="shared" si="35"/>
        <v/>
      </c>
      <c r="E96" s="172"/>
      <c r="F96" s="214"/>
      <c r="G96" s="172"/>
      <c r="H96" s="172"/>
      <c r="I96" s="172"/>
      <c r="J96" s="172"/>
      <c r="K96" s="172"/>
      <c r="L96" s="172"/>
      <c r="M96" s="172"/>
      <c r="N96" s="172"/>
      <c r="O96" s="172"/>
      <c r="P96" s="172"/>
      <c r="Q96" s="172"/>
      <c r="R96" s="172"/>
      <c r="S96" s="172"/>
      <c r="T96" s="216">
        <f t="shared" si="33"/>
        <v>0</v>
      </c>
      <c r="U96" s="172"/>
      <c r="V96" s="172"/>
      <c r="W96" s="172"/>
      <c r="X96" s="172"/>
      <c r="Y96" s="172"/>
      <c r="Z96" s="172"/>
      <c r="AA96" s="172"/>
    </row>
    <row r="97" spans="1:27" ht="18" customHeight="1" x14ac:dyDescent="0.2">
      <c r="A97" s="172"/>
      <c r="B97" s="871"/>
      <c r="C97" s="199" t="str">
        <f t="shared" si="36"/>
        <v/>
      </c>
      <c r="D97" s="714" t="str">
        <f t="shared" si="35"/>
        <v/>
      </c>
      <c r="E97" s="172"/>
      <c r="F97" s="214"/>
      <c r="G97" s="172"/>
      <c r="H97" s="172"/>
      <c r="I97" s="172"/>
      <c r="J97" s="172"/>
      <c r="K97" s="172"/>
      <c r="L97" s="172"/>
      <c r="M97" s="172"/>
      <c r="N97" s="172"/>
      <c r="O97" s="172"/>
      <c r="P97" s="172"/>
      <c r="Q97" s="172"/>
      <c r="R97" s="172"/>
      <c r="S97" s="172"/>
      <c r="T97" s="216">
        <f t="shared" si="33"/>
        <v>0</v>
      </c>
      <c r="U97" s="172"/>
      <c r="V97" s="172"/>
      <c r="W97" s="172"/>
      <c r="X97" s="172"/>
      <c r="Y97" s="172"/>
      <c r="Z97" s="172"/>
      <c r="AA97" s="172"/>
    </row>
    <row r="98" spans="1:27" ht="18" customHeight="1" x14ac:dyDescent="0.2">
      <c r="A98" s="172"/>
      <c r="B98" s="871"/>
      <c r="C98" s="199" t="str">
        <f t="shared" si="36"/>
        <v/>
      </c>
      <c r="D98" s="714" t="str">
        <f t="shared" si="35"/>
        <v/>
      </c>
      <c r="E98" s="172"/>
      <c r="F98" s="214"/>
      <c r="G98" s="172"/>
      <c r="H98" s="172"/>
      <c r="I98" s="172"/>
      <c r="J98" s="172"/>
      <c r="K98" s="172"/>
      <c r="L98" s="172"/>
      <c r="M98" s="172"/>
      <c r="N98" s="172"/>
      <c r="O98" s="172"/>
      <c r="P98" s="172"/>
      <c r="Q98" s="172"/>
      <c r="R98" s="172"/>
      <c r="S98" s="172"/>
      <c r="T98" s="216">
        <f t="shared" si="33"/>
        <v>0</v>
      </c>
      <c r="U98" s="172"/>
      <c r="V98" s="172"/>
      <c r="W98" s="172"/>
      <c r="X98" s="172"/>
      <c r="Y98" s="172"/>
      <c r="Z98" s="172"/>
      <c r="AA98" s="172"/>
    </row>
    <row r="99" spans="1:27" ht="18" customHeight="1" x14ac:dyDescent="0.2">
      <c r="A99" s="172"/>
      <c r="B99" s="871"/>
      <c r="C99" s="199" t="str">
        <f t="shared" si="36"/>
        <v/>
      </c>
      <c r="D99" s="714" t="str">
        <f t="shared" si="35"/>
        <v/>
      </c>
      <c r="E99" s="172"/>
      <c r="F99" s="214"/>
      <c r="G99" s="172"/>
      <c r="H99" s="172"/>
      <c r="I99" s="172"/>
      <c r="J99" s="172"/>
      <c r="K99" s="172"/>
      <c r="L99" s="172"/>
      <c r="M99" s="172"/>
      <c r="N99" s="172"/>
      <c r="O99" s="172"/>
      <c r="P99" s="172"/>
      <c r="Q99" s="172"/>
      <c r="R99" s="172"/>
      <c r="S99" s="172"/>
      <c r="T99" s="216">
        <f t="shared" si="33"/>
        <v>0</v>
      </c>
      <c r="U99" s="172"/>
      <c r="V99" s="172"/>
      <c r="W99" s="172"/>
      <c r="X99" s="172"/>
      <c r="Y99" s="172"/>
      <c r="Z99" s="172"/>
      <c r="AA99" s="172"/>
    </row>
    <row r="100" spans="1:27" ht="18" customHeight="1" x14ac:dyDescent="0.2">
      <c r="A100" s="172"/>
      <c r="B100" s="871"/>
      <c r="C100" s="199" t="str">
        <f t="shared" si="36"/>
        <v/>
      </c>
      <c r="D100" s="714" t="str">
        <f t="shared" si="35"/>
        <v/>
      </c>
      <c r="E100" s="172"/>
      <c r="F100" s="214"/>
      <c r="G100" s="172"/>
      <c r="H100" s="172"/>
      <c r="I100" s="172"/>
      <c r="J100" s="172"/>
      <c r="K100" s="172"/>
      <c r="L100" s="172"/>
      <c r="M100" s="172"/>
      <c r="N100" s="172"/>
      <c r="O100" s="172"/>
      <c r="P100" s="172"/>
      <c r="Q100" s="172"/>
      <c r="R100" s="172"/>
      <c r="S100" s="172"/>
      <c r="T100" s="216">
        <f t="shared" si="33"/>
        <v>0</v>
      </c>
      <c r="U100" s="172"/>
      <c r="V100" s="172"/>
      <c r="W100" s="172"/>
      <c r="X100" s="172"/>
      <c r="Y100" s="172"/>
      <c r="Z100" s="172"/>
      <c r="AA100" s="172"/>
    </row>
    <row r="101" spans="1:27" ht="18" customHeight="1" x14ac:dyDescent="0.2">
      <c r="A101" s="172"/>
      <c r="B101" s="871"/>
      <c r="C101" s="199" t="str">
        <f t="shared" si="36"/>
        <v/>
      </c>
      <c r="D101" s="714" t="str">
        <f t="shared" si="35"/>
        <v/>
      </c>
      <c r="E101" s="172"/>
      <c r="F101" s="214"/>
      <c r="G101" s="172"/>
      <c r="H101" s="172"/>
      <c r="I101" s="172"/>
      <c r="J101" s="172"/>
      <c r="K101" s="172"/>
      <c r="L101" s="172"/>
      <c r="M101" s="172"/>
      <c r="N101" s="172"/>
      <c r="O101" s="172"/>
      <c r="P101" s="172"/>
      <c r="Q101" s="172"/>
      <c r="R101" s="172"/>
      <c r="S101" s="172"/>
      <c r="T101" s="216">
        <f t="shared" si="33"/>
        <v>0</v>
      </c>
      <c r="U101" s="172"/>
      <c r="V101" s="172"/>
      <c r="W101" s="172"/>
      <c r="X101" s="172"/>
      <c r="Y101" s="172"/>
      <c r="Z101" s="172"/>
      <c r="AA101" s="172"/>
    </row>
    <row r="102" spans="1:27" ht="18" customHeight="1" x14ac:dyDescent="0.2">
      <c r="A102" s="172"/>
      <c r="B102" s="871"/>
      <c r="C102" s="199" t="str">
        <f t="shared" si="36"/>
        <v/>
      </c>
      <c r="D102" s="714" t="str">
        <f t="shared" si="35"/>
        <v/>
      </c>
      <c r="E102" s="172"/>
      <c r="F102" s="214"/>
      <c r="G102" s="172"/>
      <c r="H102" s="172"/>
      <c r="I102" s="172"/>
      <c r="J102" s="172"/>
      <c r="K102" s="172"/>
      <c r="L102" s="172"/>
      <c r="M102" s="172"/>
      <c r="N102" s="172"/>
      <c r="O102" s="172"/>
      <c r="P102" s="172"/>
      <c r="Q102" s="172"/>
      <c r="R102" s="172"/>
      <c r="S102" s="172"/>
      <c r="T102" s="216">
        <f t="shared" si="33"/>
        <v>0</v>
      </c>
      <c r="U102" s="172"/>
      <c r="V102" s="172"/>
      <c r="W102" s="172"/>
      <c r="X102" s="172"/>
      <c r="Y102" s="172"/>
      <c r="Z102" s="172"/>
      <c r="AA102" s="172"/>
    </row>
    <row r="103" spans="1:27" ht="18" customHeight="1" x14ac:dyDescent="0.2">
      <c r="A103" s="172"/>
      <c r="B103" s="871"/>
      <c r="C103" s="199" t="str">
        <f t="shared" si="36"/>
        <v/>
      </c>
      <c r="D103" s="714" t="str">
        <f t="shared" si="35"/>
        <v/>
      </c>
      <c r="E103" s="172"/>
      <c r="F103" s="104"/>
      <c r="G103" s="172"/>
      <c r="H103" s="172"/>
      <c r="I103" s="172"/>
      <c r="J103" s="172"/>
      <c r="K103" s="172"/>
      <c r="L103" s="172"/>
      <c r="M103" s="172"/>
      <c r="N103" s="172"/>
      <c r="O103" s="172"/>
      <c r="P103" s="172"/>
      <c r="Q103" s="172"/>
      <c r="R103" s="172"/>
      <c r="S103" s="172"/>
      <c r="T103" s="216">
        <f t="shared" si="33"/>
        <v>0</v>
      </c>
      <c r="U103" s="172"/>
      <c r="V103" s="172"/>
      <c r="W103" s="172"/>
      <c r="X103" s="172"/>
      <c r="Y103" s="172"/>
      <c r="Z103" s="172"/>
      <c r="AA103" s="172"/>
    </row>
    <row r="104" spans="1:27" ht="18" customHeight="1" thickBot="1" x14ac:dyDescent="0.25">
      <c r="A104" s="172"/>
      <c r="B104" s="872"/>
      <c r="C104" s="206" t="str">
        <f>AC56</f>
        <v/>
      </c>
      <c r="D104" s="715" t="str">
        <f t="shared" si="35"/>
        <v/>
      </c>
      <c r="E104" s="172"/>
      <c r="F104" s="172"/>
      <c r="G104" s="172"/>
      <c r="H104" s="172"/>
      <c r="I104" s="172"/>
      <c r="J104" s="172"/>
      <c r="K104" s="172"/>
      <c r="L104" s="172"/>
      <c r="M104" s="172"/>
      <c r="N104" s="172"/>
      <c r="O104" s="172"/>
      <c r="P104" s="172"/>
      <c r="Q104" s="172"/>
      <c r="R104" s="172"/>
      <c r="S104" s="172"/>
      <c r="T104" s="217">
        <f t="shared" si="33"/>
        <v>0</v>
      </c>
      <c r="U104" s="172"/>
      <c r="V104" s="172"/>
      <c r="W104" s="172"/>
      <c r="X104" s="172"/>
      <c r="Y104" s="172"/>
      <c r="Z104" s="172"/>
      <c r="AA104" s="172"/>
    </row>
    <row r="105" spans="1:27" ht="18" customHeight="1" x14ac:dyDescent="0.2">
      <c r="A105" s="172"/>
      <c r="B105" s="873" t="s">
        <v>180</v>
      </c>
      <c r="C105" s="208" t="str">
        <f>AC57</f>
        <v/>
      </c>
      <c r="D105" s="716" t="str">
        <f t="shared" ref="D105:D119" si="37">IF(C105="","",IF(AD57=0,SUMIF($D$57:$D$71,C105,$K$57:$K$71),SUMIF($C$57:$C$71,C105,$K$57:$K$71)))</f>
        <v/>
      </c>
      <c r="E105" s="172"/>
      <c r="F105" s="172"/>
      <c r="G105" s="172"/>
      <c r="H105" s="172"/>
      <c r="I105" s="172"/>
      <c r="J105" s="172"/>
      <c r="K105" s="172"/>
      <c r="L105" s="172"/>
      <c r="M105" s="172"/>
      <c r="N105" s="172"/>
      <c r="O105" s="172"/>
      <c r="P105" s="172"/>
      <c r="Q105" s="172"/>
      <c r="R105" s="172"/>
      <c r="S105" s="172"/>
      <c r="T105" s="215">
        <f t="shared" si="33"/>
        <v>0</v>
      </c>
      <c r="U105" s="172"/>
      <c r="V105" s="172"/>
      <c r="W105" s="172"/>
      <c r="X105" s="172"/>
      <c r="Y105" s="172"/>
      <c r="Z105" s="172"/>
      <c r="AA105" s="172"/>
    </row>
    <row r="106" spans="1:27" ht="18" customHeight="1" x14ac:dyDescent="0.2">
      <c r="A106" s="172"/>
      <c r="B106" s="873"/>
      <c r="C106" s="199" t="str">
        <f>AC58</f>
        <v/>
      </c>
      <c r="D106" s="714" t="str">
        <f t="shared" si="37"/>
        <v/>
      </c>
      <c r="E106" s="172"/>
      <c r="F106" s="172"/>
      <c r="G106" s="172"/>
      <c r="H106" s="172"/>
      <c r="I106" s="172"/>
      <c r="J106" s="172"/>
      <c r="K106" s="172"/>
      <c r="L106" s="172"/>
      <c r="M106" s="172"/>
      <c r="N106" s="172"/>
      <c r="O106" s="172"/>
      <c r="P106" s="172"/>
      <c r="Q106" s="172"/>
      <c r="R106" s="172"/>
      <c r="S106" s="172"/>
      <c r="T106" s="216">
        <f t="shared" si="33"/>
        <v>0</v>
      </c>
      <c r="U106" s="172"/>
      <c r="V106" s="172"/>
      <c r="W106" s="172"/>
      <c r="X106" s="172"/>
      <c r="Y106" s="172"/>
      <c r="Z106" s="172"/>
      <c r="AA106" s="172"/>
    </row>
    <row r="107" spans="1:27" ht="18" customHeight="1" x14ac:dyDescent="0.2">
      <c r="A107" s="172"/>
      <c r="B107" s="873"/>
      <c r="C107" s="199" t="str">
        <f>AC59</f>
        <v/>
      </c>
      <c r="D107" s="714" t="str">
        <f t="shared" si="37"/>
        <v/>
      </c>
      <c r="E107" s="172"/>
      <c r="F107" s="172"/>
      <c r="G107" s="172"/>
      <c r="H107" s="172"/>
      <c r="I107" s="172"/>
      <c r="J107" s="172"/>
      <c r="K107" s="172"/>
      <c r="L107" s="172"/>
      <c r="M107" s="172"/>
      <c r="N107" s="172"/>
      <c r="O107" s="172"/>
      <c r="P107" s="172"/>
      <c r="Q107" s="172"/>
      <c r="R107" s="172"/>
      <c r="S107" s="172"/>
      <c r="T107" s="216">
        <f t="shared" si="33"/>
        <v>0</v>
      </c>
      <c r="U107" s="172"/>
      <c r="V107" s="172"/>
      <c r="W107" s="172"/>
      <c r="X107" s="172"/>
      <c r="Y107" s="172"/>
      <c r="Z107" s="172"/>
      <c r="AA107" s="172"/>
    </row>
    <row r="108" spans="1:27" ht="18" customHeight="1" x14ac:dyDescent="0.2">
      <c r="A108" s="172"/>
      <c r="B108" s="873"/>
      <c r="C108" s="199" t="str">
        <f t="shared" ref="C108:C119" si="38">AC60</f>
        <v/>
      </c>
      <c r="D108" s="714" t="str">
        <f t="shared" si="37"/>
        <v/>
      </c>
      <c r="E108" s="172"/>
      <c r="F108" s="172"/>
      <c r="G108" s="172"/>
      <c r="H108" s="172"/>
      <c r="I108" s="172"/>
      <c r="J108" s="172"/>
      <c r="K108" s="172"/>
      <c r="L108" s="172"/>
      <c r="M108" s="172"/>
      <c r="N108" s="172"/>
      <c r="O108" s="172"/>
      <c r="P108" s="172"/>
      <c r="Q108" s="172"/>
      <c r="R108" s="172"/>
      <c r="S108" s="172"/>
      <c r="T108" s="216">
        <f t="shared" si="33"/>
        <v>0</v>
      </c>
      <c r="U108" s="172"/>
      <c r="V108" s="172"/>
      <c r="W108" s="172"/>
      <c r="X108" s="172"/>
      <c r="Y108" s="172"/>
      <c r="Z108" s="172"/>
      <c r="AA108" s="172"/>
    </row>
    <row r="109" spans="1:27" ht="18" customHeight="1" x14ac:dyDescent="0.2">
      <c r="A109" s="172"/>
      <c r="B109" s="873"/>
      <c r="C109" s="199" t="str">
        <f t="shared" si="38"/>
        <v/>
      </c>
      <c r="D109" s="714" t="str">
        <f t="shared" si="37"/>
        <v/>
      </c>
      <c r="E109" s="172"/>
      <c r="F109" s="172"/>
      <c r="G109" s="172"/>
      <c r="H109" s="172"/>
      <c r="I109" s="172"/>
      <c r="J109" s="172"/>
      <c r="K109" s="172"/>
      <c r="L109" s="172"/>
      <c r="M109" s="172"/>
      <c r="N109" s="172"/>
      <c r="O109" s="172"/>
      <c r="P109" s="172"/>
      <c r="Q109" s="172"/>
      <c r="R109" s="172"/>
      <c r="S109" s="172"/>
      <c r="T109" s="216">
        <f t="shared" si="33"/>
        <v>0</v>
      </c>
      <c r="U109" s="172"/>
      <c r="V109" s="172"/>
      <c r="W109" s="172"/>
      <c r="X109" s="172"/>
      <c r="Y109" s="172"/>
      <c r="Z109" s="172"/>
      <c r="AA109" s="172"/>
    </row>
    <row r="110" spans="1:27" ht="18" customHeight="1" x14ac:dyDescent="0.2">
      <c r="A110" s="172"/>
      <c r="B110" s="873"/>
      <c r="C110" s="199" t="str">
        <f t="shared" si="38"/>
        <v/>
      </c>
      <c r="D110" s="714" t="str">
        <f t="shared" si="37"/>
        <v/>
      </c>
      <c r="E110" s="172"/>
      <c r="F110" s="172"/>
      <c r="G110" s="172"/>
      <c r="H110" s="172"/>
      <c r="I110" s="172"/>
      <c r="J110" s="172"/>
      <c r="K110" s="172"/>
      <c r="L110" s="172"/>
      <c r="M110" s="172"/>
      <c r="N110" s="172"/>
      <c r="O110" s="172"/>
      <c r="P110" s="172"/>
      <c r="Q110" s="172"/>
      <c r="R110" s="172"/>
      <c r="S110" s="172"/>
      <c r="T110" s="216">
        <f t="shared" si="33"/>
        <v>0</v>
      </c>
      <c r="U110" s="172"/>
      <c r="V110" s="172"/>
      <c r="W110" s="172"/>
      <c r="X110" s="172"/>
      <c r="Y110" s="172"/>
      <c r="Z110" s="172"/>
      <c r="AA110" s="172"/>
    </row>
    <row r="111" spans="1:27" ht="18" customHeight="1" x14ac:dyDescent="0.2">
      <c r="A111" s="172"/>
      <c r="B111" s="873"/>
      <c r="C111" s="199" t="str">
        <f t="shared" si="38"/>
        <v/>
      </c>
      <c r="D111" s="714" t="str">
        <f t="shared" si="37"/>
        <v/>
      </c>
      <c r="E111" s="172"/>
      <c r="F111" s="172"/>
      <c r="G111" s="172"/>
      <c r="H111" s="172"/>
      <c r="I111" s="172"/>
      <c r="J111" s="172"/>
      <c r="K111" s="172"/>
      <c r="L111" s="172"/>
      <c r="M111" s="172"/>
      <c r="N111" s="172"/>
      <c r="O111" s="172"/>
      <c r="P111" s="172"/>
      <c r="Q111" s="172"/>
      <c r="R111" s="172"/>
      <c r="S111" s="172"/>
      <c r="T111" s="216">
        <f t="shared" si="33"/>
        <v>0</v>
      </c>
      <c r="U111" s="172"/>
      <c r="V111" s="172"/>
      <c r="W111" s="172"/>
      <c r="X111" s="172"/>
      <c r="Y111" s="172"/>
      <c r="Z111" s="172"/>
      <c r="AA111" s="172"/>
    </row>
    <row r="112" spans="1:27" ht="18" customHeight="1" x14ac:dyDescent="0.2">
      <c r="A112" s="172"/>
      <c r="B112" s="873"/>
      <c r="C112" s="199" t="str">
        <f t="shared" si="38"/>
        <v/>
      </c>
      <c r="D112" s="714" t="str">
        <f t="shared" si="37"/>
        <v/>
      </c>
      <c r="E112" s="172"/>
      <c r="F112" s="172"/>
      <c r="G112" s="172"/>
      <c r="H112" s="172"/>
      <c r="I112" s="172"/>
      <c r="J112" s="172"/>
      <c r="K112" s="172"/>
      <c r="L112" s="172"/>
      <c r="M112" s="172"/>
      <c r="N112" s="172"/>
      <c r="O112" s="172"/>
      <c r="P112" s="172"/>
      <c r="Q112" s="172"/>
      <c r="R112" s="172"/>
      <c r="S112" s="172"/>
      <c r="T112" s="216">
        <f t="shared" si="33"/>
        <v>0</v>
      </c>
      <c r="U112" s="172"/>
      <c r="V112" s="172"/>
      <c r="W112" s="172"/>
      <c r="X112" s="172"/>
      <c r="Y112" s="172"/>
      <c r="Z112" s="172"/>
      <c r="AA112" s="172"/>
    </row>
    <row r="113" spans="1:27" ht="18" customHeight="1" x14ac:dyDescent="0.2">
      <c r="A113" s="172"/>
      <c r="B113" s="873"/>
      <c r="C113" s="199" t="str">
        <f t="shared" si="38"/>
        <v/>
      </c>
      <c r="D113" s="714" t="str">
        <f t="shared" si="37"/>
        <v/>
      </c>
      <c r="E113" s="172"/>
      <c r="F113" s="172"/>
      <c r="G113" s="172"/>
      <c r="H113" s="172"/>
      <c r="I113" s="172"/>
      <c r="J113" s="172"/>
      <c r="K113" s="172"/>
      <c r="L113" s="172"/>
      <c r="M113" s="172"/>
      <c r="N113" s="172"/>
      <c r="O113" s="172"/>
      <c r="P113" s="172"/>
      <c r="Q113" s="172"/>
      <c r="R113" s="172"/>
      <c r="S113" s="172"/>
      <c r="T113" s="216">
        <f t="shared" si="33"/>
        <v>0</v>
      </c>
      <c r="U113" s="172"/>
      <c r="V113" s="172"/>
      <c r="W113" s="172"/>
      <c r="X113" s="172"/>
      <c r="Y113" s="172"/>
      <c r="Z113" s="172"/>
      <c r="AA113" s="172"/>
    </row>
    <row r="114" spans="1:27" ht="18" customHeight="1" x14ac:dyDescent="0.2">
      <c r="A114" s="172"/>
      <c r="B114" s="873"/>
      <c r="C114" s="199" t="str">
        <f t="shared" si="38"/>
        <v/>
      </c>
      <c r="D114" s="714" t="str">
        <f t="shared" si="37"/>
        <v/>
      </c>
      <c r="E114" s="172"/>
      <c r="F114" s="172"/>
      <c r="G114" s="172"/>
      <c r="H114" s="172"/>
      <c r="I114" s="172"/>
      <c r="J114" s="172"/>
      <c r="K114" s="172"/>
      <c r="L114" s="172"/>
      <c r="M114" s="172"/>
      <c r="N114" s="172"/>
      <c r="O114" s="172"/>
      <c r="P114" s="172"/>
      <c r="Q114" s="172"/>
      <c r="R114" s="172"/>
      <c r="S114" s="172"/>
      <c r="T114" s="216">
        <f t="shared" si="33"/>
        <v>0</v>
      </c>
      <c r="U114" s="172"/>
      <c r="V114" s="172"/>
      <c r="W114" s="172"/>
      <c r="X114" s="172"/>
      <c r="Y114" s="172"/>
      <c r="Z114" s="172"/>
      <c r="AA114" s="172"/>
    </row>
    <row r="115" spans="1:27" ht="18" customHeight="1" x14ac:dyDescent="0.2">
      <c r="A115" s="172"/>
      <c r="B115" s="873"/>
      <c r="C115" s="199" t="str">
        <f t="shared" si="38"/>
        <v/>
      </c>
      <c r="D115" s="714" t="str">
        <f t="shared" si="37"/>
        <v/>
      </c>
      <c r="E115" s="172"/>
      <c r="F115" s="172"/>
      <c r="G115" s="172"/>
      <c r="H115" s="172"/>
      <c r="I115" s="172"/>
      <c r="J115" s="172"/>
      <c r="K115" s="172"/>
      <c r="L115" s="172"/>
      <c r="M115" s="172"/>
      <c r="N115" s="172"/>
      <c r="O115" s="172"/>
      <c r="P115" s="172"/>
      <c r="Q115" s="172"/>
      <c r="R115" s="172"/>
      <c r="S115" s="172"/>
      <c r="T115" s="216">
        <f t="shared" si="33"/>
        <v>0</v>
      </c>
      <c r="U115" s="172"/>
      <c r="V115" s="172"/>
      <c r="W115" s="172"/>
      <c r="X115" s="172"/>
      <c r="Y115" s="172"/>
      <c r="Z115" s="172"/>
      <c r="AA115" s="172"/>
    </row>
    <row r="116" spans="1:27" ht="18" customHeight="1" x14ac:dyDescent="0.2">
      <c r="A116" s="172"/>
      <c r="B116" s="871"/>
      <c r="C116" s="199" t="str">
        <f t="shared" si="38"/>
        <v/>
      </c>
      <c r="D116" s="714" t="str">
        <f t="shared" si="37"/>
        <v/>
      </c>
      <c r="E116" s="172"/>
      <c r="F116" s="172"/>
      <c r="G116" s="172"/>
      <c r="H116" s="172"/>
      <c r="I116" s="172"/>
      <c r="J116" s="172"/>
      <c r="K116" s="172"/>
      <c r="L116" s="172"/>
      <c r="M116" s="172"/>
      <c r="N116" s="172"/>
      <c r="O116" s="172"/>
      <c r="P116" s="172"/>
      <c r="Q116" s="172"/>
      <c r="R116" s="172"/>
      <c r="S116" s="172"/>
      <c r="T116" s="216">
        <f t="shared" si="33"/>
        <v>0</v>
      </c>
      <c r="U116" s="172"/>
      <c r="V116" s="172"/>
      <c r="W116" s="172"/>
      <c r="X116" s="172"/>
      <c r="Y116" s="172"/>
      <c r="Z116" s="172"/>
      <c r="AA116" s="172"/>
    </row>
    <row r="117" spans="1:27" ht="18" customHeight="1" x14ac:dyDescent="0.2">
      <c r="A117" s="172"/>
      <c r="B117" s="871"/>
      <c r="C117" s="199" t="str">
        <f t="shared" si="38"/>
        <v/>
      </c>
      <c r="D117" s="714" t="str">
        <f t="shared" si="37"/>
        <v/>
      </c>
      <c r="E117" s="172"/>
      <c r="F117" s="172"/>
      <c r="G117" s="172"/>
      <c r="H117" s="172"/>
      <c r="I117" s="172"/>
      <c r="J117" s="172"/>
      <c r="K117" s="172"/>
      <c r="L117" s="172"/>
      <c r="M117" s="172"/>
      <c r="N117" s="172"/>
      <c r="O117" s="172"/>
      <c r="P117" s="172"/>
      <c r="Q117" s="172"/>
      <c r="R117" s="172"/>
      <c r="S117" s="172"/>
      <c r="T117" s="216">
        <f t="shared" si="33"/>
        <v>0</v>
      </c>
      <c r="U117" s="172"/>
      <c r="V117" s="172"/>
      <c r="W117" s="172"/>
      <c r="X117" s="172"/>
      <c r="Y117" s="172"/>
      <c r="Z117" s="172"/>
      <c r="AA117" s="172"/>
    </row>
    <row r="118" spans="1:27" ht="18" customHeight="1" x14ac:dyDescent="0.2">
      <c r="A118" s="172"/>
      <c r="B118" s="871"/>
      <c r="C118" s="199" t="str">
        <f t="shared" si="38"/>
        <v/>
      </c>
      <c r="D118" s="714" t="str">
        <f t="shared" si="37"/>
        <v/>
      </c>
      <c r="E118" s="172"/>
      <c r="F118" s="172"/>
      <c r="G118" s="172"/>
      <c r="H118" s="172"/>
      <c r="I118" s="172"/>
      <c r="J118" s="172"/>
      <c r="K118" s="172"/>
      <c r="L118" s="172"/>
      <c r="M118" s="172"/>
      <c r="N118" s="172"/>
      <c r="O118" s="172"/>
      <c r="P118" s="172"/>
      <c r="Q118" s="172"/>
      <c r="R118" s="172"/>
      <c r="S118" s="172"/>
      <c r="T118" s="216">
        <f t="shared" si="33"/>
        <v>0</v>
      </c>
      <c r="U118" s="172"/>
      <c r="V118" s="172"/>
      <c r="W118" s="172"/>
      <c r="X118" s="172"/>
      <c r="Y118" s="172"/>
      <c r="Z118" s="172"/>
      <c r="AA118" s="172"/>
    </row>
    <row r="119" spans="1:27" ht="17.25" customHeight="1" x14ac:dyDescent="0.2">
      <c r="A119" s="172"/>
      <c r="B119" s="871"/>
      <c r="C119" s="199" t="str">
        <f t="shared" si="38"/>
        <v/>
      </c>
      <c r="D119" s="714" t="str">
        <f t="shared" si="37"/>
        <v/>
      </c>
      <c r="E119" s="172"/>
      <c r="F119" s="172"/>
      <c r="G119" s="172"/>
      <c r="H119" s="172"/>
      <c r="I119" s="172"/>
      <c r="J119" s="172"/>
      <c r="K119" s="172"/>
      <c r="L119" s="172"/>
      <c r="M119" s="172"/>
      <c r="N119" s="172"/>
      <c r="O119" s="172"/>
      <c r="P119" s="172"/>
      <c r="Q119" s="172"/>
      <c r="R119" s="172"/>
      <c r="S119" s="172"/>
      <c r="T119" s="216">
        <f t="shared" si="33"/>
        <v>0</v>
      </c>
      <c r="U119" s="172"/>
      <c r="V119" s="172"/>
      <c r="W119" s="172"/>
      <c r="X119" s="172"/>
      <c r="Y119" s="172"/>
      <c r="Z119" s="172"/>
      <c r="AA119" s="172"/>
    </row>
    <row r="120" spans="1:27" ht="19.5" customHeight="1" thickBot="1" x14ac:dyDescent="0.3">
      <c r="A120" s="172"/>
      <c r="B120" s="872"/>
      <c r="C120" s="852"/>
      <c r="D120" s="853"/>
      <c r="E120" s="172"/>
      <c r="F120" s="172"/>
      <c r="G120" s="172"/>
      <c r="H120" s="172"/>
      <c r="I120" s="172"/>
      <c r="J120" s="172"/>
      <c r="K120" s="172"/>
      <c r="L120" s="172"/>
      <c r="M120" s="172"/>
      <c r="N120" s="172"/>
      <c r="O120" s="172"/>
      <c r="P120" s="172"/>
      <c r="Q120" s="172"/>
      <c r="R120" s="172"/>
      <c r="S120" s="172"/>
      <c r="T120" s="217"/>
      <c r="U120" s="172"/>
      <c r="V120" s="172"/>
      <c r="W120" s="172"/>
      <c r="X120" s="172"/>
      <c r="Y120" s="172"/>
      <c r="Z120" s="172"/>
      <c r="AA120" s="172"/>
    </row>
    <row r="121" spans="1:27" x14ac:dyDescent="0.2">
      <c r="A121" s="172"/>
      <c r="B121" s="172"/>
      <c r="C121" s="172"/>
      <c r="D121" s="172"/>
      <c r="E121" s="172"/>
      <c r="F121" s="172"/>
      <c r="G121" s="172"/>
      <c r="H121" s="172"/>
      <c r="I121" s="172"/>
      <c r="J121" s="172"/>
      <c r="K121" s="172"/>
      <c r="L121" s="172"/>
      <c r="M121" s="172"/>
      <c r="N121" s="172"/>
      <c r="O121" s="172"/>
      <c r="P121" s="172"/>
      <c r="Q121" s="172"/>
      <c r="R121" s="172"/>
      <c r="S121" s="172"/>
      <c r="T121" s="218"/>
      <c r="U121" s="172"/>
      <c r="V121" s="172"/>
      <c r="W121" s="172"/>
      <c r="X121" s="172"/>
      <c r="Y121" s="172"/>
      <c r="Z121" s="172"/>
      <c r="AA121" s="172"/>
    </row>
    <row r="122" spans="1:27" ht="16.5" x14ac:dyDescent="0.3">
      <c r="A122" s="172"/>
      <c r="B122" s="172"/>
      <c r="C122" s="172"/>
      <c r="E122" s="52" t="s">
        <v>183</v>
      </c>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row>
    <row r="123" spans="1:27" x14ac:dyDescent="0.2">
      <c r="A123" s="172"/>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row>
    <row r="124" spans="1:27" x14ac:dyDescent="0.2">
      <c r="A124" s="172"/>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row>
    <row r="125" spans="1:27" ht="15" x14ac:dyDescent="0.25">
      <c r="A125" s="172"/>
      <c r="B125" s="186" t="s">
        <v>30</v>
      </c>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row>
    <row r="126" spans="1:27" x14ac:dyDescent="0.2">
      <c r="A126" s="172"/>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row>
    <row r="127" spans="1:27" x14ac:dyDescent="0.2">
      <c r="A127" s="172"/>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row>
    <row r="128" spans="1:27" ht="18" customHeight="1" thickBot="1" x14ac:dyDescent="0.25">
      <c r="A128" s="172"/>
      <c r="C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row>
    <row r="129" spans="1:27" ht="73.5" customHeight="1" thickBot="1" x14ac:dyDescent="0.25">
      <c r="A129" s="172"/>
      <c r="B129" s="172"/>
      <c r="C129" s="187" t="s">
        <v>68</v>
      </c>
      <c r="D129" s="190" t="s">
        <v>193</v>
      </c>
      <c r="E129" s="190" t="s">
        <v>194</v>
      </c>
      <c r="F129" s="190" t="s">
        <v>370</v>
      </c>
      <c r="G129" s="219" t="s">
        <v>282</v>
      </c>
      <c r="H129" s="219" t="s">
        <v>284</v>
      </c>
      <c r="I129" s="172"/>
      <c r="J129" s="172"/>
      <c r="K129" s="172"/>
      <c r="L129" s="172"/>
      <c r="M129" s="172"/>
      <c r="N129" s="172"/>
      <c r="O129" s="172"/>
      <c r="P129" s="172"/>
      <c r="Q129" s="172"/>
      <c r="R129" s="172"/>
      <c r="S129" s="172"/>
      <c r="T129" s="172"/>
      <c r="U129" s="172"/>
      <c r="V129" s="172"/>
      <c r="W129" s="172"/>
      <c r="X129" s="172"/>
      <c r="Y129" s="172"/>
      <c r="Z129" s="172"/>
      <c r="AA129" s="172"/>
    </row>
    <row r="130" spans="1:27" ht="18" customHeight="1" x14ac:dyDescent="0.2">
      <c r="A130" s="172"/>
      <c r="B130" s="870" t="s">
        <v>74</v>
      </c>
      <c r="C130" s="220" t="str">
        <f>IF(C75="","",C75)</f>
        <v/>
      </c>
      <c r="D130" s="330"/>
      <c r="E130" s="331"/>
      <c r="F130" s="331"/>
      <c r="G130" s="221" t="str">
        <f>D75</f>
        <v/>
      </c>
      <c r="H130" s="717" t="str">
        <f t="shared" ref="H130:H162" si="39">IF(C130="","",D130-E130+F130-G130)</f>
        <v/>
      </c>
      <c r="I130" s="172"/>
      <c r="J130" s="172"/>
      <c r="K130" s="172"/>
      <c r="L130" s="172"/>
      <c r="M130" s="172"/>
      <c r="N130" s="172"/>
      <c r="O130" s="172"/>
      <c r="P130" s="172"/>
      <c r="Q130" s="172"/>
      <c r="R130" s="172"/>
      <c r="S130" s="172"/>
      <c r="T130" s="172"/>
      <c r="U130" s="172"/>
      <c r="V130" s="172"/>
      <c r="W130" s="172"/>
      <c r="X130" s="172"/>
      <c r="Y130" s="172"/>
      <c r="Z130" s="172"/>
      <c r="AA130" s="172"/>
    </row>
    <row r="131" spans="1:27" ht="18" customHeight="1" x14ac:dyDescent="0.2">
      <c r="A131" s="172"/>
      <c r="B131" s="871"/>
      <c r="C131" s="222" t="str">
        <f>IF(C76="","",C76)</f>
        <v/>
      </c>
      <c r="D131" s="332"/>
      <c r="E131" s="323"/>
      <c r="F131" s="323"/>
      <c r="G131" s="223" t="str">
        <f>D76</f>
        <v/>
      </c>
      <c r="H131" s="718" t="str">
        <f t="shared" si="39"/>
        <v/>
      </c>
      <c r="I131" s="172"/>
      <c r="J131" s="172"/>
      <c r="K131" s="172"/>
      <c r="L131" s="172"/>
      <c r="M131" s="172"/>
      <c r="N131" s="172"/>
      <c r="O131" s="172"/>
      <c r="P131" s="172"/>
      <c r="Q131" s="172"/>
      <c r="R131" s="172"/>
      <c r="S131" s="172"/>
      <c r="T131" s="172"/>
      <c r="U131" s="172"/>
      <c r="V131" s="172"/>
      <c r="W131" s="172"/>
      <c r="X131" s="172"/>
      <c r="Y131" s="172"/>
      <c r="Z131" s="172"/>
      <c r="AA131" s="172"/>
    </row>
    <row r="132" spans="1:27" ht="18" customHeight="1" x14ac:dyDescent="0.2">
      <c r="A132" s="172"/>
      <c r="B132" s="871"/>
      <c r="C132" s="222" t="str">
        <f>IF(C77="","",C77)</f>
        <v/>
      </c>
      <c r="D132" s="332"/>
      <c r="E132" s="323"/>
      <c r="F132" s="323"/>
      <c r="G132" s="223" t="str">
        <f>D77</f>
        <v/>
      </c>
      <c r="H132" s="718" t="str">
        <f t="shared" si="39"/>
        <v/>
      </c>
      <c r="I132" s="172"/>
      <c r="J132" s="172"/>
      <c r="K132" s="172"/>
      <c r="L132" s="172"/>
      <c r="M132" s="172"/>
      <c r="N132" s="172"/>
      <c r="O132" s="172"/>
      <c r="P132" s="172"/>
      <c r="Q132" s="172"/>
      <c r="R132" s="172"/>
      <c r="S132" s="172"/>
      <c r="T132" s="172"/>
      <c r="U132" s="172"/>
      <c r="V132" s="172"/>
      <c r="W132" s="172"/>
      <c r="X132" s="172"/>
      <c r="Y132" s="172"/>
      <c r="Z132" s="172"/>
      <c r="AA132" s="172"/>
    </row>
    <row r="133" spans="1:27" ht="18" customHeight="1" x14ac:dyDescent="0.2">
      <c r="A133" s="172"/>
      <c r="B133" s="871"/>
      <c r="C133" s="222" t="str">
        <f>IF(C78="","",C78)</f>
        <v/>
      </c>
      <c r="D133" s="332"/>
      <c r="E133" s="323"/>
      <c r="F133" s="323"/>
      <c r="G133" s="223" t="str">
        <f>D78</f>
        <v/>
      </c>
      <c r="H133" s="718" t="str">
        <f t="shared" si="39"/>
        <v/>
      </c>
      <c r="I133" s="172"/>
      <c r="J133" s="172"/>
      <c r="K133" s="172"/>
      <c r="L133" s="172"/>
      <c r="M133" s="172"/>
      <c r="N133" s="172"/>
      <c r="O133" s="172"/>
      <c r="P133" s="172"/>
      <c r="Q133" s="172"/>
      <c r="R133" s="172"/>
      <c r="S133" s="172"/>
      <c r="T133" s="172"/>
      <c r="U133" s="172"/>
      <c r="V133" s="172"/>
      <c r="W133" s="172"/>
      <c r="X133" s="172"/>
      <c r="Y133" s="172"/>
      <c r="Z133" s="172"/>
      <c r="AA133" s="172"/>
    </row>
    <row r="134" spans="1:27" ht="18" customHeight="1" x14ac:dyDescent="0.2">
      <c r="A134" s="172"/>
      <c r="B134" s="871"/>
      <c r="C134" s="222" t="str">
        <f t="shared" ref="C134:C144" si="40">IF(C79="","",C79)</f>
        <v/>
      </c>
      <c r="D134" s="332"/>
      <c r="E134" s="323"/>
      <c r="F134" s="323"/>
      <c r="G134" s="223" t="str">
        <f t="shared" ref="G134:G144" si="41">D79</f>
        <v/>
      </c>
      <c r="H134" s="718" t="str">
        <f t="shared" ref="H134:H144" si="42">IF(C134="","",D134-E134+F134-G134)</f>
        <v/>
      </c>
      <c r="I134" s="172"/>
      <c r="J134" s="172"/>
      <c r="K134" s="172"/>
      <c r="L134" s="172"/>
      <c r="M134" s="172"/>
      <c r="N134" s="172"/>
      <c r="O134" s="172"/>
      <c r="P134" s="172"/>
      <c r="Q134" s="172"/>
      <c r="R134" s="172"/>
      <c r="S134" s="172"/>
      <c r="T134" s="172"/>
      <c r="U134" s="172"/>
      <c r="V134" s="172"/>
      <c r="W134" s="172"/>
      <c r="X134" s="172"/>
      <c r="Y134" s="172"/>
      <c r="Z134" s="172"/>
      <c r="AA134" s="172"/>
    </row>
    <row r="135" spans="1:27" ht="18" customHeight="1" x14ac:dyDescent="0.2">
      <c r="A135" s="172"/>
      <c r="B135" s="871"/>
      <c r="C135" s="222" t="str">
        <f t="shared" si="40"/>
        <v/>
      </c>
      <c r="D135" s="332"/>
      <c r="E135" s="323"/>
      <c r="F135" s="323"/>
      <c r="G135" s="223" t="str">
        <f t="shared" si="41"/>
        <v/>
      </c>
      <c r="H135" s="718" t="str">
        <f t="shared" si="42"/>
        <v/>
      </c>
      <c r="I135" s="172"/>
      <c r="J135" s="172"/>
      <c r="K135" s="172"/>
      <c r="L135" s="172"/>
      <c r="M135" s="172"/>
      <c r="N135" s="172"/>
      <c r="O135" s="172"/>
      <c r="P135" s="172"/>
      <c r="Q135" s="172"/>
      <c r="R135" s="172"/>
      <c r="S135" s="172"/>
      <c r="T135" s="172"/>
      <c r="U135" s="172"/>
      <c r="V135" s="172"/>
      <c r="W135" s="172"/>
      <c r="X135" s="172"/>
      <c r="Y135" s="172"/>
      <c r="Z135" s="172"/>
      <c r="AA135" s="172"/>
    </row>
    <row r="136" spans="1:27" ht="18" customHeight="1" x14ac:dyDescent="0.2">
      <c r="A136" s="172"/>
      <c r="B136" s="871"/>
      <c r="C136" s="222" t="str">
        <f t="shared" si="40"/>
        <v/>
      </c>
      <c r="D136" s="332"/>
      <c r="E136" s="323"/>
      <c r="F136" s="323"/>
      <c r="G136" s="223" t="str">
        <f t="shared" si="41"/>
        <v/>
      </c>
      <c r="H136" s="718" t="str">
        <f t="shared" si="42"/>
        <v/>
      </c>
      <c r="I136" s="172"/>
      <c r="J136" s="172"/>
      <c r="K136" s="172"/>
      <c r="L136" s="172"/>
      <c r="M136" s="172"/>
      <c r="N136" s="172"/>
      <c r="O136" s="172"/>
      <c r="P136" s="172"/>
      <c r="Q136" s="172"/>
      <c r="R136" s="172"/>
      <c r="S136" s="172"/>
      <c r="T136" s="172"/>
      <c r="U136" s="172"/>
      <c r="V136" s="172"/>
      <c r="W136" s="172"/>
      <c r="X136" s="172"/>
      <c r="Y136" s="172"/>
      <c r="Z136" s="172"/>
      <c r="AA136" s="172"/>
    </row>
    <row r="137" spans="1:27" ht="18" customHeight="1" x14ac:dyDescent="0.2">
      <c r="A137" s="172"/>
      <c r="B137" s="871"/>
      <c r="C137" s="222" t="str">
        <f t="shared" si="40"/>
        <v/>
      </c>
      <c r="D137" s="332"/>
      <c r="E137" s="323"/>
      <c r="F137" s="323"/>
      <c r="G137" s="223" t="str">
        <f t="shared" si="41"/>
        <v/>
      </c>
      <c r="H137" s="718" t="str">
        <f t="shared" si="42"/>
        <v/>
      </c>
      <c r="I137" s="172"/>
      <c r="J137" s="172"/>
      <c r="K137" s="172"/>
      <c r="L137" s="172"/>
      <c r="M137" s="172"/>
      <c r="N137" s="172"/>
      <c r="O137" s="172"/>
      <c r="P137" s="172"/>
      <c r="Q137" s="172"/>
      <c r="R137" s="172"/>
      <c r="S137" s="172"/>
      <c r="T137" s="172"/>
      <c r="U137" s="172"/>
      <c r="V137" s="172"/>
      <c r="W137" s="172"/>
      <c r="X137" s="172"/>
      <c r="Y137" s="172"/>
      <c r="Z137" s="172"/>
      <c r="AA137" s="172"/>
    </row>
    <row r="138" spans="1:27" ht="18" customHeight="1" x14ac:dyDescent="0.2">
      <c r="A138" s="172"/>
      <c r="B138" s="871"/>
      <c r="C138" s="222" t="str">
        <f t="shared" si="40"/>
        <v/>
      </c>
      <c r="D138" s="332"/>
      <c r="E138" s="323"/>
      <c r="F138" s="323"/>
      <c r="G138" s="223" t="str">
        <f t="shared" si="41"/>
        <v/>
      </c>
      <c r="H138" s="718" t="str">
        <f t="shared" si="42"/>
        <v/>
      </c>
      <c r="I138" s="172"/>
      <c r="J138" s="172"/>
      <c r="K138" s="172"/>
      <c r="L138" s="172"/>
      <c r="M138" s="172"/>
      <c r="N138" s="172"/>
      <c r="O138" s="172"/>
      <c r="P138" s="172"/>
      <c r="Q138" s="172"/>
      <c r="R138" s="172"/>
      <c r="S138" s="172"/>
      <c r="T138" s="172"/>
      <c r="U138" s="172"/>
      <c r="V138" s="172"/>
      <c r="W138" s="172"/>
      <c r="X138" s="172"/>
      <c r="Y138" s="172"/>
      <c r="Z138" s="172"/>
      <c r="AA138" s="172"/>
    </row>
    <row r="139" spans="1:27" ht="18" customHeight="1" x14ac:dyDescent="0.2">
      <c r="A139" s="172"/>
      <c r="B139" s="871"/>
      <c r="C139" s="222" t="str">
        <f t="shared" si="40"/>
        <v/>
      </c>
      <c r="D139" s="332"/>
      <c r="E139" s="323"/>
      <c r="F139" s="323"/>
      <c r="G139" s="223" t="str">
        <f t="shared" si="41"/>
        <v/>
      </c>
      <c r="H139" s="718" t="str">
        <f t="shared" si="42"/>
        <v/>
      </c>
      <c r="I139" s="172"/>
      <c r="J139" s="172"/>
      <c r="K139" s="172"/>
      <c r="L139" s="172"/>
      <c r="M139" s="172"/>
      <c r="N139" s="172"/>
      <c r="O139" s="172"/>
      <c r="P139" s="172"/>
      <c r="Q139" s="172"/>
      <c r="R139" s="172"/>
      <c r="S139" s="172"/>
      <c r="T139" s="172"/>
      <c r="U139" s="172"/>
      <c r="V139" s="172"/>
      <c r="W139" s="172"/>
      <c r="X139" s="172"/>
      <c r="Y139" s="172"/>
      <c r="Z139" s="172"/>
      <c r="AA139" s="172"/>
    </row>
    <row r="140" spans="1:27" ht="18" customHeight="1" x14ac:dyDescent="0.2">
      <c r="A140" s="172"/>
      <c r="B140" s="871"/>
      <c r="C140" s="222" t="str">
        <f t="shared" si="40"/>
        <v/>
      </c>
      <c r="D140" s="332"/>
      <c r="E140" s="323"/>
      <c r="F140" s="323"/>
      <c r="G140" s="223" t="str">
        <f t="shared" si="41"/>
        <v/>
      </c>
      <c r="H140" s="718" t="str">
        <f t="shared" si="42"/>
        <v/>
      </c>
      <c r="I140" s="172"/>
      <c r="J140" s="172"/>
      <c r="K140" s="172"/>
      <c r="L140" s="172"/>
      <c r="M140" s="172"/>
      <c r="N140" s="172"/>
      <c r="O140" s="172"/>
      <c r="P140" s="172"/>
      <c r="Q140" s="172"/>
      <c r="R140" s="172"/>
      <c r="S140" s="172"/>
      <c r="T140" s="172"/>
      <c r="U140" s="172"/>
      <c r="V140" s="172"/>
      <c r="W140" s="172"/>
      <c r="X140" s="172"/>
      <c r="Y140" s="172"/>
      <c r="Z140" s="172"/>
      <c r="AA140" s="172"/>
    </row>
    <row r="141" spans="1:27" ht="18" customHeight="1" x14ac:dyDescent="0.2">
      <c r="A141" s="172"/>
      <c r="B141" s="871"/>
      <c r="C141" s="222" t="str">
        <f t="shared" si="40"/>
        <v/>
      </c>
      <c r="D141" s="332"/>
      <c r="E141" s="323"/>
      <c r="F141" s="323"/>
      <c r="G141" s="223" t="str">
        <f t="shared" si="41"/>
        <v/>
      </c>
      <c r="H141" s="718" t="str">
        <f t="shared" si="42"/>
        <v/>
      </c>
      <c r="I141" s="172"/>
      <c r="J141" s="172"/>
      <c r="K141" s="172"/>
      <c r="L141" s="172"/>
      <c r="M141" s="172"/>
      <c r="N141" s="172"/>
      <c r="O141" s="172"/>
      <c r="P141" s="172"/>
      <c r="Q141" s="172"/>
      <c r="R141" s="172"/>
      <c r="S141" s="172"/>
      <c r="T141" s="172"/>
      <c r="U141" s="172"/>
      <c r="V141" s="172"/>
      <c r="W141" s="172"/>
      <c r="X141" s="172"/>
      <c r="Y141" s="172"/>
      <c r="Z141" s="172"/>
      <c r="AA141" s="172"/>
    </row>
    <row r="142" spans="1:27" ht="18" customHeight="1" x14ac:dyDescent="0.2">
      <c r="A142" s="172"/>
      <c r="B142" s="871"/>
      <c r="C142" s="222" t="str">
        <f t="shared" si="40"/>
        <v/>
      </c>
      <c r="D142" s="332"/>
      <c r="E142" s="323"/>
      <c r="F142" s="323"/>
      <c r="G142" s="223" t="str">
        <f t="shared" si="41"/>
        <v/>
      </c>
      <c r="H142" s="718" t="str">
        <f t="shared" si="42"/>
        <v/>
      </c>
      <c r="I142" s="172"/>
      <c r="J142" s="172"/>
      <c r="K142" s="172"/>
      <c r="L142" s="172"/>
      <c r="M142" s="172"/>
      <c r="N142" s="172"/>
      <c r="O142" s="172"/>
      <c r="P142" s="172"/>
      <c r="Q142" s="172"/>
      <c r="R142" s="172"/>
      <c r="S142" s="172"/>
      <c r="T142" s="172"/>
      <c r="U142" s="172"/>
      <c r="V142" s="172"/>
      <c r="W142" s="172"/>
      <c r="X142" s="172"/>
      <c r="Y142" s="172"/>
      <c r="Z142" s="172"/>
      <c r="AA142" s="172"/>
    </row>
    <row r="143" spans="1:27" ht="18" customHeight="1" x14ac:dyDescent="0.2">
      <c r="A143" s="172"/>
      <c r="B143" s="871"/>
      <c r="C143" s="222" t="str">
        <f t="shared" si="40"/>
        <v/>
      </c>
      <c r="D143" s="332"/>
      <c r="E143" s="323"/>
      <c r="F143" s="323"/>
      <c r="G143" s="223" t="str">
        <f t="shared" si="41"/>
        <v/>
      </c>
      <c r="H143" s="718" t="str">
        <f t="shared" si="42"/>
        <v/>
      </c>
      <c r="I143" s="172"/>
      <c r="J143" s="172"/>
      <c r="K143" s="172"/>
      <c r="L143" s="172"/>
      <c r="M143" s="172"/>
      <c r="N143" s="172"/>
      <c r="O143" s="172"/>
      <c r="P143" s="172"/>
      <c r="Q143" s="172"/>
      <c r="R143" s="172"/>
      <c r="S143" s="172"/>
      <c r="T143" s="172"/>
      <c r="U143" s="172"/>
      <c r="V143" s="172"/>
      <c r="W143" s="172"/>
      <c r="X143" s="172"/>
      <c r="Y143" s="172"/>
      <c r="Z143" s="172"/>
      <c r="AA143" s="172"/>
    </row>
    <row r="144" spans="1:27" ht="18" customHeight="1" thickBot="1" x14ac:dyDescent="0.25">
      <c r="A144" s="172"/>
      <c r="B144" s="872"/>
      <c r="C144" s="224" t="str">
        <f t="shared" si="40"/>
        <v/>
      </c>
      <c r="D144" s="333"/>
      <c r="E144" s="328"/>
      <c r="F144" s="328"/>
      <c r="G144" s="225" t="str">
        <f t="shared" si="41"/>
        <v/>
      </c>
      <c r="H144" s="719" t="str">
        <f t="shared" si="42"/>
        <v/>
      </c>
      <c r="I144" s="172"/>
      <c r="J144" s="172"/>
      <c r="K144" s="172"/>
      <c r="L144" s="172"/>
      <c r="M144" s="172"/>
      <c r="N144" s="172"/>
      <c r="O144" s="172"/>
      <c r="P144" s="172"/>
      <c r="Q144" s="172"/>
      <c r="R144" s="172"/>
      <c r="S144" s="172"/>
      <c r="T144" s="172"/>
      <c r="U144" s="172"/>
      <c r="V144" s="172"/>
      <c r="W144" s="172"/>
      <c r="X144" s="172"/>
      <c r="Y144" s="172"/>
      <c r="Z144" s="172"/>
      <c r="AA144" s="172"/>
    </row>
    <row r="145" spans="1:27" ht="18" customHeight="1" x14ac:dyDescent="0.2">
      <c r="A145" s="172"/>
      <c r="B145" s="870" t="s">
        <v>179</v>
      </c>
      <c r="C145" s="220" t="str">
        <f>IF(C90="","",C90)</f>
        <v/>
      </c>
      <c r="D145" s="330"/>
      <c r="E145" s="331"/>
      <c r="F145" s="331"/>
      <c r="G145" s="226" t="str">
        <f>D90</f>
        <v/>
      </c>
      <c r="H145" s="717" t="str">
        <f t="shared" si="39"/>
        <v/>
      </c>
      <c r="I145" s="172"/>
      <c r="J145" s="172"/>
      <c r="K145" s="172"/>
      <c r="L145" s="172"/>
      <c r="M145" s="172"/>
      <c r="N145" s="172"/>
      <c r="O145" s="172"/>
      <c r="P145" s="172"/>
      <c r="Q145" s="172"/>
      <c r="R145" s="172"/>
      <c r="S145" s="172"/>
      <c r="T145" s="172"/>
      <c r="U145" s="172"/>
      <c r="V145" s="172"/>
      <c r="W145" s="172"/>
      <c r="X145" s="172"/>
      <c r="Y145" s="172"/>
      <c r="Z145" s="172"/>
      <c r="AA145" s="172"/>
    </row>
    <row r="146" spans="1:27" ht="18" customHeight="1" x14ac:dyDescent="0.2">
      <c r="A146" s="172"/>
      <c r="B146" s="871"/>
      <c r="C146" s="222" t="str">
        <f>IF(C91="","",C91)</f>
        <v/>
      </c>
      <c r="D146" s="332"/>
      <c r="E146" s="323"/>
      <c r="F146" s="323"/>
      <c r="G146" s="223" t="str">
        <f>D91</f>
        <v/>
      </c>
      <c r="H146" s="718" t="str">
        <f t="shared" si="39"/>
        <v/>
      </c>
      <c r="I146" s="172"/>
      <c r="J146" s="172"/>
      <c r="K146" s="172"/>
      <c r="L146" s="172"/>
      <c r="M146" s="172"/>
      <c r="N146" s="172"/>
      <c r="O146" s="172"/>
      <c r="P146" s="172"/>
      <c r="Q146" s="172"/>
      <c r="R146" s="172"/>
      <c r="S146" s="172"/>
      <c r="T146" s="172"/>
      <c r="U146" s="172"/>
      <c r="V146" s="172"/>
      <c r="W146" s="172"/>
      <c r="X146" s="172"/>
      <c r="Y146" s="172"/>
      <c r="Z146" s="172"/>
      <c r="AA146" s="172"/>
    </row>
    <row r="147" spans="1:27" ht="18" customHeight="1" x14ac:dyDescent="0.2">
      <c r="A147" s="172"/>
      <c r="B147" s="871"/>
      <c r="C147" s="222" t="str">
        <f>IF(C92="","",C92)</f>
        <v/>
      </c>
      <c r="D147" s="332"/>
      <c r="E147" s="323"/>
      <c r="F147" s="323"/>
      <c r="G147" s="223" t="str">
        <f>D92</f>
        <v/>
      </c>
      <c r="H147" s="718" t="str">
        <f t="shared" si="39"/>
        <v/>
      </c>
      <c r="I147" s="172"/>
      <c r="J147" s="172"/>
      <c r="K147" s="172"/>
      <c r="L147" s="172"/>
      <c r="M147" s="172"/>
      <c r="N147" s="172"/>
      <c r="O147" s="172"/>
      <c r="P147" s="172"/>
      <c r="Q147" s="172"/>
      <c r="R147" s="172"/>
      <c r="S147" s="172"/>
      <c r="T147" s="172"/>
      <c r="U147" s="172"/>
      <c r="V147" s="172"/>
      <c r="W147" s="172"/>
      <c r="X147" s="172"/>
      <c r="Y147" s="172"/>
      <c r="Z147" s="172"/>
      <c r="AA147" s="172"/>
    </row>
    <row r="148" spans="1:27" ht="18" customHeight="1" x14ac:dyDescent="0.2">
      <c r="A148" s="172"/>
      <c r="B148" s="871"/>
      <c r="C148" s="222" t="str">
        <f t="shared" ref="C148:C159" si="43">IF(C93="","",C93)</f>
        <v/>
      </c>
      <c r="D148" s="323"/>
      <c r="E148" s="323"/>
      <c r="F148" s="323"/>
      <c r="G148" s="223" t="str">
        <f t="shared" ref="G148:G159" si="44">D93</f>
        <v/>
      </c>
      <c r="H148" s="718" t="str">
        <f t="shared" ref="H148:H159" si="45">IF(C148="","",D148-E148+F148-G148)</f>
        <v/>
      </c>
      <c r="I148" s="172"/>
      <c r="J148" s="172"/>
      <c r="K148" s="172"/>
      <c r="L148" s="172"/>
      <c r="M148" s="172"/>
      <c r="N148" s="172"/>
      <c r="O148" s="172"/>
      <c r="P148" s="172"/>
      <c r="Q148" s="172"/>
      <c r="R148" s="172"/>
      <c r="S148" s="172"/>
      <c r="T148" s="172"/>
      <c r="U148" s="172"/>
      <c r="V148" s="172"/>
      <c r="W148" s="172"/>
      <c r="X148" s="172"/>
      <c r="Y148" s="172"/>
      <c r="Z148" s="172"/>
      <c r="AA148" s="172"/>
    </row>
    <row r="149" spans="1:27" ht="18" customHeight="1" x14ac:dyDescent="0.2">
      <c r="A149" s="172"/>
      <c r="B149" s="871"/>
      <c r="C149" s="222" t="str">
        <f t="shared" si="43"/>
        <v/>
      </c>
      <c r="D149" s="323"/>
      <c r="E149" s="323"/>
      <c r="F149" s="323"/>
      <c r="G149" s="223" t="str">
        <f t="shared" si="44"/>
        <v/>
      </c>
      <c r="H149" s="718" t="str">
        <f t="shared" si="45"/>
        <v/>
      </c>
      <c r="I149" s="172"/>
      <c r="J149" s="172"/>
      <c r="K149" s="172"/>
      <c r="L149" s="172"/>
      <c r="M149" s="172"/>
      <c r="N149" s="172"/>
      <c r="O149" s="172"/>
      <c r="P149" s="172"/>
      <c r="Q149" s="172"/>
      <c r="R149" s="172"/>
      <c r="S149" s="172"/>
      <c r="T149" s="172"/>
      <c r="U149" s="172"/>
      <c r="V149" s="172"/>
      <c r="W149" s="172"/>
      <c r="X149" s="172"/>
      <c r="Y149" s="172"/>
      <c r="Z149" s="172"/>
      <c r="AA149" s="172"/>
    </row>
    <row r="150" spans="1:27" ht="18" customHeight="1" x14ac:dyDescent="0.2">
      <c r="A150" s="172"/>
      <c r="B150" s="871"/>
      <c r="C150" s="222" t="str">
        <f t="shared" si="43"/>
        <v/>
      </c>
      <c r="D150" s="323"/>
      <c r="E150" s="323"/>
      <c r="F150" s="323"/>
      <c r="G150" s="223" t="str">
        <f t="shared" si="44"/>
        <v/>
      </c>
      <c r="H150" s="718" t="str">
        <f t="shared" si="45"/>
        <v/>
      </c>
      <c r="I150" s="172"/>
      <c r="J150" s="172"/>
      <c r="K150" s="172"/>
      <c r="L150" s="172"/>
      <c r="M150" s="172"/>
      <c r="N150" s="172"/>
      <c r="O150" s="172"/>
      <c r="P150" s="172"/>
      <c r="Q150" s="172"/>
      <c r="R150" s="172"/>
      <c r="S150" s="172"/>
      <c r="T150" s="172"/>
      <c r="U150" s="172"/>
      <c r="V150" s="172"/>
      <c r="W150" s="172"/>
      <c r="X150" s="172"/>
      <c r="Y150" s="172"/>
      <c r="Z150" s="172"/>
      <c r="AA150" s="172"/>
    </row>
    <row r="151" spans="1:27" ht="18" customHeight="1" x14ac:dyDescent="0.2">
      <c r="A151" s="172"/>
      <c r="B151" s="871"/>
      <c r="C151" s="222" t="str">
        <f t="shared" si="43"/>
        <v/>
      </c>
      <c r="D151" s="323"/>
      <c r="E151" s="323"/>
      <c r="F151" s="323"/>
      <c r="G151" s="223" t="str">
        <f t="shared" si="44"/>
        <v/>
      </c>
      <c r="H151" s="718" t="str">
        <f t="shared" si="45"/>
        <v/>
      </c>
      <c r="I151" s="172"/>
      <c r="J151" s="172"/>
      <c r="K151" s="172"/>
      <c r="L151" s="172"/>
      <c r="M151" s="172"/>
      <c r="N151" s="172"/>
      <c r="O151" s="172"/>
      <c r="P151" s="172"/>
      <c r="Q151" s="172"/>
      <c r="R151" s="172"/>
      <c r="S151" s="172"/>
      <c r="T151" s="172"/>
      <c r="U151" s="172"/>
      <c r="V151" s="172"/>
      <c r="W151" s="172"/>
      <c r="X151" s="172"/>
      <c r="Y151" s="172"/>
      <c r="Z151" s="172"/>
      <c r="AA151" s="172"/>
    </row>
    <row r="152" spans="1:27" ht="18" customHeight="1" x14ac:dyDescent="0.2">
      <c r="A152" s="172"/>
      <c r="B152" s="871"/>
      <c r="C152" s="222" t="str">
        <f t="shared" si="43"/>
        <v/>
      </c>
      <c r="D152" s="323"/>
      <c r="E152" s="323"/>
      <c r="F152" s="323"/>
      <c r="G152" s="223" t="str">
        <f t="shared" si="44"/>
        <v/>
      </c>
      <c r="H152" s="718" t="str">
        <f t="shared" si="45"/>
        <v/>
      </c>
      <c r="I152" s="172"/>
      <c r="J152" s="172"/>
      <c r="K152" s="172"/>
      <c r="L152" s="172"/>
      <c r="M152" s="172"/>
      <c r="N152" s="172"/>
      <c r="O152" s="172"/>
      <c r="P152" s="172"/>
      <c r="Q152" s="172"/>
      <c r="R152" s="172"/>
      <c r="S152" s="172"/>
      <c r="T152" s="172"/>
      <c r="U152" s="172"/>
      <c r="V152" s="172"/>
      <c r="W152" s="172"/>
      <c r="X152" s="172"/>
      <c r="Y152" s="172"/>
      <c r="Z152" s="172"/>
      <c r="AA152" s="172"/>
    </row>
    <row r="153" spans="1:27" ht="18" customHeight="1" x14ac:dyDescent="0.2">
      <c r="A153" s="172"/>
      <c r="B153" s="871"/>
      <c r="C153" s="222" t="str">
        <f t="shared" si="43"/>
        <v/>
      </c>
      <c r="D153" s="323"/>
      <c r="E153" s="323"/>
      <c r="F153" s="323"/>
      <c r="G153" s="223" t="str">
        <f t="shared" si="44"/>
        <v/>
      </c>
      <c r="H153" s="718" t="str">
        <f t="shared" si="45"/>
        <v/>
      </c>
      <c r="I153" s="172"/>
      <c r="J153" s="172"/>
      <c r="K153" s="172"/>
      <c r="L153" s="172"/>
      <c r="M153" s="172"/>
      <c r="N153" s="172"/>
      <c r="O153" s="172"/>
      <c r="P153" s="172"/>
      <c r="Q153" s="172"/>
      <c r="R153" s="172"/>
      <c r="S153" s="172"/>
      <c r="T153" s="172"/>
      <c r="U153" s="172"/>
      <c r="V153" s="172"/>
      <c r="W153" s="172"/>
      <c r="X153" s="172"/>
      <c r="Y153" s="172"/>
      <c r="Z153" s="172"/>
      <c r="AA153" s="172"/>
    </row>
    <row r="154" spans="1:27" ht="18" customHeight="1" x14ac:dyDescent="0.2">
      <c r="A154" s="172"/>
      <c r="B154" s="871"/>
      <c r="C154" s="222" t="str">
        <f t="shared" si="43"/>
        <v/>
      </c>
      <c r="D154" s="323"/>
      <c r="E154" s="323"/>
      <c r="F154" s="323"/>
      <c r="G154" s="223" t="str">
        <f t="shared" si="44"/>
        <v/>
      </c>
      <c r="H154" s="718" t="str">
        <f t="shared" si="45"/>
        <v/>
      </c>
      <c r="I154" s="172"/>
      <c r="J154" s="172"/>
      <c r="K154" s="172"/>
      <c r="L154" s="172"/>
      <c r="M154" s="172"/>
      <c r="N154" s="172"/>
      <c r="O154" s="172"/>
      <c r="P154" s="172"/>
      <c r="Q154" s="172"/>
      <c r="R154" s="172"/>
      <c r="S154" s="172"/>
      <c r="T154" s="172"/>
      <c r="U154" s="172"/>
      <c r="V154" s="172"/>
      <c r="W154" s="172"/>
      <c r="X154" s="172"/>
      <c r="Y154" s="172"/>
      <c r="Z154" s="172"/>
      <c r="AA154" s="172"/>
    </row>
    <row r="155" spans="1:27" ht="18" customHeight="1" x14ac:dyDescent="0.2">
      <c r="A155" s="172"/>
      <c r="B155" s="871"/>
      <c r="C155" s="222" t="str">
        <f t="shared" si="43"/>
        <v/>
      </c>
      <c r="D155" s="323"/>
      <c r="E155" s="323"/>
      <c r="F155" s="323"/>
      <c r="G155" s="223" t="str">
        <f t="shared" si="44"/>
        <v/>
      </c>
      <c r="H155" s="718" t="str">
        <f t="shared" si="45"/>
        <v/>
      </c>
      <c r="I155" s="172"/>
      <c r="J155" s="172"/>
      <c r="K155" s="172"/>
      <c r="L155" s="172"/>
      <c r="M155" s="172"/>
      <c r="N155" s="172"/>
      <c r="O155" s="172"/>
      <c r="P155" s="172"/>
      <c r="Q155" s="172"/>
      <c r="R155" s="172"/>
      <c r="S155" s="172"/>
      <c r="T155" s="172"/>
      <c r="U155" s="172"/>
      <c r="V155" s="172"/>
      <c r="W155" s="172"/>
      <c r="X155" s="172"/>
      <c r="Y155" s="172"/>
      <c r="Z155" s="172"/>
      <c r="AA155" s="172"/>
    </row>
    <row r="156" spans="1:27" ht="18" customHeight="1" x14ac:dyDescent="0.2">
      <c r="A156" s="172"/>
      <c r="B156" s="871"/>
      <c r="C156" s="222" t="str">
        <f t="shared" si="43"/>
        <v/>
      </c>
      <c r="D156" s="323"/>
      <c r="E156" s="323"/>
      <c r="F156" s="323"/>
      <c r="G156" s="223" t="str">
        <f t="shared" si="44"/>
        <v/>
      </c>
      <c r="H156" s="718" t="str">
        <f t="shared" si="45"/>
        <v/>
      </c>
      <c r="I156" s="172"/>
      <c r="J156" s="172"/>
      <c r="K156" s="172"/>
      <c r="L156" s="172"/>
      <c r="M156" s="172"/>
      <c r="N156" s="172"/>
      <c r="O156" s="172"/>
      <c r="P156" s="172"/>
      <c r="Q156" s="172"/>
      <c r="R156" s="172"/>
      <c r="S156" s="172"/>
      <c r="T156" s="172"/>
      <c r="U156" s="172"/>
      <c r="V156" s="172"/>
      <c r="W156" s="172"/>
      <c r="X156" s="172"/>
      <c r="Y156" s="172"/>
      <c r="Z156" s="172"/>
      <c r="AA156" s="172"/>
    </row>
    <row r="157" spans="1:27" ht="18" customHeight="1" x14ac:dyDescent="0.2">
      <c r="A157" s="172"/>
      <c r="B157" s="871"/>
      <c r="C157" s="222" t="str">
        <f t="shared" si="43"/>
        <v/>
      </c>
      <c r="D157" s="323"/>
      <c r="E157" s="323"/>
      <c r="F157" s="323"/>
      <c r="G157" s="223" t="str">
        <f t="shared" si="44"/>
        <v/>
      </c>
      <c r="H157" s="718" t="str">
        <f t="shared" si="45"/>
        <v/>
      </c>
      <c r="I157" s="172"/>
      <c r="J157" s="172"/>
      <c r="K157" s="172"/>
      <c r="L157" s="172"/>
      <c r="M157" s="172"/>
      <c r="N157" s="172"/>
      <c r="O157" s="172"/>
      <c r="P157" s="172"/>
      <c r="Q157" s="172"/>
      <c r="R157" s="172"/>
      <c r="S157" s="172"/>
      <c r="T157" s="172"/>
      <c r="U157" s="172"/>
      <c r="V157" s="172"/>
      <c r="W157" s="172"/>
      <c r="X157" s="172"/>
      <c r="Y157" s="172"/>
      <c r="Z157" s="172"/>
      <c r="AA157" s="172"/>
    </row>
    <row r="158" spans="1:27" ht="18" customHeight="1" x14ac:dyDescent="0.2">
      <c r="A158" s="172"/>
      <c r="B158" s="871"/>
      <c r="C158" s="222" t="str">
        <f t="shared" si="43"/>
        <v/>
      </c>
      <c r="D158" s="323"/>
      <c r="E158" s="323"/>
      <c r="F158" s="323"/>
      <c r="G158" s="223" t="str">
        <f t="shared" si="44"/>
        <v/>
      </c>
      <c r="H158" s="718" t="str">
        <f t="shared" si="45"/>
        <v/>
      </c>
      <c r="I158" s="172"/>
      <c r="J158" s="172"/>
      <c r="K158" s="172"/>
      <c r="L158" s="172"/>
      <c r="M158" s="172"/>
      <c r="N158" s="172"/>
      <c r="O158" s="172"/>
      <c r="P158" s="172"/>
      <c r="Q158" s="172"/>
      <c r="R158" s="172"/>
      <c r="S158" s="172"/>
      <c r="T158" s="172"/>
      <c r="U158" s="172"/>
      <c r="V158" s="172"/>
      <c r="W158" s="172"/>
      <c r="X158" s="172"/>
      <c r="Y158" s="172"/>
      <c r="Z158" s="172"/>
      <c r="AA158" s="172"/>
    </row>
    <row r="159" spans="1:27" ht="18" customHeight="1" thickBot="1" x14ac:dyDescent="0.25">
      <c r="A159" s="172"/>
      <c r="B159" s="872"/>
      <c r="C159" s="224" t="str">
        <f t="shared" si="43"/>
        <v/>
      </c>
      <c r="D159" s="328"/>
      <c r="E159" s="328"/>
      <c r="F159" s="328"/>
      <c r="G159" s="225" t="str">
        <f t="shared" si="44"/>
        <v/>
      </c>
      <c r="H159" s="719" t="str">
        <f t="shared" si="45"/>
        <v/>
      </c>
      <c r="I159" s="172"/>
      <c r="J159" s="172"/>
      <c r="K159" s="172"/>
      <c r="L159" s="172"/>
      <c r="M159" s="172"/>
      <c r="N159" s="172"/>
      <c r="O159" s="172"/>
      <c r="P159" s="172"/>
      <c r="Q159" s="172"/>
      <c r="R159" s="172"/>
      <c r="S159" s="172"/>
      <c r="T159" s="172"/>
      <c r="U159" s="172"/>
      <c r="V159" s="172"/>
      <c r="W159" s="172"/>
      <c r="X159" s="172"/>
      <c r="Y159" s="172"/>
      <c r="Z159" s="172"/>
      <c r="AA159" s="172"/>
    </row>
    <row r="160" spans="1:27" ht="18" customHeight="1" x14ac:dyDescent="0.2">
      <c r="A160" s="172"/>
      <c r="B160" s="870" t="s">
        <v>180</v>
      </c>
      <c r="C160" s="220" t="str">
        <f>IF(C105="","",C105)</f>
        <v/>
      </c>
      <c r="D160" s="330"/>
      <c r="E160" s="331"/>
      <c r="F160" s="331"/>
      <c r="G160" s="226" t="str">
        <f>D105</f>
        <v/>
      </c>
      <c r="H160" s="717" t="str">
        <f t="shared" si="39"/>
        <v/>
      </c>
      <c r="I160" s="172"/>
      <c r="J160" s="172"/>
      <c r="K160" s="172"/>
      <c r="L160" s="172"/>
      <c r="M160" s="172"/>
      <c r="N160" s="172"/>
      <c r="O160" s="172"/>
      <c r="P160" s="172"/>
      <c r="Q160" s="172"/>
      <c r="R160" s="172"/>
      <c r="S160" s="172"/>
      <c r="T160" s="172"/>
      <c r="U160" s="172"/>
      <c r="V160" s="172"/>
      <c r="W160" s="172"/>
      <c r="X160" s="172"/>
      <c r="Y160" s="172"/>
      <c r="Z160" s="172"/>
      <c r="AA160" s="172"/>
    </row>
    <row r="161" spans="1:27" ht="18" customHeight="1" x14ac:dyDescent="0.2">
      <c r="A161" s="172"/>
      <c r="B161" s="871"/>
      <c r="C161" s="222" t="str">
        <f>IF(C106="","",C106)</f>
        <v/>
      </c>
      <c r="D161" s="332"/>
      <c r="E161" s="323"/>
      <c r="F161" s="323"/>
      <c r="G161" s="227" t="str">
        <f>D106</f>
        <v/>
      </c>
      <c r="H161" s="718" t="str">
        <f t="shared" si="39"/>
        <v/>
      </c>
      <c r="I161" s="172"/>
      <c r="J161" s="172"/>
      <c r="K161" s="172"/>
      <c r="L161" s="172"/>
      <c r="M161" s="172"/>
      <c r="N161" s="172"/>
      <c r="O161" s="172"/>
      <c r="P161" s="172"/>
      <c r="Q161" s="172"/>
      <c r="R161" s="172"/>
      <c r="S161" s="172"/>
      <c r="T161" s="172"/>
      <c r="U161" s="172"/>
      <c r="V161" s="172"/>
      <c r="W161" s="172"/>
      <c r="X161" s="172"/>
      <c r="Y161" s="172"/>
      <c r="Z161" s="172"/>
      <c r="AA161" s="172"/>
    </row>
    <row r="162" spans="1:27" ht="18" customHeight="1" x14ac:dyDescent="0.2">
      <c r="A162" s="172"/>
      <c r="B162" s="871"/>
      <c r="C162" s="222" t="str">
        <f>IF(C107="","",C107)</f>
        <v/>
      </c>
      <c r="D162" s="332"/>
      <c r="E162" s="323"/>
      <c r="F162" s="323"/>
      <c r="G162" s="227" t="str">
        <f>D107</f>
        <v/>
      </c>
      <c r="H162" s="718" t="str">
        <f t="shared" si="39"/>
        <v/>
      </c>
      <c r="I162" s="172"/>
      <c r="J162" s="172"/>
      <c r="K162" s="172"/>
      <c r="L162" s="172"/>
      <c r="M162" s="172"/>
      <c r="N162" s="172"/>
      <c r="O162" s="172"/>
      <c r="P162" s="172"/>
      <c r="Q162" s="172"/>
      <c r="R162" s="172"/>
      <c r="S162" s="172"/>
      <c r="T162" s="172"/>
      <c r="U162" s="172"/>
      <c r="V162" s="172"/>
      <c r="W162" s="172"/>
      <c r="X162" s="172"/>
      <c r="Y162" s="172"/>
      <c r="Z162" s="172"/>
      <c r="AA162" s="172"/>
    </row>
    <row r="163" spans="1:27" ht="18" customHeight="1" x14ac:dyDescent="0.2">
      <c r="A163" s="172"/>
      <c r="B163" s="871"/>
      <c r="C163" s="222" t="str">
        <f t="shared" ref="C163:C174" si="46">IF(C108="","",C108)</f>
        <v/>
      </c>
      <c r="D163" s="332"/>
      <c r="E163" s="323"/>
      <c r="F163" s="323"/>
      <c r="G163" s="227" t="str">
        <f t="shared" ref="G163:G174" si="47">D108</f>
        <v/>
      </c>
      <c r="H163" s="718" t="str">
        <f t="shared" ref="H163:H174" si="48">IF(C163="","",D163-E163+F163-G163)</f>
        <v/>
      </c>
      <c r="I163" s="172"/>
      <c r="J163" s="172"/>
      <c r="K163" s="172"/>
      <c r="L163" s="172"/>
      <c r="M163" s="172"/>
      <c r="N163" s="172"/>
      <c r="O163" s="172"/>
      <c r="P163" s="172"/>
      <c r="Q163" s="172"/>
      <c r="R163" s="172"/>
      <c r="S163" s="172"/>
      <c r="T163" s="172"/>
      <c r="U163" s="172"/>
      <c r="V163" s="172"/>
      <c r="W163" s="172"/>
      <c r="X163" s="172"/>
      <c r="Y163" s="172"/>
      <c r="Z163" s="172"/>
      <c r="AA163" s="172"/>
    </row>
    <row r="164" spans="1:27" ht="18" customHeight="1" x14ac:dyDescent="0.2">
      <c r="A164" s="172"/>
      <c r="B164" s="871"/>
      <c r="C164" s="222" t="str">
        <f t="shared" si="46"/>
        <v/>
      </c>
      <c r="D164" s="323"/>
      <c r="E164" s="323"/>
      <c r="F164" s="323"/>
      <c r="G164" s="227" t="str">
        <f t="shared" si="47"/>
        <v/>
      </c>
      <c r="H164" s="718" t="str">
        <f t="shared" si="48"/>
        <v/>
      </c>
      <c r="I164" s="172"/>
      <c r="J164" s="172"/>
      <c r="K164" s="172"/>
      <c r="L164" s="172"/>
      <c r="M164" s="172"/>
      <c r="N164" s="172"/>
      <c r="O164" s="172"/>
      <c r="P164" s="172"/>
      <c r="Q164" s="172"/>
      <c r="R164" s="172"/>
      <c r="S164" s="172"/>
      <c r="T164" s="172"/>
      <c r="U164" s="172"/>
      <c r="V164" s="172"/>
      <c r="W164" s="172"/>
      <c r="X164" s="172"/>
      <c r="Y164" s="172"/>
      <c r="Z164" s="172"/>
      <c r="AA164" s="172"/>
    </row>
    <row r="165" spans="1:27" ht="18" customHeight="1" x14ac:dyDescent="0.2">
      <c r="A165" s="172"/>
      <c r="B165" s="871"/>
      <c r="C165" s="222" t="str">
        <f t="shared" si="46"/>
        <v/>
      </c>
      <c r="D165" s="323"/>
      <c r="E165" s="323"/>
      <c r="F165" s="323"/>
      <c r="G165" s="227" t="str">
        <f t="shared" si="47"/>
        <v/>
      </c>
      <c r="H165" s="718" t="str">
        <f t="shared" si="48"/>
        <v/>
      </c>
      <c r="I165" s="172"/>
      <c r="J165" s="172"/>
      <c r="K165" s="172"/>
      <c r="L165" s="172"/>
      <c r="M165" s="172"/>
      <c r="N165" s="172"/>
      <c r="O165" s="172"/>
      <c r="P165" s="172"/>
      <c r="Q165" s="172"/>
      <c r="R165" s="172"/>
      <c r="S165" s="172"/>
      <c r="T165" s="172"/>
      <c r="U165" s="172"/>
      <c r="V165" s="172"/>
      <c r="W165" s="172"/>
      <c r="X165" s="172"/>
      <c r="Y165" s="172"/>
      <c r="Z165" s="172"/>
      <c r="AA165" s="172"/>
    </row>
    <row r="166" spans="1:27" ht="18" customHeight="1" x14ac:dyDescent="0.2">
      <c r="A166" s="172"/>
      <c r="B166" s="871"/>
      <c r="C166" s="222" t="str">
        <f t="shared" si="46"/>
        <v/>
      </c>
      <c r="D166" s="323"/>
      <c r="E166" s="323"/>
      <c r="F166" s="323"/>
      <c r="G166" s="227" t="str">
        <f t="shared" si="47"/>
        <v/>
      </c>
      <c r="H166" s="718" t="str">
        <f t="shared" si="48"/>
        <v/>
      </c>
      <c r="I166" s="172"/>
      <c r="J166" s="172"/>
      <c r="K166" s="172"/>
      <c r="L166" s="172"/>
      <c r="M166" s="172"/>
      <c r="N166" s="172"/>
      <c r="O166" s="172"/>
      <c r="P166" s="172"/>
      <c r="Q166" s="172"/>
      <c r="R166" s="172"/>
      <c r="S166" s="172"/>
      <c r="T166" s="172"/>
      <c r="U166" s="172"/>
      <c r="V166" s="172"/>
      <c r="W166" s="172"/>
      <c r="X166" s="172"/>
      <c r="Y166" s="172"/>
      <c r="Z166" s="172"/>
      <c r="AA166" s="172"/>
    </row>
    <row r="167" spans="1:27" ht="18" customHeight="1" x14ac:dyDescent="0.2">
      <c r="A167" s="172"/>
      <c r="B167" s="871"/>
      <c r="C167" s="222" t="str">
        <f t="shared" si="46"/>
        <v/>
      </c>
      <c r="D167" s="323"/>
      <c r="E167" s="323"/>
      <c r="F167" s="323"/>
      <c r="G167" s="227" t="str">
        <f t="shared" si="47"/>
        <v/>
      </c>
      <c r="H167" s="718" t="str">
        <f t="shared" si="48"/>
        <v/>
      </c>
      <c r="I167" s="172"/>
      <c r="J167" s="172"/>
      <c r="K167" s="172"/>
      <c r="L167" s="172"/>
      <c r="M167" s="172"/>
      <c r="N167" s="172"/>
      <c r="O167" s="172"/>
      <c r="P167" s="172"/>
      <c r="Q167" s="172"/>
      <c r="R167" s="172"/>
      <c r="S167" s="172"/>
      <c r="T167" s="172"/>
      <c r="U167" s="172"/>
      <c r="V167" s="172"/>
      <c r="W167" s="172"/>
      <c r="X167" s="172"/>
      <c r="Y167" s="172"/>
      <c r="Z167" s="172"/>
      <c r="AA167" s="172"/>
    </row>
    <row r="168" spans="1:27" ht="18" customHeight="1" x14ac:dyDescent="0.2">
      <c r="A168" s="172"/>
      <c r="B168" s="871"/>
      <c r="C168" s="222" t="str">
        <f t="shared" si="46"/>
        <v/>
      </c>
      <c r="D168" s="323"/>
      <c r="E168" s="323"/>
      <c r="F168" s="323"/>
      <c r="G168" s="227" t="str">
        <f t="shared" si="47"/>
        <v/>
      </c>
      <c r="H168" s="718" t="str">
        <f t="shared" si="48"/>
        <v/>
      </c>
      <c r="I168" s="172"/>
      <c r="J168" s="172"/>
      <c r="K168" s="172"/>
      <c r="L168" s="172"/>
      <c r="M168" s="172"/>
      <c r="N168" s="172"/>
      <c r="O168" s="172"/>
      <c r="P168" s="172"/>
      <c r="Q168" s="172"/>
      <c r="R168" s="172"/>
      <c r="S168" s="172"/>
      <c r="T168" s="172"/>
      <c r="U168" s="172"/>
      <c r="V168" s="172"/>
      <c r="W168" s="172"/>
      <c r="X168" s="172"/>
      <c r="Y168" s="172"/>
      <c r="Z168" s="172"/>
      <c r="AA168" s="172"/>
    </row>
    <row r="169" spans="1:27" ht="18" customHeight="1" x14ac:dyDescent="0.2">
      <c r="A169" s="172"/>
      <c r="B169" s="871"/>
      <c r="C169" s="222" t="str">
        <f t="shared" si="46"/>
        <v/>
      </c>
      <c r="D169" s="323"/>
      <c r="E169" s="323"/>
      <c r="F169" s="323"/>
      <c r="G169" s="227" t="str">
        <f t="shared" si="47"/>
        <v/>
      </c>
      <c r="H169" s="718" t="str">
        <f t="shared" si="48"/>
        <v/>
      </c>
      <c r="I169" s="172"/>
      <c r="J169" s="172"/>
      <c r="K169" s="172"/>
      <c r="L169" s="172"/>
      <c r="M169" s="172"/>
      <c r="N169" s="172"/>
      <c r="O169" s="172"/>
      <c r="P169" s="172"/>
      <c r="Q169" s="172"/>
      <c r="R169" s="172"/>
      <c r="S169" s="172"/>
      <c r="T169" s="172"/>
      <c r="U169" s="172"/>
      <c r="V169" s="172"/>
      <c r="W169" s="172"/>
      <c r="X169" s="172"/>
      <c r="Y169" s="172"/>
      <c r="Z169" s="172"/>
      <c r="AA169" s="172"/>
    </row>
    <row r="170" spans="1:27" ht="18" customHeight="1" x14ac:dyDescent="0.2">
      <c r="A170" s="172"/>
      <c r="B170" s="871"/>
      <c r="C170" s="222" t="str">
        <f t="shared" si="46"/>
        <v/>
      </c>
      <c r="D170" s="323"/>
      <c r="E170" s="323"/>
      <c r="F170" s="323"/>
      <c r="G170" s="227" t="str">
        <f t="shared" si="47"/>
        <v/>
      </c>
      <c r="H170" s="718" t="str">
        <f t="shared" si="48"/>
        <v/>
      </c>
      <c r="I170" s="172"/>
      <c r="J170" s="172"/>
      <c r="K170" s="172"/>
      <c r="L170" s="172"/>
      <c r="M170" s="172"/>
      <c r="N170" s="172"/>
      <c r="O170" s="172"/>
      <c r="P170" s="172"/>
      <c r="Q170" s="172"/>
      <c r="R170" s="172"/>
      <c r="S170" s="172"/>
      <c r="T170" s="172"/>
      <c r="U170" s="172"/>
      <c r="V170" s="172"/>
      <c r="W170" s="172"/>
      <c r="X170" s="172"/>
      <c r="Y170" s="172"/>
      <c r="Z170" s="172"/>
      <c r="AA170" s="172"/>
    </row>
    <row r="171" spans="1:27" ht="18" customHeight="1" x14ac:dyDescent="0.2">
      <c r="A171" s="172"/>
      <c r="B171" s="871"/>
      <c r="C171" s="222" t="str">
        <f t="shared" si="46"/>
        <v/>
      </c>
      <c r="D171" s="323"/>
      <c r="E171" s="323"/>
      <c r="F171" s="323"/>
      <c r="G171" s="227" t="str">
        <f t="shared" si="47"/>
        <v/>
      </c>
      <c r="H171" s="718" t="str">
        <f t="shared" si="48"/>
        <v/>
      </c>
      <c r="I171" s="172"/>
      <c r="J171" s="172"/>
      <c r="K171" s="172"/>
      <c r="L171" s="172"/>
      <c r="M171" s="172"/>
      <c r="N171" s="172"/>
      <c r="O171" s="172"/>
      <c r="P171" s="172"/>
      <c r="Q171" s="172"/>
      <c r="R171" s="172"/>
      <c r="S171" s="172"/>
      <c r="T171" s="172"/>
      <c r="U171" s="172"/>
      <c r="V171" s="172"/>
      <c r="W171" s="172"/>
      <c r="X171" s="172"/>
      <c r="Y171" s="172"/>
      <c r="Z171" s="172"/>
      <c r="AA171" s="172"/>
    </row>
    <row r="172" spans="1:27" ht="18" customHeight="1" x14ac:dyDescent="0.2">
      <c r="A172" s="172"/>
      <c r="B172" s="871"/>
      <c r="C172" s="222" t="str">
        <f t="shared" si="46"/>
        <v/>
      </c>
      <c r="D172" s="323"/>
      <c r="E172" s="323"/>
      <c r="F172" s="323"/>
      <c r="G172" s="227" t="str">
        <f t="shared" si="47"/>
        <v/>
      </c>
      <c r="H172" s="718" t="str">
        <f t="shared" si="48"/>
        <v/>
      </c>
      <c r="I172" s="172"/>
      <c r="J172" s="172"/>
      <c r="K172" s="172"/>
      <c r="L172" s="172"/>
      <c r="M172" s="172"/>
      <c r="N172" s="172"/>
      <c r="O172" s="172"/>
      <c r="P172" s="172"/>
      <c r="Q172" s="172"/>
      <c r="R172" s="172"/>
      <c r="S172" s="172"/>
      <c r="T172" s="172"/>
      <c r="U172" s="172"/>
      <c r="V172" s="172"/>
      <c r="W172" s="172"/>
      <c r="X172" s="172"/>
      <c r="Y172" s="172"/>
      <c r="Z172" s="172"/>
      <c r="AA172" s="172"/>
    </row>
    <row r="173" spans="1:27" ht="18" customHeight="1" x14ac:dyDescent="0.2">
      <c r="A173" s="172"/>
      <c r="B173" s="871"/>
      <c r="C173" s="222" t="str">
        <f t="shared" si="46"/>
        <v/>
      </c>
      <c r="D173" s="323"/>
      <c r="E173" s="323"/>
      <c r="F173" s="323"/>
      <c r="G173" s="227" t="str">
        <f t="shared" si="47"/>
        <v/>
      </c>
      <c r="H173" s="718" t="str">
        <f t="shared" si="48"/>
        <v/>
      </c>
      <c r="I173" s="172"/>
      <c r="J173" s="172"/>
      <c r="K173" s="172"/>
      <c r="L173" s="172"/>
      <c r="M173" s="172"/>
      <c r="N173" s="172"/>
      <c r="O173" s="172"/>
      <c r="P173" s="172"/>
      <c r="Q173" s="172"/>
      <c r="R173" s="172"/>
      <c r="S173" s="172"/>
      <c r="T173" s="172"/>
      <c r="U173" s="172"/>
      <c r="V173" s="172"/>
      <c r="W173" s="172"/>
      <c r="X173" s="172"/>
      <c r="Y173" s="172"/>
      <c r="Z173" s="172"/>
      <c r="AA173" s="172"/>
    </row>
    <row r="174" spans="1:27" ht="18" customHeight="1" thickBot="1" x14ac:dyDescent="0.25">
      <c r="A174" s="172"/>
      <c r="B174" s="888"/>
      <c r="C174" s="701" t="str">
        <f t="shared" si="46"/>
        <v/>
      </c>
      <c r="D174" s="487"/>
      <c r="E174" s="487"/>
      <c r="F174" s="487"/>
      <c r="G174" s="702" t="str">
        <f t="shared" si="47"/>
        <v/>
      </c>
      <c r="H174" s="720" t="str">
        <f t="shared" si="48"/>
        <v/>
      </c>
      <c r="I174" s="172"/>
      <c r="J174" s="172"/>
      <c r="K174" s="172"/>
      <c r="L174" s="172"/>
      <c r="M174" s="172"/>
      <c r="N174" s="172"/>
      <c r="O174" s="172"/>
      <c r="P174" s="172"/>
      <c r="Q174" s="172"/>
      <c r="R174" s="172"/>
      <c r="S174" s="172"/>
      <c r="T174" s="172"/>
      <c r="U174" s="172"/>
      <c r="V174" s="172"/>
      <c r="W174" s="172"/>
      <c r="X174" s="172"/>
      <c r="Y174" s="172"/>
      <c r="Z174" s="172"/>
      <c r="AA174" s="172"/>
    </row>
    <row r="175" spans="1:27" ht="19.5" customHeight="1" thickBot="1" x14ac:dyDescent="0.25">
      <c r="A175" s="172"/>
      <c r="B175" s="872"/>
      <c r="C175" s="854"/>
      <c r="D175" s="855"/>
      <c r="E175" s="855"/>
      <c r="F175" s="855"/>
      <c r="G175" s="855"/>
      <c r="H175" s="856"/>
      <c r="I175" s="172"/>
      <c r="J175" s="172"/>
      <c r="K175" s="172"/>
      <c r="L175" s="172"/>
      <c r="M175" s="172"/>
      <c r="N175" s="172"/>
      <c r="O175" s="172"/>
      <c r="P175" s="172"/>
      <c r="Q175" s="172"/>
      <c r="R175" s="172"/>
      <c r="S175" s="172"/>
      <c r="T175" s="172"/>
      <c r="U175" s="172"/>
      <c r="V175" s="172"/>
      <c r="W175" s="172"/>
      <c r="X175" s="172"/>
      <c r="Y175" s="172"/>
      <c r="Z175" s="172"/>
      <c r="AA175" s="172"/>
    </row>
    <row r="176" spans="1:27" ht="18" customHeight="1" x14ac:dyDescent="0.2">
      <c r="A176" s="172"/>
      <c r="B176" s="172"/>
      <c r="C176" s="172"/>
      <c r="D176" s="172"/>
      <c r="E176" s="172"/>
      <c r="F176" s="172"/>
      <c r="G176" s="172"/>
      <c r="H176" s="172"/>
      <c r="J176" s="172"/>
      <c r="K176" s="172"/>
      <c r="L176" s="172"/>
      <c r="M176" s="172"/>
      <c r="N176" s="172"/>
      <c r="O176" s="172"/>
      <c r="P176" s="172"/>
      <c r="Q176" s="172"/>
      <c r="R176" s="172"/>
      <c r="S176" s="172"/>
      <c r="T176" s="172"/>
      <c r="U176" s="172"/>
      <c r="V176" s="172"/>
      <c r="W176" s="172"/>
      <c r="X176" s="172"/>
      <c r="Y176" s="172"/>
      <c r="Z176" s="172"/>
      <c r="AA176" s="172"/>
    </row>
    <row r="177" spans="1:27" ht="18" customHeight="1" x14ac:dyDescent="0.3">
      <c r="A177" s="172"/>
      <c r="B177" s="47"/>
      <c r="C177" s="228"/>
      <c r="D177" s="183"/>
      <c r="E177" s="183"/>
      <c r="F177" s="172"/>
      <c r="G177" s="172"/>
      <c r="H177" s="172"/>
      <c r="I177" s="52" t="s">
        <v>184</v>
      </c>
      <c r="J177" s="172"/>
      <c r="K177" s="172"/>
      <c r="L177" s="172"/>
      <c r="M177" s="172"/>
      <c r="N177" s="172"/>
      <c r="O177" s="172"/>
      <c r="P177" s="172"/>
      <c r="Q177" s="172"/>
      <c r="R177" s="172"/>
      <c r="S177" s="172"/>
      <c r="T177" s="172"/>
      <c r="U177" s="172"/>
      <c r="V177" s="172"/>
      <c r="W177" s="172"/>
      <c r="X177" s="172"/>
      <c r="Y177" s="172"/>
      <c r="Z177" s="172"/>
      <c r="AA177" s="172"/>
    </row>
    <row r="178" spans="1:27" ht="15" x14ac:dyDescent="0.25">
      <c r="A178" s="172"/>
      <c r="B178" s="172"/>
      <c r="C178" s="172"/>
      <c r="D178" s="5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c r="AA178" s="172"/>
    </row>
    <row r="179" spans="1:27" ht="16.5" x14ac:dyDescent="0.3">
      <c r="A179" s="172"/>
      <c r="B179" s="186" t="s">
        <v>466</v>
      </c>
      <c r="C179" s="172"/>
      <c r="D179" s="172"/>
      <c r="E179" s="172"/>
      <c r="F179" s="172"/>
      <c r="G179" s="172"/>
      <c r="H179" s="172"/>
      <c r="I179" s="172"/>
      <c r="J179" s="172"/>
      <c r="K179" s="172"/>
      <c r="L179" s="172"/>
      <c r="M179" s="172"/>
      <c r="N179" s="172"/>
      <c r="O179" s="172"/>
      <c r="P179" s="172"/>
      <c r="Q179" s="172"/>
      <c r="R179" s="172"/>
      <c r="S179" s="172"/>
      <c r="T179" s="172"/>
      <c r="U179" s="172"/>
      <c r="V179" s="172"/>
      <c r="W179" s="172"/>
      <c r="X179" s="172"/>
      <c r="Y179" s="172"/>
      <c r="Z179" s="172"/>
      <c r="AA179" s="172"/>
    </row>
    <row r="180" spans="1:27" ht="15" x14ac:dyDescent="0.25">
      <c r="A180" s="172"/>
      <c r="B180" s="567" t="s">
        <v>458</v>
      </c>
      <c r="C180" s="172"/>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row>
    <row r="181" spans="1:27" x14ac:dyDescent="0.2">
      <c r="A181" s="172"/>
      <c r="C181" s="218"/>
      <c r="D181" s="183"/>
      <c r="E181" s="172"/>
      <c r="G181" s="172"/>
      <c r="H181" s="172"/>
      <c r="I181" s="172"/>
      <c r="J181" s="172"/>
      <c r="K181" s="172"/>
      <c r="L181" s="172"/>
      <c r="M181" s="172"/>
      <c r="N181" s="172"/>
      <c r="O181" s="172"/>
      <c r="P181" s="172"/>
      <c r="Q181" s="172"/>
      <c r="R181" s="172"/>
      <c r="S181" s="172"/>
      <c r="T181" s="172"/>
      <c r="U181" s="172"/>
      <c r="V181" s="172"/>
      <c r="W181" s="172"/>
      <c r="X181" s="172"/>
      <c r="Y181" s="172"/>
      <c r="Z181" s="172"/>
      <c r="AA181" s="172"/>
    </row>
    <row r="182" spans="1:27" x14ac:dyDescent="0.2">
      <c r="A182" s="172"/>
      <c r="B182" s="172"/>
      <c r="C182" s="172"/>
      <c r="D182" s="172"/>
      <c r="E182" s="172"/>
      <c r="F182" s="172"/>
      <c r="G182" s="172"/>
      <c r="H182" s="172"/>
      <c r="I182" s="172"/>
      <c r="J182" s="172"/>
      <c r="K182" s="172"/>
      <c r="L182" s="172"/>
      <c r="M182" s="172"/>
      <c r="N182" s="172"/>
      <c r="O182" s="172"/>
      <c r="P182" s="172"/>
      <c r="Q182" s="172"/>
      <c r="R182" s="172"/>
      <c r="S182" s="172"/>
      <c r="T182" s="172"/>
      <c r="U182" s="172"/>
      <c r="V182" s="172"/>
      <c r="W182" s="172"/>
      <c r="X182" s="172"/>
      <c r="Y182" s="172"/>
      <c r="Z182" s="172"/>
      <c r="AA182" s="172"/>
    </row>
    <row r="183" spans="1:27" x14ac:dyDescent="0.2">
      <c r="A183" s="172"/>
      <c r="B183" s="172"/>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row>
    <row r="184" spans="1:27" ht="27.75" customHeight="1" thickBot="1" x14ac:dyDescent="0.25">
      <c r="A184" s="172"/>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c r="AA184" s="172"/>
    </row>
    <row r="185" spans="1:27" ht="183" customHeight="1" thickBot="1" x14ac:dyDescent="0.25">
      <c r="A185" s="172"/>
      <c r="B185" s="489" t="s">
        <v>68</v>
      </c>
      <c r="C185" s="188" t="s">
        <v>531</v>
      </c>
      <c r="D185" s="488" t="s">
        <v>8</v>
      </c>
      <c r="E185" s="229" t="s">
        <v>405</v>
      </c>
      <c r="F185" s="188" t="s">
        <v>453</v>
      </c>
      <c r="G185" s="230" t="s">
        <v>452</v>
      </c>
      <c r="H185" s="353" t="s">
        <v>402</v>
      </c>
      <c r="I185" s="172"/>
      <c r="J185" s="172"/>
      <c r="K185" s="172"/>
      <c r="L185" s="172"/>
      <c r="M185" s="172"/>
      <c r="N185" s="172"/>
      <c r="O185" s="172"/>
      <c r="P185" s="172"/>
      <c r="Q185" s="172"/>
      <c r="R185" s="172"/>
      <c r="S185" s="172"/>
      <c r="T185" s="172"/>
      <c r="U185" s="172"/>
      <c r="V185" s="172"/>
      <c r="W185" s="172"/>
      <c r="X185" s="172"/>
      <c r="Y185" s="172"/>
      <c r="Z185" s="172"/>
      <c r="AA185" s="172"/>
    </row>
    <row r="186" spans="1:27" ht="18" customHeight="1" x14ac:dyDescent="0.2">
      <c r="A186" s="505" t="str">
        <f t="shared" ref="A186:A211" si="49">IF(B186="Other f-GHG (specify)",C186&amp;D186,B186&amp;D186)</f>
        <v/>
      </c>
      <c r="B186" s="490"/>
      <c r="C186" s="77"/>
      <c r="D186" s="108"/>
      <c r="E186" s="334"/>
      <c r="F186" s="108"/>
      <c r="G186" s="335"/>
      <c r="H186" s="721" t="str">
        <f t="shared" ref="H186:H211" si="50">IF(E186="","",1-(F186/G186))</f>
        <v/>
      </c>
      <c r="I186" s="172"/>
      <c r="J186" s="172"/>
      <c r="K186" s="172"/>
      <c r="L186" s="172"/>
      <c r="M186" s="172"/>
      <c r="N186" s="172"/>
      <c r="O186" s="172"/>
      <c r="P186" s="172"/>
      <c r="Q186" s="172"/>
      <c r="R186" s="172"/>
      <c r="S186" s="172"/>
      <c r="T186" s="172"/>
      <c r="U186" s="172"/>
      <c r="V186" s="172"/>
      <c r="W186" s="172"/>
      <c r="X186" s="172"/>
      <c r="Y186" s="172"/>
      <c r="Z186" s="172"/>
      <c r="AA186" s="172"/>
    </row>
    <row r="187" spans="1:27" ht="18" customHeight="1" x14ac:dyDescent="0.2">
      <c r="A187" s="505" t="str">
        <f t="shared" si="49"/>
        <v/>
      </c>
      <c r="B187" s="491"/>
      <c r="C187" s="78"/>
      <c r="D187" s="108"/>
      <c r="E187" s="334"/>
      <c r="F187" s="108"/>
      <c r="G187" s="335"/>
      <c r="H187" s="722" t="str">
        <f t="shared" si="50"/>
        <v/>
      </c>
      <c r="I187" s="172"/>
      <c r="J187" s="172"/>
      <c r="K187" s="172"/>
      <c r="L187" s="172"/>
      <c r="M187" s="172"/>
      <c r="N187" s="172"/>
      <c r="O187" s="172"/>
      <c r="P187" s="172"/>
      <c r="Q187" s="172"/>
      <c r="R187" s="172"/>
      <c r="S187" s="172"/>
      <c r="T187" s="172"/>
      <c r="U187" s="172"/>
      <c r="V187" s="172"/>
      <c r="W187" s="172"/>
      <c r="X187" s="172"/>
      <c r="Y187" s="172"/>
      <c r="Z187" s="172"/>
      <c r="AA187" s="172"/>
    </row>
    <row r="188" spans="1:27" ht="18" customHeight="1" x14ac:dyDescent="0.2">
      <c r="A188" s="505" t="str">
        <f t="shared" si="49"/>
        <v/>
      </c>
      <c r="B188" s="491"/>
      <c r="C188" s="78"/>
      <c r="D188" s="108"/>
      <c r="E188" s="334"/>
      <c r="F188" s="108"/>
      <c r="G188" s="335"/>
      <c r="H188" s="722" t="str">
        <f t="shared" si="50"/>
        <v/>
      </c>
      <c r="I188" s="172"/>
      <c r="J188" s="172"/>
      <c r="K188" s="172"/>
      <c r="L188" s="172"/>
      <c r="M188" s="172"/>
      <c r="N188" s="172"/>
      <c r="O188" s="172"/>
      <c r="P188" s="172"/>
      <c r="Q188" s="172"/>
      <c r="R188" s="172"/>
      <c r="S188" s="172"/>
      <c r="T188" s="172"/>
      <c r="U188" s="172"/>
      <c r="V188" s="172"/>
      <c r="W188" s="172"/>
      <c r="X188" s="172"/>
      <c r="Y188" s="172"/>
      <c r="Z188" s="172"/>
      <c r="AA188" s="172"/>
    </row>
    <row r="189" spans="1:27" ht="18" customHeight="1" x14ac:dyDescent="0.2">
      <c r="A189" s="505" t="str">
        <f t="shared" si="49"/>
        <v/>
      </c>
      <c r="B189" s="491"/>
      <c r="C189" s="78"/>
      <c r="D189" s="108"/>
      <c r="E189" s="334"/>
      <c r="F189" s="108"/>
      <c r="G189" s="335"/>
      <c r="H189" s="722" t="str">
        <f t="shared" si="50"/>
        <v/>
      </c>
      <c r="I189" s="172"/>
      <c r="J189" s="172"/>
      <c r="K189" s="172"/>
      <c r="L189" s="172"/>
      <c r="M189" s="172"/>
      <c r="N189" s="172"/>
      <c r="O189" s="172"/>
      <c r="P189" s="172"/>
      <c r="Q189" s="172"/>
      <c r="R189" s="172"/>
      <c r="S189" s="172"/>
      <c r="T189" s="172"/>
      <c r="U189" s="172"/>
      <c r="V189" s="172"/>
      <c r="W189" s="172"/>
      <c r="X189" s="172"/>
      <c r="Y189" s="172"/>
      <c r="Z189" s="172"/>
      <c r="AA189" s="172"/>
    </row>
    <row r="190" spans="1:27" ht="18" customHeight="1" x14ac:dyDescent="0.2">
      <c r="A190" s="505" t="str">
        <f t="shared" si="49"/>
        <v/>
      </c>
      <c r="B190" s="491"/>
      <c r="C190" s="78"/>
      <c r="D190" s="108"/>
      <c r="E190" s="336"/>
      <c r="F190" s="80"/>
      <c r="G190" s="337"/>
      <c r="H190" s="722" t="str">
        <f t="shared" si="50"/>
        <v/>
      </c>
      <c r="I190" s="172"/>
      <c r="J190" s="172"/>
      <c r="K190" s="172"/>
      <c r="L190" s="172"/>
      <c r="M190" s="172"/>
      <c r="N190" s="172"/>
      <c r="O190" s="172"/>
      <c r="P190" s="172"/>
      <c r="Q190" s="172"/>
      <c r="R190" s="172"/>
      <c r="S190" s="172"/>
      <c r="T190" s="172"/>
      <c r="U190" s="172"/>
      <c r="V190" s="172"/>
      <c r="W190" s="172"/>
      <c r="X190" s="172"/>
      <c r="Y190" s="172"/>
      <c r="Z190" s="172"/>
      <c r="AA190" s="172"/>
    </row>
    <row r="191" spans="1:27" ht="18" customHeight="1" x14ac:dyDescent="0.2">
      <c r="A191" s="505" t="str">
        <f t="shared" si="49"/>
        <v/>
      </c>
      <c r="B191" s="491"/>
      <c r="C191" s="78"/>
      <c r="D191" s="108"/>
      <c r="E191" s="336"/>
      <c r="F191" s="80"/>
      <c r="G191" s="337"/>
      <c r="H191" s="722" t="str">
        <f t="shared" si="50"/>
        <v/>
      </c>
      <c r="I191" s="172"/>
      <c r="J191" s="172"/>
      <c r="K191" s="172"/>
      <c r="L191" s="172"/>
      <c r="M191" s="172"/>
      <c r="N191" s="172"/>
      <c r="O191" s="172"/>
      <c r="P191" s="172"/>
      <c r="Q191" s="172"/>
      <c r="R191" s="172"/>
      <c r="S191" s="172"/>
      <c r="T191" s="172"/>
      <c r="U191" s="172"/>
      <c r="V191" s="172"/>
      <c r="W191" s="172"/>
      <c r="X191" s="172"/>
      <c r="Y191" s="172"/>
      <c r="Z191" s="172"/>
      <c r="AA191" s="172"/>
    </row>
    <row r="192" spans="1:27" ht="18" customHeight="1" x14ac:dyDescent="0.2">
      <c r="A192" s="505" t="str">
        <f t="shared" si="49"/>
        <v/>
      </c>
      <c r="B192" s="491"/>
      <c r="C192" s="78"/>
      <c r="D192" s="108"/>
      <c r="E192" s="336"/>
      <c r="F192" s="80"/>
      <c r="G192" s="337"/>
      <c r="H192" s="722" t="str">
        <f t="shared" si="50"/>
        <v/>
      </c>
      <c r="I192" s="172"/>
      <c r="J192" s="172"/>
      <c r="K192" s="172"/>
      <c r="L192" s="172"/>
      <c r="M192" s="172"/>
      <c r="N192" s="172"/>
      <c r="O192" s="172"/>
      <c r="P192" s="172"/>
      <c r="Q192" s="172"/>
      <c r="R192" s="172"/>
      <c r="S192" s="172"/>
      <c r="T192" s="172"/>
      <c r="U192" s="172"/>
      <c r="V192" s="172"/>
      <c r="W192" s="172"/>
      <c r="X192" s="172"/>
      <c r="Y192" s="172"/>
      <c r="Z192" s="172"/>
      <c r="AA192" s="172"/>
    </row>
    <row r="193" spans="1:27" ht="18" customHeight="1" x14ac:dyDescent="0.2">
      <c r="A193" s="505" t="str">
        <f t="shared" si="49"/>
        <v/>
      </c>
      <c r="B193" s="491"/>
      <c r="C193" s="78"/>
      <c r="D193" s="108"/>
      <c r="E193" s="336"/>
      <c r="F193" s="80"/>
      <c r="G193" s="337"/>
      <c r="H193" s="722" t="str">
        <f t="shared" si="50"/>
        <v/>
      </c>
      <c r="I193" s="172"/>
      <c r="J193" s="172"/>
      <c r="K193" s="172"/>
      <c r="L193" s="172"/>
      <c r="M193" s="172"/>
      <c r="N193" s="172"/>
      <c r="O193" s="172"/>
      <c r="P193" s="172"/>
      <c r="Q193" s="172"/>
      <c r="R193" s="172"/>
      <c r="S193" s="172"/>
      <c r="T193" s="172"/>
      <c r="U193" s="172"/>
      <c r="V193" s="172"/>
      <c r="W193" s="172"/>
      <c r="X193" s="172"/>
      <c r="Y193" s="172"/>
      <c r="Z193" s="172"/>
      <c r="AA193" s="172"/>
    </row>
    <row r="194" spans="1:27" ht="18" customHeight="1" x14ac:dyDescent="0.2">
      <c r="A194" s="505" t="str">
        <f t="shared" si="49"/>
        <v/>
      </c>
      <c r="B194" s="491"/>
      <c r="C194" s="78"/>
      <c r="D194" s="108"/>
      <c r="E194" s="336"/>
      <c r="F194" s="80"/>
      <c r="G194" s="337"/>
      <c r="H194" s="722" t="str">
        <f t="shared" si="50"/>
        <v/>
      </c>
      <c r="I194" s="172"/>
      <c r="J194" s="172"/>
      <c r="K194" s="172"/>
      <c r="L194" s="172"/>
      <c r="M194" s="172"/>
      <c r="N194" s="172"/>
      <c r="O194" s="172"/>
      <c r="P194" s="172"/>
      <c r="Q194" s="172"/>
      <c r="R194" s="172"/>
      <c r="S194" s="172"/>
      <c r="T194" s="172"/>
      <c r="U194" s="172"/>
      <c r="V194" s="172"/>
      <c r="W194" s="172"/>
      <c r="X194" s="172"/>
      <c r="Y194" s="172"/>
      <c r="Z194" s="172"/>
      <c r="AA194" s="172"/>
    </row>
    <row r="195" spans="1:27" ht="18" customHeight="1" x14ac:dyDescent="0.2">
      <c r="A195" s="505" t="str">
        <f t="shared" si="49"/>
        <v/>
      </c>
      <c r="B195" s="491"/>
      <c r="C195" s="78"/>
      <c r="D195" s="108"/>
      <c r="E195" s="336"/>
      <c r="F195" s="80"/>
      <c r="G195" s="337"/>
      <c r="H195" s="722" t="str">
        <f t="shared" si="50"/>
        <v/>
      </c>
      <c r="I195" s="172"/>
      <c r="J195" s="172"/>
      <c r="K195" s="172"/>
      <c r="L195" s="172"/>
      <c r="M195" s="172"/>
      <c r="N195" s="172"/>
      <c r="O195" s="172"/>
      <c r="P195" s="172"/>
      <c r="Q195" s="172"/>
      <c r="R195" s="172"/>
      <c r="S195" s="172"/>
      <c r="T195" s="172"/>
      <c r="U195" s="172"/>
      <c r="V195" s="172"/>
      <c r="W195" s="172"/>
      <c r="X195" s="172"/>
      <c r="Y195" s="172"/>
      <c r="Z195" s="172"/>
      <c r="AA195" s="172"/>
    </row>
    <row r="196" spans="1:27" ht="18" customHeight="1" x14ac:dyDescent="0.2">
      <c r="A196" s="505" t="str">
        <f t="shared" si="49"/>
        <v/>
      </c>
      <c r="B196" s="491"/>
      <c r="C196" s="78"/>
      <c r="D196" s="108"/>
      <c r="E196" s="336"/>
      <c r="F196" s="80"/>
      <c r="G196" s="337"/>
      <c r="H196" s="722" t="str">
        <f t="shared" si="50"/>
        <v/>
      </c>
      <c r="I196" s="172"/>
      <c r="J196" s="172"/>
      <c r="K196" s="172"/>
      <c r="L196" s="172"/>
      <c r="M196" s="172"/>
      <c r="N196" s="172"/>
      <c r="O196" s="172"/>
      <c r="P196" s="172"/>
      <c r="Q196" s="172"/>
      <c r="R196" s="172"/>
      <c r="S196" s="172"/>
      <c r="T196" s="172"/>
      <c r="U196" s="172"/>
      <c r="V196" s="172"/>
      <c r="W196" s="172"/>
      <c r="X196" s="172"/>
      <c r="Y196" s="172"/>
      <c r="Z196" s="172"/>
      <c r="AA196" s="172"/>
    </row>
    <row r="197" spans="1:27" ht="18" customHeight="1" x14ac:dyDescent="0.2">
      <c r="A197" s="505" t="str">
        <f t="shared" si="49"/>
        <v/>
      </c>
      <c r="B197" s="491"/>
      <c r="C197" s="78"/>
      <c r="D197" s="108"/>
      <c r="E197" s="336"/>
      <c r="F197" s="80"/>
      <c r="G197" s="337"/>
      <c r="H197" s="722" t="str">
        <f t="shared" si="50"/>
        <v/>
      </c>
      <c r="I197" s="172"/>
      <c r="J197" s="172"/>
      <c r="K197" s="172"/>
      <c r="L197" s="172"/>
      <c r="M197" s="172"/>
      <c r="N197" s="172"/>
      <c r="O197" s="172"/>
      <c r="P197" s="172"/>
      <c r="Q197" s="172"/>
      <c r="R197" s="172"/>
      <c r="S197" s="172"/>
      <c r="T197" s="172"/>
      <c r="U197" s="172"/>
      <c r="V197" s="172"/>
      <c r="W197" s="172"/>
      <c r="X197" s="172"/>
      <c r="Y197" s="172"/>
      <c r="Z197" s="172"/>
      <c r="AA197" s="172"/>
    </row>
    <row r="198" spans="1:27" ht="18" customHeight="1" x14ac:dyDescent="0.2">
      <c r="A198" s="505" t="str">
        <f t="shared" si="49"/>
        <v/>
      </c>
      <c r="B198" s="491"/>
      <c r="C198" s="78"/>
      <c r="D198" s="108"/>
      <c r="E198" s="336"/>
      <c r="F198" s="80"/>
      <c r="G198" s="337"/>
      <c r="H198" s="722" t="str">
        <f t="shared" si="50"/>
        <v/>
      </c>
      <c r="I198" s="172"/>
      <c r="J198" s="172"/>
      <c r="K198" s="172"/>
      <c r="L198" s="172"/>
      <c r="M198" s="172"/>
      <c r="N198" s="172"/>
      <c r="O198" s="172"/>
      <c r="P198" s="172"/>
      <c r="Q198" s="172"/>
      <c r="R198" s="172"/>
      <c r="S198" s="172"/>
      <c r="T198" s="172"/>
      <c r="U198" s="172"/>
      <c r="V198" s="172"/>
      <c r="W198" s="172"/>
      <c r="X198" s="172"/>
      <c r="Y198" s="172"/>
      <c r="Z198" s="172"/>
      <c r="AA198" s="172"/>
    </row>
    <row r="199" spans="1:27" ht="18" customHeight="1" x14ac:dyDescent="0.2">
      <c r="A199" s="505" t="str">
        <f t="shared" si="49"/>
        <v/>
      </c>
      <c r="B199" s="491"/>
      <c r="C199" s="78"/>
      <c r="D199" s="108"/>
      <c r="E199" s="336"/>
      <c r="F199" s="80"/>
      <c r="G199" s="337"/>
      <c r="H199" s="722" t="str">
        <f t="shared" si="50"/>
        <v/>
      </c>
      <c r="I199" s="172"/>
      <c r="J199" s="172"/>
      <c r="K199" s="172"/>
      <c r="L199" s="172"/>
      <c r="M199" s="172"/>
      <c r="N199" s="172"/>
      <c r="O199" s="172"/>
      <c r="P199" s="172"/>
      <c r="Q199" s="172"/>
      <c r="R199" s="172"/>
      <c r="S199" s="172"/>
      <c r="T199" s="172"/>
      <c r="U199" s="172"/>
      <c r="V199" s="172"/>
      <c r="W199" s="172"/>
      <c r="X199" s="172"/>
      <c r="Y199" s="172"/>
      <c r="Z199" s="172"/>
      <c r="AA199" s="172"/>
    </row>
    <row r="200" spans="1:27" ht="18" customHeight="1" x14ac:dyDescent="0.2">
      <c r="A200" s="505" t="str">
        <f t="shared" si="49"/>
        <v/>
      </c>
      <c r="B200" s="491"/>
      <c r="C200" s="78"/>
      <c r="D200" s="108"/>
      <c r="E200" s="336"/>
      <c r="F200" s="80"/>
      <c r="G200" s="337"/>
      <c r="H200" s="722" t="str">
        <f t="shared" si="50"/>
        <v/>
      </c>
      <c r="I200" s="172"/>
      <c r="J200" s="172"/>
      <c r="K200" s="172"/>
      <c r="L200" s="172"/>
      <c r="M200" s="172"/>
      <c r="N200" s="172"/>
      <c r="O200" s="172"/>
      <c r="P200" s="172"/>
      <c r="Q200" s="172"/>
      <c r="R200" s="172"/>
      <c r="S200" s="172"/>
      <c r="T200" s="172"/>
      <c r="U200" s="172"/>
      <c r="V200" s="172"/>
      <c r="W200" s="172"/>
      <c r="X200" s="172"/>
      <c r="Y200" s="172"/>
      <c r="Z200" s="172"/>
      <c r="AA200" s="172"/>
    </row>
    <row r="201" spans="1:27" ht="18" customHeight="1" x14ac:dyDescent="0.2">
      <c r="A201" s="505" t="str">
        <f t="shared" si="49"/>
        <v/>
      </c>
      <c r="B201" s="491"/>
      <c r="C201" s="78"/>
      <c r="D201" s="108"/>
      <c r="E201" s="336"/>
      <c r="F201" s="80"/>
      <c r="G201" s="337"/>
      <c r="H201" s="722" t="str">
        <f t="shared" si="50"/>
        <v/>
      </c>
      <c r="I201" s="172"/>
      <c r="J201" s="172"/>
      <c r="K201" s="172"/>
      <c r="L201" s="172"/>
      <c r="M201" s="172"/>
      <c r="N201" s="172"/>
      <c r="O201" s="172"/>
      <c r="P201" s="172"/>
      <c r="Q201" s="172"/>
      <c r="R201" s="172"/>
      <c r="S201" s="172"/>
      <c r="T201" s="172"/>
      <c r="U201" s="172"/>
      <c r="V201" s="172"/>
      <c r="W201" s="172"/>
      <c r="X201" s="172"/>
      <c r="Y201" s="172"/>
      <c r="Z201" s="172"/>
      <c r="AA201" s="172"/>
    </row>
    <row r="202" spans="1:27" ht="18" customHeight="1" x14ac:dyDescent="0.2">
      <c r="A202" s="505" t="str">
        <f t="shared" si="49"/>
        <v/>
      </c>
      <c r="B202" s="491"/>
      <c r="C202" s="78"/>
      <c r="D202" s="108"/>
      <c r="E202" s="336"/>
      <c r="F202" s="80"/>
      <c r="G202" s="337"/>
      <c r="H202" s="722" t="str">
        <f t="shared" si="50"/>
        <v/>
      </c>
      <c r="I202" s="172"/>
      <c r="J202" s="172"/>
      <c r="K202" s="172"/>
      <c r="L202" s="172"/>
      <c r="M202" s="172"/>
      <c r="N202" s="172"/>
      <c r="O202" s="172"/>
      <c r="P202" s="172"/>
      <c r="Q202" s="172"/>
      <c r="R202" s="172"/>
      <c r="S202" s="172"/>
      <c r="T202" s="172"/>
      <c r="U202" s="172"/>
      <c r="V202" s="172"/>
      <c r="W202" s="172"/>
      <c r="X202" s="172"/>
      <c r="Y202" s="172"/>
      <c r="Z202" s="172"/>
      <c r="AA202" s="172"/>
    </row>
    <row r="203" spans="1:27" ht="18" customHeight="1" x14ac:dyDescent="0.2">
      <c r="A203" s="505" t="str">
        <f t="shared" si="49"/>
        <v/>
      </c>
      <c r="B203" s="491"/>
      <c r="C203" s="78"/>
      <c r="D203" s="108"/>
      <c r="E203" s="336"/>
      <c r="F203" s="80"/>
      <c r="G203" s="337"/>
      <c r="H203" s="722" t="str">
        <f t="shared" si="50"/>
        <v/>
      </c>
      <c r="I203" s="172"/>
      <c r="J203" s="172"/>
      <c r="K203" s="172"/>
      <c r="L203" s="172"/>
      <c r="M203" s="172"/>
      <c r="N203" s="172"/>
      <c r="O203" s="172"/>
      <c r="P203" s="172"/>
      <c r="Q203" s="172"/>
      <c r="R203" s="172"/>
      <c r="S203" s="172"/>
      <c r="T203" s="172"/>
      <c r="U203" s="172"/>
      <c r="V203" s="172"/>
      <c r="W203" s="172"/>
      <c r="X203" s="172"/>
      <c r="Y203" s="172"/>
      <c r="Z203" s="172"/>
      <c r="AA203" s="172"/>
    </row>
    <row r="204" spans="1:27" ht="18" customHeight="1" x14ac:dyDescent="0.2">
      <c r="A204" s="505" t="str">
        <f t="shared" si="49"/>
        <v/>
      </c>
      <c r="B204" s="491"/>
      <c r="C204" s="78"/>
      <c r="D204" s="108"/>
      <c r="E204" s="336"/>
      <c r="F204" s="80"/>
      <c r="G204" s="337"/>
      <c r="H204" s="722" t="str">
        <f t="shared" si="50"/>
        <v/>
      </c>
      <c r="I204" s="172"/>
      <c r="J204" s="172"/>
      <c r="K204" s="172"/>
      <c r="L204" s="172"/>
      <c r="M204" s="172"/>
      <c r="N204" s="172"/>
      <c r="O204" s="172"/>
      <c r="P204" s="172"/>
      <c r="Q204" s="172"/>
      <c r="R204" s="172"/>
      <c r="S204" s="172"/>
      <c r="T204" s="172"/>
      <c r="U204" s="172"/>
      <c r="V204" s="172"/>
      <c r="W204" s="172"/>
      <c r="X204" s="172"/>
      <c r="Y204" s="172"/>
      <c r="Z204" s="172"/>
      <c r="AA204" s="172"/>
    </row>
    <row r="205" spans="1:27" ht="18" customHeight="1" x14ac:dyDescent="0.2">
      <c r="A205" s="505" t="str">
        <f t="shared" si="49"/>
        <v/>
      </c>
      <c r="B205" s="491"/>
      <c r="C205" s="78"/>
      <c r="D205" s="108"/>
      <c r="E205" s="336"/>
      <c r="F205" s="80"/>
      <c r="G205" s="337"/>
      <c r="H205" s="722" t="str">
        <f t="shared" si="50"/>
        <v/>
      </c>
      <c r="I205" s="172"/>
      <c r="J205" s="172"/>
      <c r="K205" s="172"/>
      <c r="L205" s="172"/>
      <c r="M205" s="172"/>
      <c r="N205" s="172"/>
      <c r="O205" s="172"/>
      <c r="P205" s="172"/>
      <c r="Q205" s="172"/>
      <c r="R205" s="172"/>
      <c r="S205" s="172"/>
      <c r="T205" s="172"/>
      <c r="U205" s="172"/>
      <c r="V205" s="172"/>
      <c r="W205" s="172"/>
      <c r="X205" s="172"/>
      <c r="Y205" s="172"/>
      <c r="Z205" s="172"/>
      <c r="AA205" s="172"/>
    </row>
    <row r="206" spans="1:27" ht="18" customHeight="1" x14ac:dyDescent="0.2">
      <c r="A206" s="505" t="str">
        <f t="shared" si="49"/>
        <v/>
      </c>
      <c r="B206" s="491"/>
      <c r="C206" s="78"/>
      <c r="D206" s="108"/>
      <c r="E206" s="336"/>
      <c r="F206" s="80"/>
      <c r="G206" s="337"/>
      <c r="H206" s="722" t="str">
        <f t="shared" si="50"/>
        <v/>
      </c>
      <c r="I206" s="172"/>
      <c r="J206" s="172"/>
      <c r="K206" s="172"/>
      <c r="L206" s="172"/>
      <c r="M206" s="172"/>
      <c r="N206" s="172"/>
      <c r="O206" s="172"/>
      <c r="P206" s="172"/>
      <c r="Q206" s="172"/>
      <c r="R206" s="172"/>
      <c r="S206" s="172"/>
      <c r="T206" s="172"/>
      <c r="U206" s="172"/>
      <c r="V206" s="172"/>
      <c r="W206" s="172"/>
      <c r="X206" s="172"/>
      <c r="Y206" s="172"/>
      <c r="Z206" s="172"/>
      <c r="AA206" s="172"/>
    </row>
    <row r="207" spans="1:27" ht="18" customHeight="1" x14ac:dyDescent="0.2">
      <c r="A207" s="505" t="str">
        <f t="shared" si="49"/>
        <v/>
      </c>
      <c r="B207" s="491"/>
      <c r="C207" s="78"/>
      <c r="D207" s="108"/>
      <c r="E207" s="336"/>
      <c r="F207" s="80"/>
      <c r="G207" s="337"/>
      <c r="H207" s="722" t="str">
        <f t="shared" si="50"/>
        <v/>
      </c>
      <c r="I207" s="172"/>
      <c r="J207" s="172"/>
      <c r="K207" s="172"/>
      <c r="L207" s="172"/>
      <c r="M207" s="172"/>
      <c r="N207" s="172"/>
      <c r="O207" s="172"/>
      <c r="P207" s="172"/>
      <c r="Q207" s="172"/>
      <c r="R207" s="172"/>
      <c r="S207" s="172"/>
      <c r="T207" s="172"/>
      <c r="U207" s="172"/>
      <c r="V207" s="172"/>
      <c r="W207" s="172"/>
      <c r="X207" s="172"/>
      <c r="Y207" s="172"/>
      <c r="Z207" s="172"/>
      <c r="AA207" s="172"/>
    </row>
    <row r="208" spans="1:27" ht="18" customHeight="1" x14ac:dyDescent="0.2">
      <c r="A208" s="505" t="str">
        <f t="shared" si="49"/>
        <v/>
      </c>
      <c r="B208" s="491"/>
      <c r="C208" s="78"/>
      <c r="D208" s="108"/>
      <c r="E208" s="336"/>
      <c r="F208" s="80"/>
      <c r="G208" s="337"/>
      <c r="H208" s="722" t="str">
        <f t="shared" si="50"/>
        <v/>
      </c>
      <c r="I208" s="172"/>
      <c r="J208" s="172"/>
      <c r="K208" s="172"/>
      <c r="L208" s="172"/>
      <c r="M208" s="172"/>
      <c r="N208" s="172"/>
      <c r="O208" s="172"/>
      <c r="P208" s="172"/>
      <c r="Q208" s="172"/>
      <c r="R208" s="172"/>
      <c r="S208" s="172"/>
      <c r="T208" s="172"/>
      <c r="U208" s="172"/>
      <c r="V208" s="172"/>
      <c r="W208" s="172"/>
      <c r="X208" s="172"/>
      <c r="Y208" s="172"/>
      <c r="Z208" s="172"/>
      <c r="AA208" s="172"/>
    </row>
    <row r="209" spans="1:27" ht="18" customHeight="1" x14ac:dyDescent="0.2">
      <c r="A209" s="505" t="str">
        <f t="shared" si="49"/>
        <v/>
      </c>
      <c r="B209" s="491"/>
      <c r="C209" s="78"/>
      <c r="D209" s="108"/>
      <c r="E209" s="336"/>
      <c r="F209" s="80"/>
      <c r="G209" s="337"/>
      <c r="H209" s="722" t="str">
        <f t="shared" si="50"/>
        <v/>
      </c>
      <c r="I209" s="172"/>
      <c r="J209" s="172"/>
      <c r="K209" s="172"/>
      <c r="L209" s="172"/>
      <c r="M209" s="172"/>
      <c r="N209" s="172"/>
      <c r="O209" s="172"/>
      <c r="P209" s="172"/>
      <c r="Q209" s="172"/>
      <c r="R209" s="172"/>
      <c r="S209" s="172"/>
      <c r="T209" s="172"/>
      <c r="U209" s="172"/>
      <c r="V209" s="172"/>
      <c r="W209" s="172"/>
      <c r="X209" s="172"/>
      <c r="Y209" s="172"/>
      <c r="Z209" s="172"/>
      <c r="AA209" s="172"/>
    </row>
    <row r="210" spans="1:27" ht="18" customHeight="1" x14ac:dyDescent="0.2">
      <c r="A210" s="505" t="str">
        <f t="shared" si="49"/>
        <v/>
      </c>
      <c r="B210" s="491"/>
      <c r="C210" s="78"/>
      <c r="D210" s="108"/>
      <c r="E210" s="336"/>
      <c r="F210" s="80"/>
      <c r="G210" s="337"/>
      <c r="H210" s="722" t="str">
        <f t="shared" si="50"/>
        <v/>
      </c>
      <c r="I210" s="172"/>
      <c r="J210" s="172"/>
      <c r="K210" s="172"/>
      <c r="L210" s="172"/>
      <c r="M210" s="172"/>
      <c r="N210" s="172"/>
      <c r="O210" s="172"/>
      <c r="P210" s="172"/>
      <c r="Q210" s="172"/>
      <c r="R210" s="172"/>
      <c r="S210" s="172"/>
      <c r="T210" s="172"/>
      <c r="U210" s="172"/>
      <c r="V210" s="172"/>
      <c r="W210" s="172"/>
      <c r="X210" s="172"/>
      <c r="Y210" s="172"/>
      <c r="Z210" s="172"/>
      <c r="AA210" s="172"/>
    </row>
    <row r="211" spans="1:27" ht="18" customHeight="1" thickBot="1" x14ac:dyDescent="0.25">
      <c r="A211" s="505" t="str">
        <f t="shared" si="49"/>
        <v/>
      </c>
      <c r="B211" s="492"/>
      <c r="C211" s="561"/>
      <c r="D211" s="504"/>
      <c r="E211" s="338"/>
      <c r="F211" s="81"/>
      <c r="G211" s="339"/>
      <c r="H211" s="723" t="str">
        <f t="shared" si="50"/>
        <v/>
      </c>
      <c r="I211" s="172"/>
      <c r="J211" s="172"/>
      <c r="K211" s="172"/>
      <c r="L211" s="172"/>
      <c r="M211" s="172"/>
      <c r="N211" s="172"/>
      <c r="O211" s="172"/>
      <c r="P211" s="172"/>
      <c r="Q211" s="172"/>
      <c r="R211" s="172"/>
      <c r="S211" s="172"/>
      <c r="T211" s="172"/>
      <c r="U211" s="172"/>
      <c r="V211" s="172"/>
      <c r="W211" s="172"/>
      <c r="X211" s="172"/>
      <c r="Y211" s="172"/>
      <c r="Z211" s="172"/>
      <c r="AA211" s="172"/>
    </row>
    <row r="212" spans="1:27" x14ac:dyDescent="0.2">
      <c r="A212" s="172"/>
      <c r="B212" s="172"/>
      <c r="C212" s="172"/>
      <c r="D212" s="172"/>
      <c r="E212" s="172"/>
      <c r="F212" s="172"/>
      <c r="G212" s="172"/>
      <c r="H212" s="172"/>
      <c r="I212" s="172"/>
      <c r="J212" s="172"/>
      <c r="K212" s="172"/>
      <c r="L212" s="172"/>
      <c r="M212" s="172"/>
      <c r="N212" s="172"/>
      <c r="O212" s="172"/>
      <c r="P212" s="172"/>
      <c r="Q212" s="172"/>
      <c r="R212" s="172"/>
      <c r="S212" s="172"/>
      <c r="T212" s="172"/>
      <c r="U212" s="172"/>
      <c r="V212" s="172"/>
      <c r="W212" s="172"/>
      <c r="X212" s="172"/>
      <c r="Y212" s="172"/>
      <c r="Z212" s="172"/>
      <c r="AA212" s="172"/>
    </row>
    <row r="213" spans="1:27" ht="16.5" x14ac:dyDescent="0.3">
      <c r="A213" s="172"/>
      <c r="B213" s="172"/>
      <c r="C213" s="172"/>
      <c r="D213" s="172"/>
      <c r="E213" s="172"/>
      <c r="G213" s="172"/>
      <c r="I213" s="52" t="s">
        <v>403</v>
      </c>
      <c r="J213" s="172"/>
      <c r="K213" s="172"/>
      <c r="L213" s="172"/>
      <c r="M213" s="172"/>
      <c r="N213" s="172"/>
      <c r="O213" s="172"/>
      <c r="P213" s="172"/>
      <c r="Q213" s="172"/>
      <c r="R213" s="172"/>
      <c r="S213" s="172"/>
      <c r="T213" s="172"/>
      <c r="U213" s="172"/>
      <c r="V213" s="172"/>
      <c r="W213" s="172"/>
      <c r="X213" s="172"/>
      <c r="Y213" s="172"/>
      <c r="Z213" s="172"/>
      <c r="AA213" s="172"/>
    </row>
    <row r="214" spans="1:27" x14ac:dyDescent="0.2">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row>
    <row r="215" spans="1:27" x14ac:dyDescent="0.2">
      <c r="A215" s="172"/>
      <c r="B215" s="172"/>
      <c r="C215" s="172"/>
      <c r="D215" s="172"/>
      <c r="E215" s="172"/>
      <c r="F215" s="172"/>
      <c r="G215" s="172"/>
      <c r="H215" s="172"/>
      <c r="I215" s="172"/>
      <c r="J215" s="172"/>
      <c r="K215" s="172"/>
      <c r="L215" s="172"/>
      <c r="M215" s="172"/>
      <c r="N215" s="172"/>
      <c r="O215" s="172"/>
      <c r="P215" s="172"/>
      <c r="Q215" s="172"/>
      <c r="R215" s="172"/>
      <c r="S215" s="172"/>
      <c r="T215" s="172"/>
      <c r="U215" s="172"/>
      <c r="V215" s="172"/>
      <c r="W215" s="172"/>
      <c r="X215" s="172"/>
      <c r="Y215" s="172"/>
      <c r="Z215" s="172"/>
      <c r="AA215" s="172"/>
    </row>
    <row r="216" spans="1:27" x14ac:dyDescent="0.2">
      <c r="A216" s="172"/>
      <c r="B216" s="172"/>
      <c r="C216" s="172"/>
      <c r="D216" s="172"/>
      <c r="E216" s="172"/>
      <c r="F216" s="172"/>
      <c r="G216" s="172"/>
      <c r="H216" s="172"/>
      <c r="I216" s="172"/>
      <c r="J216" s="172"/>
      <c r="K216" s="172"/>
      <c r="L216" s="172"/>
      <c r="M216" s="172"/>
      <c r="N216" s="172"/>
      <c r="O216" s="172"/>
      <c r="P216" s="172"/>
      <c r="Q216" s="172"/>
      <c r="R216" s="172"/>
      <c r="S216" s="172"/>
      <c r="T216" s="172"/>
      <c r="U216" s="172"/>
      <c r="V216" s="172"/>
      <c r="W216" s="172"/>
      <c r="X216" s="172"/>
      <c r="Y216" s="172"/>
      <c r="Z216" s="172"/>
      <c r="AA216" s="172"/>
    </row>
    <row r="217" spans="1:27" x14ac:dyDescent="0.2">
      <c r="A217" s="172"/>
      <c r="B217" s="172"/>
      <c r="C217" s="172"/>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row>
    <row r="218" spans="1:27" ht="15" x14ac:dyDescent="0.25">
      <c r="A218" s="172"/>
      <c r="B218" s="186" t="s">
        <v>404</v>
      </c>
      <c r="C218" s="172"/>
      <c r="D218" s="172"/>
      <c r="E218" s="172"/>
      <c r="F218" s="172"/>
      <c r="G218" s="172"/>
      <c r="H218" s="172"/>
      <c r="I218" s="172"/>
      <c r="J218" s="172"/>
      <c r="K218" s="172"/>
      <c r="L218" s="172"/>
      <c r="M218" s="172"/>
      <c r="N218" s="172"/>
      <c r="O218" s="172"/>
      <c r="P218" s="172"/>
      <c r="Q218" s="172"/>
      <c r="R218" s="172"/>
      <c r="S218" s="172"/>
      <c r="T218" s="172"/>
      <c r="U218" s="172"/>
      <c r="V218" s="172"/>
      <c r="W218" s="172"/>
      <c r="X218" s="172"/>
      <c r="Y218" s="172"/>
      <c r="Z218" s="172"/>
      <c r="AA218" s="172"/>
    </row>
    <row r="219" spans="1:27" ht="15" x14ac:dyDescent="0.25">
      <c r="A219" s="172"/>
      <c r="B219" s="186"/>
      <c r="C219" s="172"/>
      <c r="D219" s="172"/>
      <c r="E219" s="172"/>
      <c r="F219" s="172"/>
      <c r="G219" s="172"/>
      <c r="H219" s="172"/>
      <c r="I219" s="172"/>
      <c r="J219" s="172"/>
      <c r="K219" s="172"/>
      <c r="L219" s="172"/>
      <c r="M219" s="172"/>
      <c r="N219" s="172"/>
      <c r="O219" s="172"/>
      <c r="P219" s="172"/>
      <c r="Q219" s="172"/>
      <c r="R219" s="172"/>
      <c r="S219" s="172"/>
      <c r="T219" s="172"/>
      <c r="U219" s="172"/>
      <c r="V219" s="172"/>
      <c r="W219" s="172"/>
      <c r="X219" s="172"/>
      <c r="Y219" s="172"/>
      <c r="Z219" s="172"/>
      <c r="AA219" s="172"/>
    </row>
    <row r="220" spans="1:27" ht="15" x14ac:dyDescent="0.25">
      <c r="A220" s="172"/>
      <c r="B220" s="186"/>
      <c r="C220" s="172"/>
      <c r="D220" s="172"/>
      <c r="E220" s="172"/>
      <c r="F220" s="172"/>
      <c r="G220" s="172"/>
      <c r="H220" s="172"/>
      <c r="I220" s="172"/>
      <c r="J220" s="172"/>
      <c r="K220" s="172"/>
      <c r="L220" s="172"/>
      <c r="M220" s="172"/>
      <c r="N220" s="172"/>
      <c r="O220" s="172"/>
      <c r="P220" s="172"/>
      <c r="Q220" s="172"/>
      <c r="R220" s="172"/>
      <c r="S220" s="172"/>
      <c r="T220" s="172"/>
      <c r="U220" s="172"/>
      <c r="V220" s="172"/>
      <c r="W220" s="172"/>
      <c r="X220" s="172"/>
      <c r="Y220" s="172"/>
      <c r="Z220" s="172"/>
      <c r="AA220" s="172"/>
    </row>
    <row r="221" spans="1:27" ht="15" x14ac:dyDescent="0.25">
      <c r="A221" s="172"/>
      <c r="B221" s="186"/>
      <c r="C221" s="172"/>
      <c r="D221" s="172"/>
      <c r="E221" s="172"/>
      <c r="F221" s="172"/>
      <c r="G221" s="172"/>
      <c r="H221" s="172"/>
      <c r="I221" s="172"/>
      <c r="J221" s="172"/>
      <c r="K221" s="172"/>
      <c r="L221" s="172"/>
      <c r="M221" s="172"/>
      <c r="N221" s="172"/>
      <c r="O221" s="172"/>
      <c r="P221" s="172"/>
      <c r="Q221" s="172"/>
      <c r="R221" s="172"/>
      <c r="S221" s="172"/>
      <c r="T221" s="172"/>
      <c r="U221" s="172"/>
      <c r="V221" s="172"/>
      <c r="W221" s="172"/>
      <c r="X221" s="172"/>
      <c r="Y221" s="172"/>
      <c r="Z221" s="172"/>
      <c r="AA221" s="172"/>
    </row>
    <row r="222" spans="1:27" ht="15" x14ac:dyDescent="0.25">
      <c r="A222" s="172"/>
      <c r="B222" s="186"/>
      <c r="C222" s="172"/>
      <c r="D222" s="172"/>
      <c r="E222" s="172"/>
      <c r="F222" s="172"/>
      <c r="G222" s="172"/>
      <c r="H222" s="172"/>
      <c r="I222" s="172"/>
      <c r="J222" s="172"/>
      <c r="K222" s="172"/>
      <c r="L222" s="172"/>
      <c r="M222" s="172"/>
      <c r="N222" s="172"/>
      <c r="O222" s="172"/>
      <c r="P222" s="172"/>
      <c r="Q222" s="172"/>
      <c r="R222" s="172"/>
      <c r="S222" s="172"/>
      <c r="T222" s="172"/>
      <c r="U222" s="172"/>
      <c r="V222" s="172"/>
      <c r="W222" s="172"/>
      <c r="X222" s="172"/>
      <c r="Y222" s="172"/>
    </row>
    <row r="223" spans="1:27" ht="15" thickBot="1" x14ac:dyDescent="0.25">
      <c r="A223" s="172"/>
      <c r="B223" s="172"/>
      <c r="C223" s="172"/>
      <c r="D223" s="172"/>
      <c r="E223" s="172"/>
      <c r="F223" s="172"/>
      <c r="G223" s="172"/>
      <c r="H223" s="172"/>
      <c r="I223" s="172"/>
      <c r="J223" s="172"/>
      <c r="K223" s="172"/>
      <c r="L223" s="172"/>
      <c r="M223" s="172"/>
      <c r="N223" s="172"/>
      <c r="O223" s="172"/>
      <c r="P223" s="172"/>
      <c r="Q223" s="172"/>
      <c r="R223" s="172"/>
      <c r="S223" s="172"/>
      <c r="T223" s="172"/>
      <c r="U223" s="172"/>
      <c r="V223" s="172"/>
      <c r="W223" s="172"/>
      <c r="X223" s="172"/>
      <c r="Y223" s="172"/>
    </row>
    <row r="224" spans="1:27" ht="199.5" customHeight="1" thickBot="1" x14ac:dyDescent="0.25">
      <c r="A224" s="172"/>
      <c r="B224" s="232" t="s">
        <v>8</v>
      </c>
      <c r="C224" s="187" t="s">
        <v>68</v>
      </c>
      <c r="D224" s="190" t="s">
        <v>195</v>
      </c>
      <c r="E224" s="190" t="s">
        <v>582</v>
      </c>
      <c r="F224" s="219" t="s">
        <v>330</v>
      </c>
      <c r="G224" s="172"/>
      <c r="H224" s="172"/>
      <c r="I224" s="172"/>
      <c r="J224" s="172"/>
      <c r="K224" s="172"/>
      <c r="L224" s="172"/>
      <c r="M224" s="172"/>
      <c r="N224" s="172"/>
      <c r="O224" s="172"/>
      <c r="P224" s="172"/>
      <c r="Q224" s="172"/>
      <c r="R224" s="172"/>
      <c r="S224" s="172"/>
      <c r="T224" s="172"/>
      <c r="U224" s="172"/>
      <c r="V224" s="172"/>
      <c r="W224" s="172"/>
      <c r="X224" s="172"/>
      <c r="Y224" s="172"/>
    </row>
    <row r="225" spans="1:25" ht="18" customHeight="1" thickBot="1" x14ac:dyDescent="0.3">
      <c r="A225" s="172"/>
      <c r="B225" s="233" t="s">
        <v>115</v>
      </c>
      <c r="C225" s="234"/>
      <c r="D225" s="235"/>
      <c r="E225" s="235"/>
      <c r="F225" s="236"/>
      <c r="G225" s="172"/>
      <c r="H225" s="172"/>
      <c r="I225" s="172"/>
      <c r="J225" s="172"/>
      <c r="K225" s="172"/>
      <c r="L225" s="172"/>
      <c r="M225" s="172"/>
      <c r="N225" s="172"/>
      <c r="O225" s="172"/>
      <c r="P225" s="172"/>
      <c r="Q225" s="172"/>
      <c r="R225" s="172"/>
      <c r="S225" s="172"/>
      <c r="T225" s="172"/>
      <c r="U225" s="172"/>
      <c r="V225" s="172"/>
      <c r="W225" s="172"/>
      <c r="X225" s="172"/>
      <c r="Y225" s="172"/>
    </row>
    <row r="226" spans="1:25" ht="18" customHeight="1" x14ac:dyDescent="0.2">
      <c r="A226" s="172"/>
      <c r="B226" s="885" t="s">
        <v>74</v>
      </c>
      <c r="C226" s="193" t="str">
        <f>C130</f>
        <v/>
      </c>
      <c r="D226" s="237" t="str">
        <f>IF(C226="","",VLOOKUP(C226,$C$130:$H$144,6,FALSE))</f>
        <v/>
      </c>
      <c r="E226" s="340"/>
      <c r="F226" s="721" t="str">
        <f t="shared" ref="F226:F260" si="51">IF(C226="","",D226*E226)</f>
        <v/>
      </c>
      <c r="G226" s="172"/>
      <c r="H226" s="172"/>
      <c r="I226" s="172"/>
      <c r="J226" s="172"/>
      <c r="K226" s="172"/>
      <c r="L226" s="172"/>
      <c r="M226" s="172"/>
      <c r="N226" s="172"/>
      <c r="O226" s="172"/>
      <c r="P226" s="172"/>
      <c r="Q226" s="172"/>
      <c r="R226" s="172"/>
      <c r="S226" s="172"/>
      <c r="T226" s="172"/>
      <c r="U226" s="172"/>
      <c r="V226" s="172"/>
      <c r="W226" s="172"/>
      <c r="X226" s="172"/>
      <c r="Y226" s="172"/>
    </row>
    <row r="227" spans="1:25" ht="18" customHeight="1" x14ac:dyDescent="0.2">
      <c r="A227" s="172"/>
      <c r="B227" s="886"/>
      <c r="C227" s="238" t="str">
        <f>C131</f>
        <v/>
      </c>
      <c r="D227" s="239" t="str">
        <f>IF(C227="","",VLOOKUP(C227,$C$130:$H$144,6,FALSE))</f>
        <v/>
      </c>
      <c r="E227" s="341"/>
      <c r="F227" s="722" t="str">
        <f t="shared" si="51"/>
        <v/>
      </c>
      <c r="G227" s="172"/>
      <c r="H227" s="172"/>
      <c r="I227" s="172"/>
      <c r="J227" s="172"/>
      <c r="K227" s="172"/>
      <c r="L227" s="172"/>
      <c r="M227" s="172"/>
      <c r="N227" s="172"/>
      <c r="O227" s="172"/>
      <c r="P227" s="172"/>
      <c r="Q227" s="172"/>
      <c r="R227" s="172"/>
      <c r="S227" s="172"/>
      <c r="T227" s="172"/>
      <c r="U227" s="172"/>
      <c r="V227" s="172"/>
      <c r="W227" s="172"/>
      <c r="X227" s="172"/>
      <c r="Y227" s="172"/>
    </row>
    <row r="228" spans="1:25" ht="18" customHeight="1" x14ac:dyDescent="0.2">
      <c r="A228" s="172"/>
      <c r="B228" s="886"/>
      <c r="C228" s="238" t="str">
        <f t="shared" ref="C228:C240" si="52">C132</f>
        <v/>
      </c>
      <c r="D228" s="239" t="str">
        <f t="shared" ref="D228:D240" si="53">IF(C228="","",VLOOKUP(C228,$C$130:$H$144,6,FALSE))</f>
        <v/>
      </c>
      <c r="E228" s="341"/>
      <c r="F228" s="722" t="str">
        <f t="shared" ref="F228:F240" si="54">IF(C228="","",D228*E228)</f>
        <v/>
      </c>
      <c r="G228" s="172"/>
      <c r="H228" s="172"/>
      <c r="I228" s="172"/>
      <c r="J228" s="172"/>
      <c r="K228" s="172"/>
      <c r="L228" s="172"/>
      <c r="M228" s="172"/>
      <c r="N228" s="172"/>
      <c r="O228" s="172"/>
      <c r="P228" s="172"/>
      <c r="Q228" s="172"/>
      <c r="R228" s="172"/>
      <c r="S228" s="172"/>
      <c r="T228" s="172"/>
      <c r="U228" s="172"/>
      <c r="V228" s="172"/>
      <c r="W228" s="172"/>
      <c r="X228" s="172"/>
      <c r="Y228" s="172"/>
    </row>
    <row r="229" spans="1:25" ht="18" customHeight="1" x14ac:dyDescent="0.2">
      <c r="A229" s="172"/>
      <c r="B229" s="886"/>
      <c r="C229" s="238" t="str">
        <f t="shared" si="52"/>
        <v/>
      </c>
      <c r="D229" s="239" t="str">
        <f t="shared" si="53"/>
        <v/>
      </c>
      <c r="E229" s="341"/>
      <c r="F229" s="722" t="str">
        <f t="shared" si="54"/>
        <v/>
      </c>
      <c r="G229" s="172"/>
      <c r="H229" s="172"/>
      <c r="I229" s="172"/>
      <c r="J229" s="172"/>
      <c r="K229" s="172"/>
      <c r="L229" s="172"/>
      <c r="M229" s="172"/>
      <c r="N229" s="172"/>
      <c r="O229" s="172"/>
      <c r="P229" s="172"/>
      <c r="Q229" s="172"/>
      <c r="R229" s="172"/>
      <c r="S229" s="172"/>
      <c r="T229" s="172"/>
      <c r="U229" s="172"/>
      <c r="V229" s="172"/>
      <c r="W229" s="172"/>
      <c r="X229" s="172"/>
      <c r="Y229" s="172"/>
    </row>
    <row r="230" spans="1:25" ht="18" customHeight="1" x14ac:dyDescent="0.2">
      <c r="A230" s="172"/>
      <c r="B230" s="886"/>
      <c r="C230" s="238" t="str">
        <f t="shared" si="52"/>
        <v/>
      </c>
      <c r="D230" s="239" t="str">
        <f t="shared" si="53"/>
        <v/>
      </c>
      <c r="E230" s="341"/>
      <c r="F230" s="722" t="str">
        <f t="shared" si="54"/>
        <v/>
      </c>
      <c r="G230" s="172"/>
      <c r="H230" s="172"/>
      <c r="I230" s="172"/>
      <c r="J230" s="172"/>
      <c r="K230" s="172"/>
      <c r="L230" s="172"/>
      <c r="M230" s="172"/>
      <c r="N230" s="172"/>
      <c r="O230" s="172"/>
      <c r="P230" s="172"/>
      <c r="Q230" s="172"/>
      <c r="R230" s="172"/>
      <c r="S230" s="172"/>
      <c r="T230" s="172"/>
      <c r="U230" s="172"/>
      <c r="V230" s="172"/>
      <c r="W230" s="172"/>
      <c r="X230" s="172"/>
      <c r="Y230" s="172"/>
    </row>
    <row r="231" spans="1:25" ht="18" customHeight="1" x14ac:dyDescent="0.2">
      <c r="A231" s="172"/>
      <c r="B231" s="886"/>
      <c r="C231" s="238" t="str">
        <f t="shared" si="52"/>
        <v/>
      </c>
      <c r="D231" s="239" t="str">
        <f t="shared" si="53"/>
        <v/>
      </c>
      <c r="E231" s="341"/>
      <c r="F231" s="722" t="str">
        <f t="shared" si="54"/>
        <v/>
      </c>
      <c r="G231" s="172"/>
      <c r="H231" s="172"/>
      <c r="I231" s="172"/>
      <c r="J231" s="172"/>
      <c r="K231" s="172"/>
      <c r="L231" s="172"/>
      <c r="M231" s="172"/>
      <c r="N231" s="172"/>
      <c r="O231" s="172"/>
      <c r="P231" s="172"/>
      <c r="Q231" s="172"/>
      <c r="R231" s="172"/>
      <c r="S231" s="172"/>
      <c r="T231" s="172"/>
      <c r="U231" s="172"/>
      <c r="V231" s="172"/>
      <c r="W231" s="172"/>
      <c r="X231" s="172"/>
      <c r="Y231" s="172"/>
    </row>
    <row r="232" spans="1:25" ht="18" customHeight="1" x14ac:dyDescent="0.2">
      <c r="A232" s="172"/>
      <c r="B232" s="886"/>
      <c r="C232" s="238" t="str">
        <f t="shared" si="52"/>
        <v/>
      </c>
      <c r="D232" s="239" t="str">
        <f t="shared" si="53"/>
        <v/>
      </c>
      <c r="E232" s="341"/>
      <c r="F232" s="722" t="str">
        <f t="shared" si="54"/>
        <v/>
      </c>
      <c r="G232" s="172"/>
      <c r="H232" s="172"/>
      <c r="I232" s="172"/>
      <c r="J232" s="172"/>
      <c r="K232" s="172"/>
      <c r="L232" s="172"/>
      <c r="M232" s="172"/>
      <c r="N232" s="172"/>
      <c r="O232" s="172"/>
      <c r="P232" s="172"/>
      <c r="Q232" s="172"/>
      <c r="R232" s="172"/>
      <c r="S232" s="172"/>
      <c r="T232" s="172"/>
      <c r="U232" s="172"/>
      <c r="V232" s="172"/>
      <c r="W232" s="172"/>
      <c r="X232" s="172"/>
      <c r="Y232" s="172"/>
    </row>
    <row r="233" spans="1:25" ht="18" customHeight="1" x14ac:dyDescent="0.2">
      <c r="A233" s="172"/>
      <c r="B233" s="886"/>
      <c r="C233" s="238" t="str">
        <f t="shared" si="52"/>
        <v/>
      </c>
      <c r="D233" s="239" t="str">
        <f t="shared" si="53"/>
        <v/>
      </c>
      <c r="E233" s="341"/>
      <c r="F233" s="722" t="str">
        <f t="shared" si="54"/>
        <v/>
      </c>
      <c r="G233" s="172"/>
      <c r="H233" s="172"/>
      <c r="I233" s="172"/>
      <c r="J233" s="172"/>
      <c r="K233" s="172"/>
      <c r="L233" s="172"/>
      <c r="M233" s="172"/>
      <c r="N233" s="172"/>
      <c r="O233" s="172"/>
      <c r="P233" s="172"/>
      <c r="Q233" s="172"/>
      <c r="R233" s="172"/>
      <c r="S233" s="172"/>
      <c r="T233" s="172"/>
      <c r="U233" s="172"/>
      <c r="V233" s="172"/>
      <c r="W233" s="172"/>
      <c r="X233" s="172"/>
      <c r="Y233" s="172"/>
    </row>
    <row r="234" spans="1:25" ht="18" customHeight="1" x14ac:dyDescent="0.2">
      <c r="A234" s="172"/>
      <c r="B234" s="886"/>
      <c r="C234" s="238" t="str">
        <f t="shared" si="52"/>
        <v/>
      </c>
      <c r="D234" s="239" t="str">
        <f t="shared" si="53"/>
        <v/>
      </c>
      <c r="E234" s="341"/>
      <c r="F234" s="722" t="str">
        <f t="shared" si="54"/>
        <v/>
      </c>
      <c r="G234" s="172"/>
      <c r="H234" s="172"/>
      <c r="I234" s="172"/>
      <c r="J234" s="172"/>
      <c r="K234" s="172"/>
      <c r="L234" s="172"/>
      <c r="M234" s="172"/>
      <c r="N234" s="172"/>
      <c r="O234" s="172"/>
      <c r="P234" s="172"/>
      <c r="Q234" s="172"/>
      <c r="R234" s="172"/>
      <c r="S234" s="172"/>
      <c r="T234" s="172"/>
      <c r="U234" s="172"/>
      <c r="V234" s="172"/>
      <c r="W234" s="172"/>
      <c r="X234" s="172"/>
      <c r="Y234" s="172"/>
    </row>
    <row r="235" spans="1:25" ht="18" customHeight="1" x14ac:dyDescent="0.2">
      <c r="A235" s="172"/>
      <c r="B235" s="886"/>
      <c r="C235" s="238" t="str">
        <f t="shared" si="52"/>
        <v/>
      </c>
      <c r="D235" s="239" t="str">
        <f t="shared" si="53"/>
        <v/>
      </c>
      <c r="E235" s="341"/>
      <c r="F235" s="722" t="str">
        <f t="shared" si="54"/>
        <v/>
      </c>
      <c r="G235" s="172"/>
      <c r="H235" s="172"/>
      <c r="I235" s="172"/>
      <c r="J235" s="172"/>
      <c r="K235" s="172"/>
      <c r="L235" s="172"/>
      <c r="M235" s="172"/>
      <c r="N235" s="172"/>
      <c r="O235" s="172"/>
      <c r="P235" s="172"/>
      <c r="Q235" s="172"/>
      <c r="R235" s="172"/>
      <c r="S235" s="172"/>
      <c r="T235" s="172"/>
      <c r="U235" s="172"/>
      <c r="V235" s="172"/>
      <c r="W235" s="172"/>
      <c r="X235" s="172"/>
      <c r="Y235" s="172"/>
    </row>
    <row r="236" spans="1:25" ht="18" customHeight="1" x14ac:dyDescent="0.2">
      <c r="A236" s="172"/>
      <c r="B236" s="886"/>
      <c r="C236" s="238" t="str">
        <f t="shared" si="52"/>
        <v/>
      </c>
      <c r="D236" s="239" t="str">
        <f t="shared" si="53"/>
        <v/>
      </c>
      <c r="E236" s="341"/>
      <c r="F236" s="722" t="str">
        <f t="shared" si="54"/>
        <v/>
      </c>
      <c r="G236" s="172"/>
      <c r="H236" s="172"/>
      <c r="I236" s="172"/>
      <c r="J236" s="172"/>
      <c r="K236" s="172"/>
      <c r="L236" s="172"/>
      <c r="M236" s="172"/>
      <c r="N236" s="172"/>
      <c r="O236" s="172"/>
      <c r="P236" s="172"/>
      <c r="Q236" s="172"/>
      <c r="R236" s="172"/>
      <c r="S236" s="172"/>
      <c r="T236" s="172"/>
      <c r="U236" s="172"/>
      <c r="V236" s="172"/>
      <c r="W236" s="172"/>
      <c r="X236" s="172"/>
      <c r="Y236" s="172"/>
    </row>
    <row r="237" spans="1:25" ht="18" customHeight="1" x14ac:dyDescent="0.2">
      <c r="A237" s="172"/>
      <c r="B237" s="886"/>
      <c r="C237" s="238" t="str">
        <f t="shared" si="52"/>
        <v/>
      </c>
      <c r="D237" s="239" t="str">
        <f t="shared" si="53"/>
        <v/>
      </c>
      <c r="E237" s="341"/>
      <c r="F237" s="722" t="str">
        <f t="shared" si="54"/>
        <v/>
      </c>
      <c r="G237" s="172"/>
      <c r="H237" s="172"/>
      <c r="I237" s="172"/>
      <c r="J237" s="172"/>
      <c r="K237" s="172"/>
      <c r="L237" s="172"/>
      <c r="M237" s="172"/>
      <c r="N237" s="172"/>
      <c r="O237" s="172"/>
      <c r="P237" s="172"/>
      <c r="Q237" s="172"/>
      <c r="R237" s="172"/>
      <c r="S237" s="172"/>
      <c r="T237" s="172"/>
      <c r="U237" s="172"/>
      <c r="V237" s="172"/>
      <c r="W237" s="172"/>
      <c r="X237" s="172"/>
      <c r="Y237" s="172"/>
    </row>
    <row r="238" spans="1:25" ht="18" customHeight="1" x14ac:dyDescent="0.2">
      <c r="A238" s="172"/>
      <c r="B238" s="886"/>
      <c r="C238" s="238" t="str">
        <f t="shared" si="52"/>
        <v/>
      </c>
      <c r="D238" s="239" t="str">
        <f t="shared" si="53"/>
        <v/>
      </c>
      <c r="E238" s="341"/>
      <c r="F238" s="722" t="str">
        <f t="shared" si="54"/>
        <v/>
      </c>
      <c r="G238" s="172"/>
      <c r="H238" s="172"/>
      <c r="I238" s="172"/>
      <c r="J238" s="172"/>
      <c r="K238" s="172"/>
      <c r="L238" s="172"/>
      <c r="M238" s="172"/>
      <c r="N238" s="172"/>
      <c r="O238" s="172"/>
      <c r="P238" s="172"/>
      <c r="Q238" s="172"/>
      <c r="R238" s="172"/>
      <c r="S238" s="172"/>
      <c r="T238" s="172"/>
      <c r="U238" s="172"/>
      <c r="V238" s="172"/>
      <c r="W238" s="172"/>
      <c r="X238" s="172"/>
      <c r="Y238" s="172"/>
    </row>
    <row r="239" spans="1:25" ht="18" customHeight="1" x14ac:dyDescent="0.2">
      <c r="A239" s="172"/>
      <c r="B239" s="886"/>
      <c r="C239" s="238" t="str">
        <f t="shared" si="52"/>
        <v/>
      </c>
      <c r="D239" s="239" t="str">
        <f t="shared" si="53"/>
        <v/>
      </c>
      <c r="E239" s="341"/>
      <c r="F239" s="722" t="str">
        <f t="shared" si="54"/>
        <v/>
      </c>
      <c r="G239" s="172"/>
      <c r="H239" s="172"/>
      <c r="I239" s="172"/>
      <c r="J239" s="172"/>
      <c r="K239" s="172"/>
      <c r="L239" s="172"/>
      <c r="M239" s="172"/>
      <c r="N239" s="172"/>
      <c r="O239" s="172"/>
      <c r="P239" s="172"/>
      <c r="Q239" s="172"/>
      <c r="R239" s="172"/>
      <c r="S239" s="172"/>
      <c r="T239" s="172"/>
      <c r="U239" s="172"/>
      <c r="V239" s="172"/>
      <c r="W239" s="172"/>
      <c r="X239" s="172"/>
      <c r="Y239" s="172"/>
    </row>
    <row r="240" spans="1:25" ht="18" customHeight="1" thickBot="1" x14ac:dyDescent="0.25">
      <c r="A240" s="172"/>
      <c r="B240" s="886"/>
      <c r="C240" s="240" t="str">
        <f t="shared" si="52"/>
        <v/>
      </c>
      <c r="D240" s="241" t="str">
        <f t="shared" si="53"/>
        <v/>
      </c>
      <c r="E240" s="342"/>
      <c r="F240" s="724" t="str">
        <f t="shared" si="54"/>
        <v/>
      </c>
      <c r="G240" s="172"/>
      <c r="H240" s="172"/>
      <c r="I240" s="172"/>
      <c r="J240" s="172"/>
      <c r="K240" s="172"/>
      <c r="L240" s="172"/>
      <c r="M240" s="172"/>
      <c r="N240" s="172"/>
      <c r="O240" s="172"/>
      <c r="P240" s="172"/>
      <c r="Q240" s="172"/>
      <c r="R240" s="172"/>
      <c r="S240" s="172"/>
      <c r="T240" s="172"/>
      <c r="U240" s="172"/>
      <c r="V240" s="172"/>
      <c r="W240" s="172"/>
      <c r="X240" s="172"/>
      <c r="Y240" s="172"/>
    </row>
    <row r="241" spans="1:25" ht="18" customHeight="1" x14ac:dyDescent="0.2">
      <c r="A241" s="172"/>
      <c r="B241" s="870" t="s">
        <v>179</v>
      </c>
      <c r="C241" s="193" t="str">
        <f>C145</f>
        <v/>
      </c>
      <c r="D241" s="237" t="str">
        <f>IF(C241="","",VLOOKUP(C241,$C$145:$H$159,6,FALSE))</f>
        <v/>
      </c>
      <c r="E241" s="340"/>
      <c r="F241" s="721" t="str">
        <f t="shared" si="51"/>
        <v/>
      </c>
      <c r="G241" s="172"/>
      <c r="H241" s="172"/>
      <c r="I241" s="172"/>
      <c r="J241" s="172"/>
      <c r="K241" s="172"/>
      <c r="L241" s="172"/>
      <c r="M241" s="172"/>
      <c r="N241" s="172"/>
      <c r="O241" s="172"/>
      <c r="P241" s="172"/>
      <c r="Q241" s="172"/>
      <c r="R241" s="172"/>
      <c r="S241" s="172"/>
      <c r="T241" s="172"/>
      <c r="U241" s="172"/>
      <c r="V241" s="172"/>
      <c r="W241" s="172"/>
      <c r="X241" s="172"/>
      <c r="Y241" s="172"/>
    </row>
    <row r="242" spans="1:25" ht="18" customHeight="1" x14ac:dyDescent="0.2">
      <c r="A242" s="172"/>
      <c r="B242" s="871"/>
      <c r="C242" s="238" t="str">
        <f>C146</f>
        <v/>
      </c>
      <c r="D242" s="239" t="str">
        <f>IF(C242="","",VLOOKUP(C242,$C$145:$H$159,6,FALSE))</f>
        <v/>
      </c>
      <c r="E242" s="341"/>
      <c r="F242" s="722" t="str">
        <f t="shared" si="51"/>
        <v/>
      </c>
      <c r="G242" s="172"/>
      <c r="H242" s="172"/>
      <c r="I242" s="172"/>
      <c r="J242" s="172"/>
      <c r="K242" s="172"/>
      <c r="L242" s="172"/>
      <c r="M242" s="172"/>
      <c r="N242" s="172"/>
      <c r="O242" s="172"/>
      <c r="P242" s="172"/>
      <c r="Q242" s="172"/>
      <c r="R242" s="172"/>
      <c r="S242" s="172"/>
      <c r="T242" s="172"/>
      <c r="U242" s="172"/>
      <c r="V242" s="172"/>
      <c r="W242" s="172"/>
      <c r="X242" s="172"/>
      <c r="Y242" s="172"/>
    </row>
    <row r="243" spans="1:25" ht="18" customHeight="1" x14ac:dyDescent="0.2">
      <c r="A243" s="172"/>
      <c r="B243" s="871"/>
      <c r="C243" s="238" t="str">
        <f>C147</f>
        <v/>
      </c>
      <c r="D243" s="239" t="str">
        <f>IF(C243="","",VLOOKUP(C243,$C$145:$H$159,6,FALSE))</f>
        <v/>
      </c>
      <c r="E243" s="341"/>
      <c r="F243" s="722" t="str">
        <f t="shared" si="51"/>
        <v/>
      </c>
      <c r="G243" s="172"/>
      <c r="H243" s="172"/>
      <c r="I243" s="172"/>
      <c r="J243" s="172"/>
      <c r="K243" s="172"/>
      <c r="L243" s="172"/>
      <c r="M243" s="172"/>
      <c r="N243" s="172"/>
      <c r="O243" s="172"/>
      <c r="P243" s="172"/>
      <c r="Q243" s="172"/>
      <c r="R243" s="172"/>
      <c r="S243" s="172"/>
      <c r="T243" s="172"/>
      <c r="U243" s="172"/>
      <c r="V243" s="172"/>
      <c r="W243" s="172"/>
      <c r="X243" s="172"/>
      <c r="Y243" s="172"/>
    </row>
    <row r="244" spans="1:25" ht="18" customHeight="1" x14ac:dyDescent="0.2">
      <c r="A244" s="172"/>
      <c r="B244" s="871"/>
      <c r="C244" s="238" t="str">
        <f t="shared" ref="C244:C255" si="55">C148</f>
        <v/>
      </c>
      <c r="D244" s="239" t="str">
        <f t="shared" ref="D244:D255" si="56">IF(C244="","",VLOOKUP(C244,$C$145:$H$159,6,FALSE))</f>
        <v/>
      </c>
      <c r="E244" s="341"/>
      <c r="F244" s="722" t="str">
        <f t="shared" ref="F244:F255" si="57">IF(C244="","",D244*E244)</f>
        <v/>
      </c>
      <c r="G244" s="172"/>
      <c r="H244" s="172"/>
      <c r="I244" s="172"/>
      <c r="J244" s="172"/>
      <c r="K244" s="172"/>
      <c r="L244" s="172"/>
      <c r="M244" s="172"/>
      <c r="N244" s="172"/>
      <c r="O244" s="172"/>
      <c r="P244" s="172"/>
      <c r="Q244" s="172"/>
      <c r="R244" s="172"/>
      <c r="S244" s="172"/>
      <c r="T244" s="172"/>
      <c r="U244" s="172"/>
      <c r="V244" s="172"/>
      <c r="W244" s="172"/>
      <c r="X244" s="172"/>
      <c r="Y244" s="172"/>
    </row>
    <row r="245" spans="1:25" ht="18" customHeight="1" x14ac:dyDescent="0.2">
      <c r="A245" s="172"/>
      <c r="B245" s="871"/>
      <c r="C245" s="238" t="str">
        <f t="shared" si="55"/>
        <v/>
      </c>
      <c r="D245" s="239" t="str">
        <f t="shared" si="56"/>
        <v/>
      </c>
      <c r="E245" s="341"/>
      <c r="F245" s="722" t="str">
        <f t="shared" si="57"/>
        <v/>
      </c>
      <c r="G245" s="172"/>
      <c r="H245" s="172"/>
      <c r="I245" s="172"/>
      <c r="J245" s="172"/>
      <c r="K245" s="172"/>
      <c r="L245" s="172"/>
      <c r="M245" s="172"/>
      <c r="N245" s="172"/>
      <c r="O245" s="172"/>
      <c r="P245" s="172"/>
      <c r="Q245" s="172"/>
      <c r="R245" s="172"/>
      <c r="S245" s="172"/>
      <c r="T245" s="172"/>
      <c r="U245" s="172"/>
      <c r="V245" s="172"/>
      <c r="W245" s="172"/>
      <c r="X245" s="172"/>
      <c r="Y245" s="172"/>
    </row>
    <row r="246" spans="1:25" ht="18" customHeight="1" x14ac:dyDescent="0.2">
      <c r="A246" s="172"/>
      <c r="B246" s="871"/>
      <c r="C246" s="238" t="str">
        <f t="shared" si="55"/>
        <v/>
      </c>
      <c r="D246" s="239" t="str">
        <f t="shared" si="56"/>
        <v/>
      </c>
      <c r="E246" s="341"/>
      <c r="F246" s="722" t="str">
        <f t="shared" si="57"/>
        <v/>
      </c>
      <c r="G246" s="172"/>
      <c r="H246" s="172"/>
      <c r="I246" s="172"/>
      <c r="J246" s="172"/>
      <c r="K246" s="172"/>
      <c r="L246" s="172"/>
      <c r="M246" s="172"/>
      <c r="N246" s="172"/>
      <c r="O246" s="172"/>
      <c r="P246" s="172"/>
      <c r="Q246" s="172"/>
      <c r="R246" s="172"/>
      <c r="S246" s="172"/>
      <c r="T246" s="172"/>
      <c r="U246" s="172"/>
      <c r="V246" s="172"/>
      <c r="W246" s="172"/>
      <c r="X246" s="172"/>
      <c r="Y246" s="172"/>
    </row>
    <row r="247" spans="1:25" ht="18" customHeight="1" x14ac:dyDescent="0.2">
      <c r="A247" s="172"/>
      <c r="B247" s="871"/>
      <c r="C247" s="238" t="str">
        <f t="shared" si="55"/>
        <v/>
      </c>
      <c r="D247" s="239" t="str">
        <f t="shared" si="56"/>
        <v/>
      </c>
      <c r="E247" s="341"/>
      <c r="F247" s="722" t="str">
        <f t="shared" si="57"/>
        <v/>
      </c>
      <c r="G247" s="172"/>
      <c r="H247" s="172"/>
      <c r="I247" s="172"/>
      <c r="J247" s="172"/>
      <c r="K247" s="172"/>
      <c r="L247" s="172"/>
      <c r="M247" s="172"/>
      <c r="N247" s="172"/>
      <c r="O247" s="172"/>
      <c r="P247" s="172"/>
      <c r="Q247" s="172"/>
      <c r="R247" s="172"/>
      <c r="S247" s="172"/>
      <c r="T247" s="172"/>
      <c r="U247" s="172"/>
      <c r="V247" s="172"/>
      <c r="W247" s="172"/>
      <c r="X247" s="172"/>
      <c r="Y247" s="172"/>
    </row>
    <row r="248" spans="1:25" ht="18" customHeight="1" x14ac:dyDescent="0.2">
      <c r="A248" s="172"/>
      <c r="B248" s="871"/>
      <c r="C248" s="238" t="str">
        <f t="shared" si="55"/>
        <v/>
      </c>
      <c r="D248" s="239" t="str">
        <f t="shared" si="56"/>
        <v/>
      </c>
      <c r="E248" s="341"/>
      <c r="F248" s="722" t="str">
        <f t="shared" si="57"/>
        <v/>
      </c>
      <c r="G248" s="172"/>
      <c r="H248" s="172"/>
      <c r="I248" s="172"/>
      <c r="J248" s="172"/>
      <c r="K248" s="172"/>
      <c r="L248" s="172"/>
      <c r="M248" s="172"/>
      <c r="N248" s="172"/>
      <c r="O248" s="172"/>
      <c r="P248" s="172"/>
      <c r="Q248" s="172"/>
      <c r="R248" s="172"/>
      <c r="S248" s="172"/>
      <c r="T248" s="172"/>
      <c r="U248" s="172"/>
      <c r="V248" s="172"/>
      <c r="W248" s="172"/>
      <c r="X248" s="172"/>
      <c r="Y248" s="172"/>
    </row>
    <row r="249" spans="1:25" ht="18" customHeight="1" x14ac:dyDescent="0.2">
      <c r="A249" s="172"/>
      <c r="B249" s="871"/>
      <c r="C249" s="238" t="str">
        <f t="shared" si="55"/>
        <v/>
      </c>
      <c r="D249" s="239" t="str">
        <f t="shared" si="56"/>
        <v/>
      </c>
      <c r="E249" s="341"/>
      <c r="F249" s="722" t="str">
        <f t="shared" si="57"/>
        <v/>
      </c>
      <c r="G249" s="172"/>
      <c r="H249" s="172"/>
      <c r="I249" s="172"/>
      <c r="J249" s="172"/>
      <c r="K249" s="172"/>
      <c r="L249" s="172"/>
      <c r="M249" s="172"/>
      <c r="N249" s="172"/>
      <c r="O249" s="172"/>
      <c r="P249" s="172"/>
      <c r="Q249" s="172"/>
      <c r="R249" s="172"/>
      <c r="S249" s="172"/>
      <c r="T249" s="172"/>
      <c r="U249" s="172"/>
      <c r="V249" s="172"/>
      <c r="W249" s="172"/>
      <c r="X249" s="172"/>
      <c r="Y249" s="172"/>
    </row>
    <row r="250" spans="1:25" ht="18" customHeight="1" x14ac:dyDescent="0.2">
      <c r="A250" s="172"/>
      <c r="B250" s="871"/>
      <c r="C250" s="238" t="str">
        <f t="shared" si="55"/>
        <v/>
      </c>
      <c r="D250" s="239" t="str">
        <f t="shared" si="56"/>
        <v/>
      </c>
      <c r="E250" s="341"/>
      <c r="F250" s="722" t="str">
        <f t="shared" si="57"/>
        <v/>
      </c>
      <c r="G250" s="172"/>
      <c r="H250" s="172"/>
      <c r="I250" s="172"/>
      <c r="J250" s="172"/>
      <c r="K250" s="172"/>
      <c r="L250" s="172"/>
      <c r="M250" s="172"/>
      <c r="N250" s="172"/>
      <c r="O250" s="172"/>
      <c r="P250" s="172"/>
      <c r="Q250" s="172"/>
      <c r="R250" s="172"/>
      <c r="S250" s="172"/>
      <c r="T250" s="172"/>
      <c r="U250" s="172"/>
      <c r="V250" s="172"/>
      <c r="W250" s="172"/>
      <c r="X250" s="172"/>
      <c r="Y250" s="172"/>
    </row>
    <row r="251" spans="1:25" ht="18" customHeight="1" x14ac:dyDescent="0.2">
      <c r="A251" s="172"/>
      <c r="B251" s="871"/>
      <c r="C251" s="238" t="str">
        <f t="shared" si="55"/>
        <v/>
      </c>
      <c r="D251" s="239" t="str">
        <f t="shared" si="56"/>
        <v/>
      </c>
      <c r="E251" s="341"/>
      <c r="F251" s="722" t="str">
        <f t="shared" si="57"/>
        <v/>
      </c>
      <c r="G251" s="172"/>
      <c r="H251" s="172"/>
      <c r="I251" s="172"/>
      <c r="J251" s="172"/>
      <c r="K251" s="172"/>
      <c r="L251" s="172"/>
      <c r="M251" s="172"/>
      <c r="N251" s="172"/>
      <c r="O251" s="172"/>
      <c r="P251" s="172"/>
      <c r="Q251" s="172"/>
      <c r="R251" s="172"/>
      <c r="S251" s="172"/>
      <c r="T251" s="172"/>
      <c r="U251" s="172"/>
      <c r="V251" s="172"/>
      <c r="W251" s="172"/>
      <c r="X251" s="172"/>
      <c r="Y251" s="172"/>
    </row>
    <row r="252" spans="1:25" ht="18" customHeight="1" x14ac:dyDescent="0.2">
      <c r="A252" s="172"/>
      <c r="B252" s="871"/>
      <c r="C252" s="238" t="str">
        <f t="shared" si="55"/>
        <v/>
      </c>
      <c r="D252" s="239" t="str">
        <f t="shared" si="56"/>
        <v/>
      </c>
      <c r="E252" s="341"/>
      <c r="F252" s="722" t="str">
        <f t="shared" si="57"/>
        <v/>
      </c>
      <c r="G252" s="172"/>
      <c r="H252" s="172"/>
      <c r="I252" s="172"/>
      <c r="J252" s="172"/>
      <c r="K252" s="172"/>
      <c r="L252" s="172"/>
      <c r="M252" s="172"/>
      <c r="N252" s="172"/>
      <c r="O252" s="172"/>
      <c r="P252" s="172"/>
      <c r="Q252" s="172"/>
      <c r="R252" s="172"/>
      <c r="S252" s="172"/>
      <c r="T252" s="172"/>
      <c r="U252" s="172"/>
      <c r="V252" s="172"/>
      <c r="W252" s="172"/>
      <c r="X252" s="172"/>
      <c r="Y252" s="172"/>
    </row>
    <row r="253" spans="1:25" ht="18" customHeight="1" x14ac:dyDescent="0.2">
      <c r="A253" s="172"/>
      <c r="B253" s="871"/>
      <c r="C253" s="238" t="str">
        <f t="shared" si="55"/>
        <v/>
      </c>
      <c r="D253" s="239" t="str">
        <f t="shared" si="56"/>
        <v/>
      </c>
      <c r="E253" s="341"/>
      <c r="F253" s="722" t="str">
        <f t="shared" si="57"/>
        <v/>
      </c>
      <c r="G253" s="172"/>
      <c r="H253" s="172"/>
      <c r="I253" s="172"/>
      <c r="J253" s="172"/>
      <c r="K253" s="172"/>
      <c r="L253" s="172"/>
      <c r="M253" s="172"/>
      <c r="N253" s="172"/>
      <c r="O253" s="172"/>
      <c r="P253" s="172"/>
      <c r="Q253" s="172"/>
      <c r="R253" s="172"/>
      <c r="S253" s="172"/>
      <c r="T253" s="172"/>
      <c r="U253" s="172"/>
      <c r="V253" s="172"/>
      <c r="W253" s="172"/>
      <c r="X253" s="172"/>
      <c r="Y253" s="172"/>
    </row>
    <row r="254" spans="1:25" ht="18" customHeight="1" x14ac:dyDescent="0.2">
      <c r="A254" s="172"/>
      <c r="B254" s="871"/>
      <c r="C254" s="238" t="str">
        <f t="shared" si="55"/>
        <v/>
      </c>
      <c r="D254" s="239" t="str">
        <f t="shared" si="56"/>
        <v/>
      </c>
      <c r="E254" s="341"/>
      <c r="F254" s="722" t="str">
        <f t="shared" si="57"/>
        <v/>
      </c>
      <c r="G254" s="172"/>
      <c r="H254" s="172"/>
      <c r="I254" s="172"/>
      <c r="J254" s="172"/>
      <c r="K254" s="172"/>
      <c r="L254" s="172"/>
      <c r="M254" s="172"/>
      <c r="N254" s="172"/>
      <c r="O254" s="172"/>
      <c r="P254" s="172"/>
      <c r="Q254" s="172"/>
      <c r="R254" s="172"/>
      <c r="S254" s="172"/>
      <c r="T254" s="172"/>
      <c r="U254" s="172"/>
      <c r="V254" s="172"/>
      <c r="W254" s="172"/>
      <c r="X254" s="172"/>
      <c r="Y254" s="172"/>
    </row>
    <row r="255" spans="1:25" ht="18" customHeight="1" thickBot="1" x14ac:dyDescent="0.25">
      <c r="A255" s="172"/>
      <c r="B255" s="872"/>
      <c r="C255" s="242" t="str">
        <f t="shared" si="55"/>
        <v/>
      </c>
      <c r="D255" s="243" t="str">
        <f t="shared" si="56"/>
        <v/>
      </c>
      <c r="E255" s="343"/>
      <c r="F255" s="723" t="str">
        <f t="shared" si="57"/>
        <v/>
      </c>
      <c r="G255" s="172"/>
      <c r="H255" s="172"/>
      <c r="I255" s="172"/>
      <c r="J255" s="172"/>
      <c r="K255" s="172"/>
      <c r="L255" s="172"/>
      <c r="M255" s="172"/>
      <c r="N255" s="172"/>
      <c r="O255" s="172"/>
      <c r="P255" s="172"/>
      <c r="Q255" s="172"/>
      <c r="R255" s="172"/>
      <c r="S255" s="172"/>
      <c r="T255" s="172"/>
      <c r="U255" s="172"/>
      <c r="V255" s="172"/>
      <c r="W255" s="172"/>
      <c r="X255" s="172"/>
      <c r="Y255" s="172"/>
    </row>
    <row r="256" spans="1:25" ht="18" customHeight="1" x14ac:dyDescent="0.2">
      <c r="A256" s="172"/>
      <c r="B256" s="870" t="s">
        <v>180</v>
      </c>
      <c r="C256" s="193" t="str">
        <f t="shared" ref="C256:C269" si="58">C160</f>
        <v/>
      </c>
      <c r="D256" s="237" t="str">
        <f t="shared" ref="D256:D270" si="59">IF(C256="","",VLOOKUP(C256,$C$160:$H$174,6,FALSE))</f>
        <v/>
      </c>
      <c r="E256" s="340"/>
      <c r="F256" s="721" t="str">
        <f t="shared" si="51"/>
        <v/>
      </c>
      <c r="G256" s="172"/>
      <c r="H256" s="172"/>
      <c r="I256" s="172"/>
      <c r="J256" s="172"/>
      <c r="K256" s="172"/>
      <c r="L256" s="172"/>
      <c r="M256" s="172"/>
      <c r="N256" s="172"/>
      <c r="O256" s="172"/>
      <c r="P256" s="172"/>
      <c r="Q256" s="172"/>
      <c r="R256" s="172"/>
      <c r="S256" s="172"/>
      <c r="T256" s="172"/>
      <c r="U256" s="172"/>
      <c r="V256" s="172"/>
      <c r="W256" s="172"/>
      <c r="X256" s="172"/>
      <c r="Y256" s="172"/>
    </row>
    <row r="257" spans="1:25" ht="18" customHeight="1" x14ac:dyDescent="0.2">
      <c r="A257" s="172"/>
      <c r="B257" s="871"/>
      <c r="C257" s="238" t="str">
        <f t="shared" si="58"/>
        <v/>
      </c>
      <c r="D257" s="239" t="str">
        <f t="shared" si="59"/>
        <v/>
      </c>
      <c r="E257" s="341"/>
      <c r="F257" s="722" t="str">
        <f t="shared" si="51"/>
        <v/>
      </c>
      <c r="G257" s="172"/>
      <c r="H257" s="172"/>
      <c r="I257" s="172"/>
      <c r="J257" s="172"/>
      <c r="K257" s="172"/>
      <c r="L257" s="172"/>
      <c r="M257" s="172"/>
      <c r="N257" s="172"/>
      <c r="O257" s="172"/>
      <c r="P257" s="172"/>
      <c r="Q257" s="172"/>
      <c r="R257" s="172"/>
      <c r="S257" s="172"/>
      <c r="T257" s="172"/>
      <c r="U257" s="172"/>
      <c r="V257" s="172"/>
      <c r="W257" s="172"/>
      <c r="X257" s="172"/>
      <c r="Y257" s="172"/>
    </row>
    <row r="258" spans="1:25" ht="18" customHeight="1" x14ac:dyDescent="0.2">
      <c r="A258" s="172"/>
      <c r="B258" s="871"/>
      <c r="C258" s="238" t="str">
        <f t="shared" si="58"/>
        <v/>
      </c>
      <c r="D258" s="239" t="str">
        <f t="shared" si="59"/>
        <v/>
      </c>
      <c r="E258" s="341"/>
      <c r="F258" s="722" t="str">
        <f t="shared" si="51"/>
        <v/>
      </c>
      <c r="G258" s="172"/>
      <c r="H258" s="172"/>
      <c r="I258" s="172"/>
      <c r="J258" s="172"/>
      <c r="K258" s="172"/>
      <c r="L258" s="172"/>
      <c r="M258" s="172"/>
      <c r="N258" s="172"/>
      <c r="O258" s="172"/>
      <c r="P258" s="172"/>
      <c r="Q258" s="172"/>
      <c r="R258" s="172"/>
      <c r="S258" s="172"/>
      <c r="T258" s="172"/>
      <c r="U258" s="172"/>
      <c r="V258" s="172"/>
      <c r="W258" s="172"/>
      <c r="X258" s="172"/>
      <c r="Y258" s="172"/>
    </row>
    <row r="259" spans="1:25" ht="18" customHeight="1" x14ac:dyDescent="0.2">
      <c r="A259" s="172"/>
      <c r="B259" s="871"/>
      <c r="C259" s="238" t="str">
        <f t="shared" si="58"/>
        <v/>
      </c>
      <c r="D259" s="239" t="str">
        <f t="shared" si="59"/>
        <v/>
      </c>
      <c r="E259" s="341"/>
      <c r="F259" s="722" t="str">
        <f t="shared" si="51"/>
        <v/>
      </c>
      <c r="G259" s="172"/>
      <c r="H259" s="172"/>
      <c r="I259" s="172"/>
      <c r="J259" s="172"/>
      <c r="K259" s="172"/>
      <c r="L259" s="172"/>
      <c r="M259" s="172"/>
      <c r="N259" s="172"/>
      <c r="O259" s="172"/>
      <c r="P259" s="172"/>
      <c r="Q259" s="172"/>
      <c r="R259" s="172"/>
      <c r="S259" s="172"/>
      <c r="T259" s="172"/>
      <c r="U259" s="172"/>
      <c r="V259" s="172"/>
      <c r="W259" s="172"/>
      <c r="X259" s="172"/>
      <c r="Y259" s="172"/>
    </row>
    <row r="260" spans="1:25" ht="18" customHeight="1" x14ac:dyDescent="0.2">
      <c r="A260" s="172"/>
      <c r="B260" s="871"/>
      <c r="C260" s="238" t="str">
        <f t="shared" si="58"/>
        <v/>
      </c>
      <c r="D260" s="239" t="str">
        <f t="shared" si="59"/>
        <v/>
      </c>
      <c r="E260" s="341"/>
      <c r="F260" s="722" t="str">
        <f t="shared" si="51"/>
        <v/>
      </c>
      <c r="G260" s="172"/>
      <c r="H260" s="172"/>
      <c r="I260" s="172"/>
      <c r="J260" s="172"/>
      <c r="K260" s="172"/>
      <c r="L260" s="172"/>
      <c r="M260" s="172"/>
      <c r="N260" s="172"/>
      <c r="O260" s="172"/>
      <c r="P260" s="172"/>
      <c r="Q260" s="172"/>
      <c r="R260" s="172"/>
      <c r="S260" s="172"/>
      <c r="T260" s="172"/>
      <c r="U260" s="172"/>
      <c r="V260" s="172"/>
      <c r="W260" s="172"/>
      <c r="X260" s="172"/>
      <c r="Y260" s="172"/>
    </row>
    <row r="261" spans="1:25" ht="18" customHeight="1" x14ac:dyDescent="0.2">
      <c r="A261" s="172"/>
      <c r="B261" s="871"/>
      <c r="C261" s="238" t="str">
        <f t="shared" si="58"/>
        <v/>
      </c>
      <c r="D261" s="239" t="str">
        <f t="shared" si="59"/>
        <v/>
      </c>
      <c r="E261" s="341"/>
      <c r="F261" s="722" t="str">
        <f t="shared" ref="F261:F270" si="60">IF(C261="","",D261*E261)</f>
        <v/>
      </c>
      <c r="G261" s="172"/>
      <c r="H261" s="172"/>
      <c r="I261" s="172"/>
      <c r="J261" s="172"/>
      <c r="K261" s="172"/>
      <c r="L261" s="172"/>
      <c r="M261" s="172"/>
      <c r="N261" s="172"/>
      <c r="O261" s="172"/>
      <c r="P261" s="172"/>
      <c r="Q261" s="172"/>
      <c r="R261" s="172"/>
      <c r="S261" s="172"/>
      <c r="T261" s="172"/>
      <c r="U261" s="172"/>
      <c r="V261" s="172"/>
      <c r="W261" s="172"/>
      <c r="X261" s="172"/>
      <c r="Y261" s="172"/>
    </row>
    <row r="262" spans="1:25" ht="18" customHeight="1" x14ac:dyDescent="0.2">
      <c r="A262" s="172"/>
      <c r="B262" s="871"/>
      <c r="C262" s="238" t="str">
        <f t="shared" si="58"/>
        <v/>
      </c>
      <c r="D262" s="239" t="str">
        <f t="shared" si="59"/>
        <v/>
      </c>
      <c r="E262" s="341"/>
      <c r="F262" s="722" t="str">
        <f t="shared" si="60"/>
        <v/>
      </c>
      <c r="G262" s="172"/>
      <c r="H262" s="172"/>
      <c r="I262" s="172"/>
      <c r="J262" s="172"/>
      <c r="K262" s="172"/>
      <c r="L262" s="172"/>
      <c r="M262" s="172"/>
      <c r="N262" s="172"/>
      <c r="O262" s="172"/>
      <c r="P262" s="172"/>
      <c r="Q262" s="172"/>
      <c r="R262" s="172"/>
      <c r="S262" s="172"/>
      <c r="T262" s="172"/>
      <c r="U262" s="172"/>
      <c r="V262" s="172"/>
      <c r="W262" s="172"/>
      <c r="X262" s="172"/>
      <c r="Y262" s="172"/>
    </row>
    <row r="263" spans="1:25" ht="18" customHeight="1" x14ac:dyDescent="0.2">
      <c r="A263" s="172"/>
      <c r="B263" s="871"/>
      <c r="C263" s="238" t="str">
        <f t="shared" si="58"/>
        <v/>
      </c>
      <c r="D263" s="239" t="str">
        <f t="shared" si="59"/>
        <v/>
      </c>
      <c r="E263" s="341"/>
      <c r="F263" s="722" t="str">
        <f t="shared" si="60"/>
        <v/>
      </c>
      <c r="G263" s="172"/>
      <c r="H263" s="172"/>
      <c r="I263" s="172"/>
      <c r="J263" s="172"/>
      <c r="K263" s="172"/>
      <c r="L263" s="172"/>
      <c r="M263" s="172"/>
      <c r="N263" s="172"/>
      <c r="O263" s="172"/>
      <c r="P263" s="172"/>
      <c r="Q263" s="172"/>
      <c r="R263" s="172"/>
      <c r="S263" s="172"/>
      <c r="T263" s="172"/>
      <c r="U263" s="172"/>
      <c r="V263" s="172"/>
      <c r="W263" s="172"/>
      <c r="X263" s="172"/>
      <c r="Y263" s="172"/>
    </row>
    <row r="264" spans="1:25" ht="18" customHeight="1" x14ac:dyDescent="0.2">
      <c r="A264" s="172"/>
      <c r="B264" s="871"/>
      <c r="C264" s="238" t="str">
        <f t="shared" si="58"/>
        <v/>
      </c>
      <c r="D264" s="239" t="str">
        <f t="shared" si="59"/>
        <v/>
      </c>
      <c r="E264" s="341"/>
      <c r="F264" s="722" t="str">
        <f t="shared" si="60"/>
        <v/>
      </c>
      <c r="G264" s="172"/>
      <c r="H264" s="172"/>
      <c r="I264" s="172"/>
      <c r="J264" s="172"/>
      <c r="K264" s="172"/>
      <c r="L264" s="172"/>
      <c r="M264" s="172"/>
      <c r="N264" s="172"/>
      <c r="O264" s="172"/>
      <c r="P264" s="172"/>
      <c r="Q264" s="172"/>
      <c r="R264" s="172"/>
      <c r="S264" s="172"/>
      <c r="T264" s="172"/>
      <c r="U264" s="172"/>
      <c r="V264" s="172"/>
      <c r="W264" s="172"/>
      <c r="X264" s="172"/>
      <c r="Y264" s="172"/>
    </row>
    <row r="265" spans="1:25" ht="18" customHeight="1" x14ac:dyDescent="0.2">
      <c r="A265" s="172"/>
      <c r="B265" s="871"/>
      <c r="C265" s="238" t="str">
        <f t="shared" si="58"/>
        <v/>
      </c>
      <c r="D265" s="239" t="str">
        <f t="shared" si="59"/>
        <v/>
      </c>
      <c r="E265" s="341"/>
      <c r="F265" s="722" t="str">
        <f t="shared" si="60"/>
        <v/>
      </c>
      <c r="G265" s="172"/>
      <c r="H265" s="172"/>
      <c r="I265" s="172"/>
      <c r="J265" s="172"/>
      <c r="K265" s="172"/>
      <c r="L265" s="172"/>
      <c r="M265" s="172"/>
      <c r="N265" s="172"/>
      <c r="O265" s="172"/>
      <c r="P265" s="172"/>
      <c r="Q265" s="172"/>
      <c r="R265" s="172"/>
      <c r="S265" s="172"/>
      <c r="T265" s="172"/>
      <c r="U265" s="172"/>
      <c r="V265" s="172"/>
      <c r="W265" s="172"/>
      <c r="X265" s="172"/>
      <c r="Y265" s="172"/>
    </row>
    <row r="266" spans="1:25" ht="18" customHeight="1" x14ac:dyDescent="0.2">
      <c r="A266" s="172"/>
      <c r="B266" s="871"/>
      <c r="C266" s="238" t="str">
        <f t="shared" si="58"/>
        <v/>
      </c>
      <c r="D266" s="239" t="str">
        <f t="shared" si="59"/>
        <v/>
      </c>
      <c r="E266" s="341"/>
      <c r="F266" s="722" t="str">
        <f t="shared" si="60"/>
        <v/>
      </c>
      <c r="G266" s="172"/>
      <c r="H266" s="172"/>
      <c r="I266" s="172"/>
      <c r="J266" s="172"/>
      <c r="K266" s="172"/>
      <c r="L266" s="172"/>
      <c r="M266" s="172"/>
      <c r="N266" s="172"/>
      <c r="O266" s="172"/>
      <c r="P266" s="172"/>
      <c r="Q266" s="172"/>
      <c r="R266" s="172"/>
      <c r="S266" s="172"/>
      <c r="T266" s="172"/>
      <c r="U266" s="172"/>
      <c r="V266" s="172"/>
      <c r="W266" s="172"/>
      <c r="X266" s="172"/>
      <c r="Y266" s="172"/>
    </row>
    <row r="267" spans="1:25" ht="18" customHeight="1" x14ac:dyDescent="0.2">
      <c r="A267" s="172"/>
      <c r="B267" s="871"/>
      <c r="C267" s="238" t="str">
        <f t="shared" si="58"/>
        <v/>
      </c>
      <c r="D267" s="239" t="str">
        <f t="shared" si="59"/>
        <v/>
      </c>
      <c r="E267" s="341"/>
      <c r="F267" s="722" t="str">
        <f t="shared" si="60"/>
        <v/>
      </c>
      <c r="G267" s="172"/>
      <c r="H267" s="172"/>
      <c r="I267" s="172"/>
      <c r="J267" s="172"/>
      <c r="K267" s="172"/>
      <c r="L267" s="172"/>
      <c r="M267" s="172"/>
      <c r="N267" s="172"/>
      <c r="O267" s="172"/>
      <c r="P267" s="172"/>
      <c r="Q267" s="172"/>
      <c r="R267" s="172"/>
      <c r="S267" s="172"/>
      <c r="T267" s="172"/>
      <c r="U267" s="172"/>
      <c r="V267" s="172"/>
      <c r="W267" s="172"/>
      <c r="X267" s="172"/>
      <c r="Y267" s="172"/>
    </row>
    <row r="268" spans="1:25" ht="18" customHeight="1" x14ac:dyDescent="0.2">
      <c r="A268" s="172"/>
      <c r="B268" s="871"/>
      <c r="C268" s="238" t="str">
        <f t="shared" si="58"/>
        <v/>
      </c>
      <c r="D268" s="239" t="str">
        <f t="shared" si="59"/>
        <v/>
      </c>
      <c r="E268" s="341"/>
      <c r="F268" s="722" t="str">
        <f t="shared" si="60"/>
        <v/>
      </c>
      <c r="G268" s="172"/>
      <c r="H268" s="172"/>
      <c r="I268" s="172"/>
      <c r="J268" s="172"/>
      <c r="K268" s="172"/>
      <c r="L268" s="172"/>
      <c r="M268" s="172"/>
      <c r="N268" s="172"/>
      <c r="O268" s="172"/>
      <c r="P268" s="172"/>
      <c r="Q268" s="172"/>
      <c r="R268" s="172"/>
      <c r="S268" s="172"/>
      <c r="T268" s="172"/>
      <c r="U268" s="172"/>
      <c r="V268" s="172"/>
      <c r="W268" s="172"/>
      <c r="X268" s="172"/>
      <c r="Y268" s="172"/>
    </row>
    <row r="269" spans="1:25" ht="18" customHeight="1" x14ac:dyDescent="0.2">
      <c r="A269" s="172"/>
      <c r="B269" s="871"/>
      <c r="C269" s="238" t="str">
        <f t="shared" si="58"/>
        <v/>
      </c>
      <c r="D269" s="239" t="str">
        <f t="shared" si="59"/>
        <v/>
      </c>
      <c r="E269" s="341"/>
      <c r="F269" s="722" t="str">
        <f t="shared" si="60"/>
        <v/>
      </c>
      <c r="G269" s="172"/>
      <c r="H269" s="172"/>
      <c r="I269" s="172"/>
      <c r="J269" s="172"/>
      <c r="K269" s="172"/>
      <c r="L269" s="172"/>
      <c r="M269" s="172"/>
      <c r="N269" s="172"/>
      <c r="O269" s="172"/>
      <c r="P269" s="172"/>
      <c r="Q269" s="172"/>
      <c r="R269" s="172"/>
      <c r="S269" s="172"/>
      <c r="T269" s="172"/>
      <c r="U269" s="172"/>
      <c r="V269" s="172"/>
      <c r="W269" s="172"/>
      <c r="X269" s="172"/>
      <c r="Y269" s="172"/>
    </row>
    <row r="270" spans="1:25" ht="18" customHeight="1" thickBot="1" x14ac:dyDescent="0.25">
      <c r="A270" s="172"/>
      <c r="B270" s="872"/>
      <c r="C270" s="242" t="str">
        <f>C174</f>
        <v/>
      </c>
      <c r="D270" s="243" t="str">
        <f t="shared" si="59"/>
        <v/>
      </c>
      <c r="E270" s="343"/>
      <c r="F270" s="723" t="str">
        <f t="shared" si="60"/>
        <v/>
      </c>
      <c r="G270" s="172"/>
      <c r="H270" s="172"/>
      <c r="I270" s="172"/>
      <c r="J270" s="172"/>
      <c r="K270" s="172"/>
      <c r="L270" s="172"/>
      <c r="M270" s="172"/>
      <c r="N270" s="172"/>
      <c r="O270" s="172"/>
      <c r="P270" s="172"/>
      <c r="Q270" s="172"/>
      <c r="R270" s="172"/>
      <c r="S270" s="172"/>
      <c r="T270" s="172"/>
      <c r="U270" s="172"/>
      <c r="V270" s="172"/>
      <c r="W270" s="172"/>
      <c r="X270" s="172"/>
      <c r="Y270" s="172"/>
    </row>
    <row r="271" spans="1:25" ht="18" customHeight="1" thickBot="1" x14ac:dyDescent="0.3">
      <c r="A271" s="172"/>
      <c r="B271" s="244" t="s">
        <v>120</v>
      </c>
      <c r="C271" s="245"/>
      <c r="D271" s="246"/>
      <c r="E271" s="246"/>
      <c r="F271" s="247"/>
      <c r="G271" s="172"/>
      <c r="H271" s="172"/>
      <c r="I271" s="172"/>
      <c r="J271" s="172"/>
      <c r="K271" s="172"/>
      <c r="L271" s="172"/>
      <c r="M271" s="172"/>
      <c r="N271" s="172"/>
      <c r="O271" s="172"/>
      <c r="P271" s="172"/>
      <c r="Q271" s="172"/>
      <c r="R271" s="172"/>
      <c r="S271" s="172"/>
      <c r="T271" s="172"/>
      <c r="U271" s="172"/>
      <c r="V271" s="172"/>
      <c r="W271" s="172"/>
      <c r="X271" s="172"/>
      <c r="Y271" s="172"/>
    </row>
    <row r="272" spans="1:25" ht="18" customHeight="1" x14ac:dyDescent="0.2">
      <c r="A272" s="172"/>
      <c r="B272" s="885" t="s">
        <v>74</v>
      </c>
      <c r="C272" s="193" t="str">
        <f>C130</f>
        <v/>
      </c>
      <c r="D272" s="237" t="str">
        <f>IF(C272="","",VLOOKUP(C272,$C$130:$H$144,6,FALSE))</f>
        <v/>
      </c>
      <c r="E272" s="340"/>
      <c r="F272" s="721" t="str">
        <f t="shared" ref="F272:F303" si="61">IF(C272="","",D272*E272)</f>
        <v/>
      </c>
      <c r="G272" s="172"/>
      <c r="H272" s="172"/>
      <c r="I272" s="172"/>
      <c r="J272" s="172"/>
      <c r="K272" s="172"/>
      <c r="L272" s="172"/>
      <c r="M272" s="172"/>
      <c r="N272" s="172"/>
      <c r="O272" s="172"/>
      <c r="P272" s="172"/>
      <c r="Q272" s="172"/>
      <c r="R272" s="172"/>
      <c r="S272" s="172"/>
      <c r="T272" s="172"/>
      <c r="U272" s="172"/>
      <c r="V272" s="172"/>
      <c r="W272" s="172"/>
      <c r="X272" s="172"/>
      <c r="Y272" s="172"/>
    </row>
    <row r="273" spans="1:25" ht="18" customHeight="1" x14ac:dyDescent="0.2">
      <c r="A273" s="172"/>
      <c r="B273" s="886"/>
      <c r="C273" s="238" t="str">
        <f>C131</f>
        <v/>
      </c>
      <c r="D273" s="239" t="str">
        <f>IF(C273="","",VLOOKUP(C273,$C$130:$H$144,6,FALSE))</f>
        <v/>
      </c>
      <c r="E273" s="341"/>
      <c r="F273" s="722" t="str">
        <f t="shared" si="61"/>
        <v/>
      </c>
      <c r="G273" s="172"/>
      <c r="H273" s="172"/>
      <c r="I273" s="172"/>
      <c r="J273" s="172"/>
      <c r="K273" s="172"/>
      <c r="L273" s="172"/>
      <c r="M273" s="172"/>
      <c r="N273" s="172"/>
      <c r="O273" s="172"/>
      <c r="P273" s="172"/>
      <c r="Q273" s="172"/>
      <c r="R273" s="172"/>
      <c r="S273" s="172"/>
      <c r="T273" s="172"/>
      <c r="U273" s="172"/>
      <c r="V273" s="172"/>
      <c r="W273" s="172"/>
      <c r="X273" s="172"/>
      <c r="Y273" s="172"/>
    </row>
    <row r="274" spans="1:25" ht="18" customHeight="1" x14ac:dyDescent="0.2">
      <c r="A274" s="172"/>
      <c r="B274" s="886"/>
      <c r="C274" s="238" t="str">
        <f t="shared" ref="C274:C286" si="62">C132</f>
        <v/>
      </c>
      <c r="D274" s="239" t="str">
        <f t="shared" ref="D274:D286" si="63">IF(C274="","",VLOOKUP(C274,$C$130:$H$144,6,FALSE))</f>
        <v/>
      </c>
      <c r="E274" s="341"/>
      <c r="F274" s="722" t="str">
        <f t="shared" ref="F274:F286" si="64">IF(C274="","",D274*E274)</f>
        <v/>
      </c>
      <c r="G274" s="172"/>
      <c r="H274" s="172"/>
      <c r="I274" s="172"/>
      <c r="J274" s="172"/>
      <c r="K274" s="172"/>
      <c r="L274" s="172"/>
      <c r="M274" s="172"/>
      <c r="N274" s="172"/>
      <c r="O274" s="172"/>
      <c r="P274" s="172"/>
      <c r="Q274" s="172"/>
      <c r="R274" s="172"/>
      <c r="S274" s="172"/>
      <c r="T274" s="172"/>
      <c r="U274" s="172"/>
      <c r="V274" s="172"/>
      <c r="W274" s="172"/>
      <c r="X274" s="172"/>
      <c r="Y274" s="172"/>
    </row>
    <row r="275" spans="1:25" ht="18" customHeight="1" x14ac:dyDescent="0.2">
      <c r="A275" s="172"/>
      <c r="B275" s="886"/>
      <c r="C275" s="238" t="str">
        <f t="shared" si="62"/>
        <v/>
      </c>
      <c r="D275" s="239" t="str">
        <f t="shared" si="63"/>
        <v/>
      </c>
      <c r="E275" s="341"/>
      <c r="F275" s="722" t="str">
        <f t="shared" si="64"/>
        <v/>
      </c>
      <c r="G275" s="172"/>
      <c r="H275" s="172"/>
      <c r="I275" s="172"/>
      <c r="J275" s="172"/>
      <c r="K275" s="172"/>
      <c r="L275" s="172"/>
      <c r="M275" s="172"/>
      <c r="N275" s="172"/>
      <c r="O275" s="172"/>
      <c r="P275" s="172"/>
      <c r="Q275" s="172"/>
      <c r="R275" s="172"/>
      <c r="S275" s="172"/>
      <c r="T275" s="172"/>
      <c r="U275" s="172"/>
      <c r="V275" s="172"/>
      <c r="W275" s="172"/>
      <c r="X275" s="172"/>
      <c r="Y275" s="172"/>
    </row>
    <row r="276" spans="1:25" ht="18" customHeight="1" x14ac:dyDescent="0.2">
      <c r="A276" s="172"/>
      <c r="B276" s="886"/>
      <c r="C276" s="238" t="str">
        <f t="shared" si="62"/>
        <v/>
      </c>
      <c r="D276" s="239" t="str">
        <f t="shared" si="63"/>
        <v/>
      </c>
      <c r="E276" s="341"/>
      <c r="F276" s="722" t="str">
        <f t="shared" si="64"/>
        <v/>
      </c>
      <c r="G276" s="172"/>
      <c r="H276" s="172"/>
      <c r="I276" s="172"/>
      <c r="J276" s="172"/>
      <c r="K276" s="172"/>
      <c r="L276" s="172"/>
      <c r="M276" s="172"/>
      <c r="N276" s="172"/>
      <c r="O276" s="172"/>
      <c r="P276" s="172"/>
      <c r="Q276" s="172"/>
      <c r="R276" s="172"/>
      <c r="S276" s="172"/>
      <c r="T276" s="172"/>
      <c r="U276" s="172"/>
      <c r="V276" s="172"/>
      <c r="W276" s="172"/>
      <c r="X276" s="172"/>
      <c r="Y276" s="172"/>
    </row>
    <row r="277" spans="1:25" ht="18" customHeight="1" x14ac:dyDescent="0.2">
      <c r="A277" s="172"/>
      <c r="B277" s="886"/>
      <c r="C277" s="238" t="str">
        <f t="shared" si="62"/>
        <v/>
      </c>
      <c r="D277" s="239" t="str">
        <f t="shared" si="63"/>
        <v/>
      </c>
      <c r="E277" s="341"/>
      <c r="F277" s="722" t="str">
        <f t="shared" si="64"/>
        <v/>
      </c>
      <c r="G277" s="172"/>
      <c r="H277" s="172"/>
      <c r="I277" s="172"/>
      <c r="J277" s="172"/>
      <c r="K277" s="172"/>
      <c r="L277" s="172"/>
      <c r="M277" s="172"/>
      <c r="N277" s="172"/>
      <c r="O277" s="172"/>
      <c r="P277" s="172"/>
      <c r="Q277" s="172"/>
      <c r="R277" s="172"/>
      <c r="S277" s="172"/>
      <c r="T277" s="172"/>
      <c r="U277" s="172"/>
      <c r="V277" s="172"/>
      <c r="W277" s="172"/>
      <c r="X277" s="172"/>
      <c r="Y277" s="172"/>
    </row>
    <row r="278" spans="1:25" ht="18" customHeight="1" x14ac:dyDescent="0.2">
      <c r="A278" s="172"/>
      <c r="B278" s="886"/>
      <c r="C278" s="238" t="str">
        <f t="shared" si="62"/>
        <v/>
      </c>
      <c r="D278" s="239" t="str">
        <f t="shared" si="63"/>
        <v/>
      </c>
      <c r="E278" s="341"/>
      <c r="F278" s="722" t="str">
        <f t="shared" si="64"/>
        <v/>
      </c>
      <c r="G278" s="172"/>
      <c r="H278" s="172"/>
      <c r="I278" s="172"/>
      <c r="J278" s="172"/>
      <c r="K278" s="172"/>
      <c r="L278" s="172"/>
      <c r="M278" s="172"/>
      <c r="N278" s="172"/>
      <c r="O278" s="172"/>
      <c r="P278" s="172"/>
      <c r="Q278" s="172"/>
      <c r="R278" s="172"/>
      <c r="S278" s="172"/>
      <c r="T278" s="172"/>
      <c r="U278" s="172"/>
      <c r="V278" s="172"/>
      <c r="W278" s="172"/>
      <c r="X278" s="172"/>
      <c r="Y278" s="172"/>
    </row>
    <row r="279" spans="1:25" ht="18" customHeight="1" x14ac:dyDescent="0.2">
      <c r="A279" s="172"/>
      <c r="B279" s="886"/>
      <c r="C279" s="238" t="str">
        <f t="shared" si="62"/>
        <v/>
      </c>
      <c r="D279" s="239" t="str">
        <f t="shared" si="63"/>
        <v/>
      </c>
      <c r="E279" s="341"/>
      <c r="F279" s="722" t="str">
        <f t="shared" si="64"/>
        <v/>
      </c>
      <c r="G279" s="172"/>
      <c r="H279" s="172"/>
      <c r="I279" s="172"/>
      <c r="J279" s="172"/>
      <c r="K279" s="172"/>
      <c r="L279" s="172"/>
      <c r="M279" s="172"/>
      <c r="N279" s="172"/>
      <c r="O279" s="172"/>
      <c r="P279" s="172"/>
      <c r="Q279" s="172"/>
      <c r="R279" s="172"/>
      <c r="S279" s="172"/>
      <c r="T279" s="172"/>
      <c r="U279" s="172"/>
      <c r="V279" s="172"/>
      <c r="W279" s="172"/>
      <c r="X279" s="172"/>
      <c r="Y279" s="172"/>
    </row>
    <row r="280" spans="1:25" ht="18" customHeight="1" x14ac:dyDescent="0.2">
      <c r="A280" s="172"/>
      <c r="B280" s="886"/>
      <c r="C280" s="238" t="str">
        <f t="shared" si="62"/>
        <v/>
      </c>
      <c r="D280" s="239" t="str">
        <f t="shared" si="63"/>
        <v/>
      </c>
      <c r="E280" s="341"/>
      <c r="F280" s="722" t="str">
        <f t="shared" si="64"/>
        <v/>
      </c>
      <c r="G280" s="172"/>
      <c r="H280" s="172"/>
      <c r="I280" s="172"/>
      <c r="J280" s="172"/>
      <c r="K280" s="172"/>
      <c r="L280" s="172"/>
      <c r="M280" s="172"/>
      <c r="N280" s="172"/>
      <c r="O280" s="172"/>
      <c r="P280" s="172"/>
      <c r="Q280" s="172"/>
      <c r="R280" s="172"/>
      <c r="S280" s="172"/>
      <c r="T280" s="172"/>
      <c r="U280" s="172"/>
      <c r="V280" s="172"/>
      <c r="W280" s="172"/>
      <c r="X280" s="172"/>
      <c r="Y280" s="172"/>
    </row>
    <row r="281" spans="1:25" ht="18" customHeight="1" x14ac:dyDescent="0.2">
      <c r="A281" s="172"/>
      <c r="B281" s="886"/>
      <c r="C281" s="238" t="str">
        <f t="shared" si="62"/>
        <v/>
      </c>
      <c r="D281" s="239" t="str">
        <f t="shared" si="63"/>
        <v/>
      </c>
      <c r="E281" s="341"/>
      <c r="F281" s="722" t="str">
        <f t="shared" si="64"/>
        <v/>
      </c>
      <c r="G281" s="172"/>
      <c r="H281" s="172"/>
      <c r="I281" s="172"/>
      <c r="J281" s="172"/>
      <c r="K281" s="172"/>
      <c r="L281" s="172"/>
      <c r="M281" s="172"/>
      <c r="N281" s="172"/>
      <c r="O281" s="172"/>
      <c r="P281" s="172"/>
      <c r="Q281" s="172"/>
      <c r="R281" s="172"/>
      <c r="S281" s="172"/>
      <c r="T281" s="172"/>
      <c r="U281" s="172"/>
      <c r="V281" s="172"/>
      <c r="W281" s="172"/>
      <c r="X281" s="172"/>
      <c r="Y281" s="172"/>
    </row>
    <row r="282" spans="1:25" ht="18" customHeight="1" x14ac:dyDescent="0.2">
      <c r="A282" s="172"/>
      <c r="B282" s="886"/>
      <c r="C282" s="238" t="str">
        <f t="shared" si="62"/>
        <v/>
      </c>
      <c r="D282" s="239" t="str">
        <f t="shared" si="63"/>
        <v/>
      </c>
      <c r="E282" s="341"/>
      <c r="F282" s="722" t="str">
        <f t="shared" si="64"/>
        <v/>
      </c>
      <c r="G282" s="172"/>
      <c r="H282" s="172"/>
      <c r="I282" s="172"/>
      <c r="J282" s="172"/>
      <c r="K282" s="172"/>
      <c r="L282" s="172"/>
      <c r="M282" s="172"/>
      <c r="N282" s="172"/>
      <c r="O282" s="172"/>
      <c r="P282" s="172"/>
      <c r="Q282" s="172"/>
      <c r="R282" s="172"/>
      <c r="S282" s="172"/>
      <c r="T282" s="172"/>
      <c r="U282" s="172"/>
      <c r="V282" s="172"/>
      <c r="W282" s="172"/>
      <c r="X282" s="172"/>
      <c r="Y282" s="172"/>
    </row>
    <row r="283" spans="1:25" ht="18" customHeight="1" x14ac:dyDescent="0.2">
      <c r="A283" s="172"/>
      <c r="B283" s="886"/>
      <c r="C283" s="238" t="str">
        <f t="shared" si="62"/>
        <v/>
      </c>
      <c r="D283" s="239" t="str">
        <f t="shared" si="63"/>
        <v/>
      </c>
      <c r="E283" s="341"/>
      <c r="F283" s="722" t="str">
        <f t="shared" si="64"/>
        <v/>
      </c>
      <c r="G283" s="172"/>
      <c r="H283" s="172"/>
      <c r="I283" s="172"/>
      <c r="J283" s="172"/>
      <c r="K283" s="172"/>
      <c r="L283" s="172"/>
      <c r="M283" s="172"/>
      <c r="N283" s="172"/>
      <c r="O283" s="172"/>
      <c r="P283" s="172"/>
      <c r="Q283" s="172"/>
      <c r="R283" s="172"/>
      <c r="S283" s="172"/>
      <c r="T283" s="172"/>
      <c r="U283" s="172"/>
      <c r="V283" s="172"/>
      <c r="W283" s="172"/>
      <c r="X283" s="172"/>
      <c r="Y283" s="172"/>
    </row>
    <row r="284" spans="1:25" ht="18" customHeight="1" x14ac:dyDescent="0.2">
      <c r="A284" s="172"/>
      <c r="B284" s="886"/>
      <c r="C284" s="238" t="str">
        <f t="shared" si="62"/>
        <v/>
      </c>
      <c r="D284" s="239" t="str">
        <f t="shared" si="63"/>
        <v/>
      </c>
      <c r="E284" s="341"/>
      <c r="F284" s="722" t="str">
        <f t="shared" si="64"/>
        <v/>
      </c>
      <c r="G284" s="172"/>
      <c r="H284" s="172"/>
      <c r="I284" s="172"/>
      <c r="J284" s="172"/>
      <c r="K284" s="172"/>
      <c r="L284" s="172"/>
      <c r="M284" s="172"/>
      <c r="N284" s="172"/>
      <c r="O284" s="172"/>
      <c r="P284" s="172"/>
      <c r="Q284" s="172"/>
      <c r="R284" s="172"/>
      <c r="S284" s="172"/>
      <c r="T284" s="172"/>
      <c r="U284" s="172"/>
      <c r="V284" s="172"/>
      <c r="W284" s="172"/>
      <c r="X284" s="172"/>
      <c r="Y284" s="172"/>
    </row>
    <row r="285" spans="1:25" ht="18" customHeight="1" x14ac:dyDescent="0.2">
      <c r="A285" s="172"/>
      <c r="B285" s="886"/>
      <c r="C285" s="238" t="str">
        <f t="shared" si="62"/>
        <v/>
      </c>
      <c r="D285" s="239" t="str">
        <f t="shared" si="63"/>
        <v/>
      </c>
      <c r="E285" s="341"/>
      <c r="F285" s="722" t="str">
        <f t="shared" si="64"/>
        <v/>
      </c>
      <c r="G285" s="183"/>
      <c r="H285" s="172"/>
      <c r="I285" s="172"/>
      <c r="J285" s="172"/>
      <c r="K285" s="172"/>
      <c r="L285" s="172"/>
      <c r="M285" s="172"/>
      <c r="N285" s="172"/>
      <c r="O285" s="172"/>
      <c r="P285" s="172"/>
      <c r="Q285" s="172"/>
      <c r="R285" s="172"/>
      <c r="S285" s="172"/>
      <c r="T285" s="172"/>
      <c r="U285" s="172"/>
      <c r="V285" s="172"/>
      <c r="W285" s="172"/>
      <c r="X285" s="172"/>
      <c r="Y285" s="172"/>
    </row>
    <row r="286" spans="1:25" ht="18" customHeight="1" thickBot="1" x14ac:dyDescent="0.25">
      <c r="A286" s="172"/>
      <c r="B286" s="886"/>
      <c r="C286" s="240" t="str">
        <f t="shared" si="62"/>
        <v/>
      </c>
      <c r="D286" s="241" t="str">
        <f t="shared" si="63"/>
        <v/>
      </c>
      <c r="E286" s="342"/>
      <c r="F286" s="724" t="str">
        <f t="shared" si="64"/>
        <v/>
      </c>
      <c r="G286" s="172"/>
      <c r="H286" s="172"/>
      <c r="I286" s="172"/>
      <c r="J286" s="172"/>
      <c r="K286" s="172"/>
      <c r="L286" s="172"/>
      <c r="M286" s="172"/>
      <c r="N286" s="172"/>
      <c r="O286" s="172"/>
      <c r="P286" s="172"/>
      <c r="Q286" s="172"/>
      <c r="R286" s="172"/>
      <c r="S286" s="172"/>
      <c r="T286" s="172"/>
      <c r="U286" s="172"/>
      <c r="V286" s="172"/>
      <c r="W286" s="172"/>
      <c r="X286" s="172"/>
      <c r="Y286" s="172"/>
    </row>
    <row r="287" spans="1:25" ht="18" customHeight="1" x14ac:dyDescent="0.2">
      <c r="A287" s="172"/>
      <c r="B287" s="870" t="s">
        <v>179</v>
      </c>
      <c r="C287" s="193" t="str">
        <f>C145</f>
        <v/>
      </c>
      <c r="D287" s="237" t="str">
        <f>IF(C287="","",VLOOKUP(C287,$C$145:$H$159,6,FALSE))</f>
        <v/>
      </c>
      <c r="E287" s="340"/>
      <c r="F287" s="721" t="str">
        <f t="shared" si="61"/>
        <v/>
      </c>
      <c r="G287" s="172"/>
      <c r="H287" s="172"/>
      <c r="I287" s="172"/>
      <c r="J287" s="172"/>
      <c r="K287" s="172"/>
      <c r="L287" s="172"/>
      <c r="M287" s="172"/>
      <c r="N287" s="172"/>
      <c r="O287" s="172"/>
      <c r="P287" s="172"/>
      <c r="Q287" s="172"/>
      <c r="R287" s="172"/>
      <c r="S287" s="172"/>
      <c r="T287" s="172"/>
      <c r="U287" s="172"/>
      <c r="V287" s="172"/>
      <c r="W287" s="172"/>
      <c r="X287" s="172"/>
      <c r="Y287" s="172"/>
    </row>
    <row r="288" spans="1:25" ht="18" customHeight="1" x14ac:dyDescent="0.2">
      <c r="A288" s="172"/>
      <c r="B288" s="871"/>
      <c r="C288" s="238" t="str">
        <f>C146</f>
        <v/>
      </c>
      <c r="D288" s="239" t="str">
        <f>IF(C288="","",VLOOKUP(C288,$C$145:$H$159,6,FALSE))</f>
        <v/>
      </c>
      <c r="E288" s="341"/>
      <c r="F288" s="722" t="str">
        <f t="shared" si="61"/>
        <v/>
      </c>
      <c r="G288" s="172"/>
      <c r="H288" s="172"/>
      <c r="I288" s="172"/>
      <c r="J288" s="172"/>
      <c r="K288" s="172"/>
      <c r="L288" s="172"/>
      <c r="M288" s="172"/>
      <c r="N288" s="172"/>
      <c r="O288" s="172"/>
      <c r="P288" s="172"/>
      <c r="Q288" s="172"/>
      <c r="R288" s="172"/>
      <c r="S288" s="172"/>
      <c r="T288" s="172"/>
      <c r="U288" s="172"/>
      <c r="V288" s="172"/>
      <c r="W288" s="172"/>
      <c r="X288" s="172"/>
      <c r="Y288" s="172"/>
    </row>
    <row r="289" spans="1:25" ht="18" customHeight="1" x14ac:dyDescent="0.2">
      <c r="A289" s="172"/>
      <c r="B289" s="871"/>
      <c r="C289" s="238" t="str">
        <f>C147</f>
        <v/>
      </c>
      <c r="D289" s="239" t="str">
        <f>IF(C289="","",VLOOKUP(C289,$C$145:$H$159,6,FALSE))</f>
        <v/>
      </c>
      <c r="E289" s="341"/>
      <c r="F289" s="722" t="str">
        <f t="shared" si="61"/>
        <v/>
      </c>
      <c r="G289" s="172"/>
      <c r="H289" s="172"/>
      <c r="I289" s="172"/>
      <c r="J289" s="172"/>
      <c r="K289" s="172"/>
      <c r="L289" s="172"/>
      <c r="M289" s="172"/>
      <c r="N289" s="172"/>
      <c r="O289" s="172"/>
      <c r="P289" s="172"/>
      <c r="Q289" s="172"/>
      <c r="R289" s="172"/>
      <c r="S289" s="172"/>
      <c r="T289" s="172"/>
      <c r="U289" s="172"/>
      <c r="V289" s="172"/>
      <c r="W289" s="172"/>
      <c r="X289" s="172"/>
      <c r="Y289" s="172"/>
    </row>
    <row r="290" spans="1:25" ht="18" customHeight="1" x14ac:dyDescent="0.2">
      <c r="A290" s="172"/>
      <c r="B290" s="871"/>
      <c r="C290" s="238" t="str">
        <f t="shared" ref="C290:C301" si="65">C148</f>
        <v/>
      </c>
      <c r="D290" s="239" t="str">
        <f t="shared" ref="D290:D301" si="66">IF(C290="","",VLOOKUP(C290,$C$145:$H$159,6,FALSE))</f>
        <v/>
      </c>
      <c r="E290" s="341"/>
      <c r="F290" s="722" t="str">
        <f t="shared" ref="F290:F301" si="67">IF(C290="","",D290*E290)</f>
        <v/>
      </c>
      <c r="G290" s="172"/>
      <c r="H290" s="172"/>
      <c r="I290" s="172"/>
      <c r="J290" s="172"/>
      <c r="K290" s="172"/>
      <c r="L290" s="172"/>
      <c r="M290" s="172"/>
      <c r="N290" s="172"/>
      <c r="O290" s="172"/>
      <c r="P290" s="172"/>
      <c r="Q290" s="172"/>
      <c r="R290" s="172"/>
      <c r="S290" s="172"/>
      <c r="T290" s="172"/>
      <c r="U290" s="172"/>
      <c r="V290" s="172"/>
      <c r="W290" s="172"/>
      <c r="X290" s="172"/>
      <c r="Y290" s="172"/>
    </row>
    <row r="291" spans="1:25" ht="18" customHeight="1" x14ac:dyDescent="0.2">
      <c r="A291" s="172"/>
      <c r="B291" s="871"/>
      <c r="C291" s="238" t="str">
        <f t="shared" si="65"/>
        <v/>
      </c>
      <c r="D291" s="239" t="str">
        <f t="shared" si="66"/>
        <v/>
      </c>
      <c r="E291" s="341"/>
      <c r="F291" s="722" t="str">
        <f t="shared" si="67"/>
        <v/>
      </c>
      <c r="G291" s="172"/>
      <c r="H291" s="172"/>
      <c r="I291" s="172"/>
      <c r="J291" s="172"/>
      <c r="K291" s="172"/>
      <c r="L291" s="172"/>
      <c r="M291" s="172"/>
      <c r="N291" s="172"/>
      <c r="O291" s="172"/>
      <c r="P291" s="172"/>
      <c r="Q291" s="172"/>
      <c r="R291" s="172"/>
      <c r="S291" s="172"/>
      <c r="T291" s="172"/>
      <c r="U291" s="172"/>
      <c r="V291" s="172"/>
      <c r="W291" s="172"/>
      <c r="X291" s="172"/>
      <c r="Y291" s="172"/>
    </row>
    <row r="292" spans="1:25" ht="18" customHeight="1" x14ac:dyDescent="0.2">
      <c r="A292" s="172"/>
      <c r="B292" s="871"/>
      <c r="C292" s="238" t="str">
        <f t="shared" si="65"/>
        <v/>
      </c>
      <c r="D292" s="239" t="str">
        <f t="shared" si="66"/>
        <v/>
      </c>
      <c r="E292" s="341"/>
      <c r="F292" s="722" t="str">
        <f t="shared" si="67"/>
        <v/>
      </c>
      <c r="G292" s="172"/>
      <c r="H292" s="172"/>
      <c r="I292" s="172"/>
      <c r="J292" s="172"/>
      <c r="K292" s="172"/>
      <c r="L292" s="172"/>
      <c r="M292" s="172"/>
      <c r="N292" s="172"/>
      <c r="O292" s="172"/>
      <c r="P292" s="172"/>
      <c r="Q292" s="172"/>
      <c r="R292" s="172"/>
      <c r="S292" s="172"/>
      <c r="T292" s="172"/>
      <c r="U292" s="172"/>
      <c r="V292" s="172"/>
      <c r="W292" s="172"/>
      <c r="X292" s="172"/>
      <c r="Y292" s="172"/>
    </row>
    <row r="293" spans="1:25" ht="18" customHeight="1" x14ac:dyDescent="0.2">
      <c r="A293" s="172"/>
      <c r="B293" s="871"/>
      <c r="C293" s="238" t="str">
        <f t="shared" si="65"/>
        <v/>
      </c>
      <c r="D293" s="239" t="str">
        <f t="shared" si="66"/>
        <v/>
      </c>
      <c r="E293" s="341"/>
      <c r="F293" s="722" t="str">
        <f t="shared" si="67"/>
        <v/>
      </c>
      <c r="G293" s="172"/>
      <c r="H293" s="172"/>
      <c r="I293" s="172"/>
      <c r="J293" s="172"/>
      <c r="K293" s="172"/>
      <c r="L293" s="172"/>
      <c r="M293" s="172"/>
      <c r="N293" s="172"/>
      <c r="O293" s="172"/>
      <c r="P293" s="172"/>
      <c r="Q293" s="172"/>
      <c r="R293" s="172"/>
      <c r="S293" s="172"/>
      <c r="T293" s="172"/>
      <c r="U293" s="172"/>
      <c r="V293" s="172"/>
      <c r="W293" s="172"/>
      <c r="X293" s="172"/>
      <c r="Y293" s="172"/>
    </row>
    <row r="294" spans="1:25" ht="18" customHeight="1" x14ac:dyDescent="0.2">
      <c r="A294" s="172"/>
      <c r="B294" s="871"/>
      <c r="C294" s="238" t="str">
        <f t="shared" si="65"/>
        <v/>
      </c>
      <c r="D294" s="239" t="str">
        <f t="shared" si="66"/>
        <v/>
      </c>
      <c r="E294" s="341"/>
      <c r="F294" s="722" t="str">
        <f t="shared" si="67"/>
        <v/>
      </c>
      <c r="G294" s="172"/>
      <c r="H294" s="172"/>
      <c r="I294" s="172"/>
      <c r="J294" s="172"/>
      <c r="K294" s="172"/>
      <c r="L294" s="172"/>
      <c r="M294" s="172"/>
      <c r="N294" s="172"/>
      <c r="O294" s="172"/>
      <c r="P294" s="172"/>
      <c r="Q294" s="172"/>
      <c r="R294" s="172"/>
      <c r="S294" s="172"/>
      <c r="T294" s="172"/>
      <c r="U294" s="172"/>
      <c r="V294" s="172"/>
      <c r="W294" s="172"/>
      <c r="X294" s="172"/>
      <c r="Y294" s="172"/>
    </row>
    <row r="295" spans="1:25" ht="18" customHeight="1" x14ac:dyDescent="0.2">
      <c r="A295" s="172"/>
      <c r="B295" s="871"/>
      <c r="C295" s="238" t="str">
        <f t="shared" si="65"/>
        <v/>
      </c>
      <c r="D295" s="239" t="str">
        <f t="shared" si="66"/>
        <v/>
      </c>
      <c r="E295" s="341"/>
      <c r="F295" s="722" t="str">
        <f t="shared" si="67"/>
        <v/>
      </c>
      <c r="G295" s="172"/>
      <c r="H295" s="172"/>
      <c r="I295" s="172"/>
      <c r="J295" s="172"/>
      <c r="K295" s="172"/>
      <c r="L295" s="172"/>
      <c r="M295" s="172"/>
      <c r="N295" s="172"/>
      <c r="O295" s="172"/>
      <c r="P295" s="172"/>
      <c r="Q295" s="172"/>
      <c r="R295" s="172"/>
      <c r="S295" s="172"/>
      <c r="T295" s="172"/>
      <c r="U295" s="172"/>
      <c r="V295" s="172"/>
      <c r="W295" s="172"/>
      <c r="X295" s="172"/>
      <c r="Y295" s="172"/>
    </row>
    <row r="296" spans="1:25" ht="18" customHeight="1" x14ac:dyDescent="0.2">
      <c r="A296" s="172"/>
      <c r="B296" s="871"/>
      <c r="C296" s="238" t="str">
        <f t="shared" si="65"/>
        <v/>
      </c>
      <c r="D296" s="239" t="str">
        <f t="shared" si="66"/>
        <v/>
      </c>
      <c r="E296" s="341"/>
      <c r="F296" s="722" t="str">
        <f t="shared" si="67"/>
        <v/>
      </c>
      <c r="G296" s="172"/>
      <c r="H296" s="172"/>
      <c r="I296" s="172"/>
      <c r="J296" s="172"/>
      <c r="K296" s="172"/>
      <c r="L296" s="172"/>
      <c r="M296" s="172"/>
      <c r="N296" s="172"/>
      <c r="O296" s="172"/>
      <c r="P296" s="172"/>
      <c r="Q296" s="172"/>
      <c r="R296" s="172"/>
      <c r="S296" s="172"/>
      <c r="T296" s="172"/>
      <c r="U296" s="172"/>
      <c r="V296" s="172"/>
      <c r="W296" s="172"/>
      <c r="X296" s="172"/>
      <c r="Y296" s="172"/>
    </row>
    <row r="297" spans="1:25" ht="18" customHeight="1" x14ac:dyDescent="0.2">
      <c r="A297" s="172"/>
      <c r="B297" s="871"/>
      <c r="C297" s="238" t="str">
        <f t="shared" si="65"/>
        <v/>
      </c>
      <c r="D297" s="239" t="str">
        <f t="shared" si="66"/>
        <v/>
      </c>
      <c r="E297" s="341"/>
      <c r="F297" s="722" t="str">
        <f t="shared" si="67"/>
        <v/>
      </c>
      <c r="G297" s="172"/>
      <c r="H297" s="172"/>
      <c r="I297" s="172"/>
      <c r="J297" s="172"/>
      <c r="K297" s="172"/>
      <c r="L297" s="172"/>
      <c r="M297" s="172"/>
      <c r="N297" s="172"/>
      <c r="O297" s="172"/>
      <c r="P297" s="172"/>
      <c r="Q297" s="172"/>
      <c r="R297" s="172"/>
      <c r="S297" s="172"/>
      <c r="T297" s="172"/>
      <c r="U297" s="172"/>
      <c r="V297" s="172"/>
      <c r="W297" s="172"/>
      <c r="X297" s="172"/>
      <c r="Y297" s="172"/>
    </row>
    <row r="298" spans="1:25" ht="18" customHeight="1" x14ac:dyDescent="0.2">
      <c r="A298" s="172"/>
      <c r="B298" s="871"/>
      <c r="C298" s="238" t="str">
        <f t="shared" si="65"/>
        <v/>
      </c>
      <c r="D298" s="239" t="str">
        <f t="shared" si="66"/>
        <v/>
      </c>
      <c r="E298" s="341"/>
      <c r="F298" s="722" t="str">
        <f t="shared" si="67"/>
        <v/>
      </c>
      <c r="G298" s="172"/>
      <c r="H298" s="172"/>
      <c r="I298" s="172"/>
      <c r="J298" s="172"/>
      <c r="K298" s="172"/>
      <c r="L298" s="172"/>
      <c r="M298" s="172"/>
      <c r="N298" s="172"/>
      <c r="O298" s="172"/>
      <c r="P298" s="172"/>
      <c r="Q298" s="172"/>
      <c r="R298" s="172"/>
      <c r="S298" s="172"/>
      <c r="T298" s="172"/>
      <c r="U298" s="172"/>
      <c r="V298" s="172"/>
      <c r="W298" s="172"/>
      <c r="X298" s="172"/>
      <c r="Y298" s="172"/>
    </row>
    <row r="299" spans="1:25" ht="18" customHeight="1" x14ac:dyDescent="0.2">
      <c r="A299" s="172"/>
      <c r="B299" s="871"/>
      <c r="C299" s="238" t="str">
        <f t="shared" si="65"/>
        <v/>
      </c>
      <c r="D299" s="239" t="str">
        <f t="shared" si="66"/>
        <v/>
      </c>
      <c r="E299" s="341"/>
      <c r="F299" s="722" t="str">
        <f t="shared" si="67"/>
        <v/>
      </c>
      <c r="G299" s="172"/>
      <c r="H299" s="172"/>
      <c r="I299" s="172"/>
      <c r="J299" s="172"/>
      <c r="K299" s="172"/>
      <c r="L299" s="172"/>
      <c r="M299" s="172"/>
      <c r="N299" s="172"/>
      <c r="O299" s="172"/>
      <c r="P299" s="172"/>
      <c r="Q299" s="172"/>
      <c r="R299" s="172"/>
      <c r="S299" s="172"/>
      <c r="T299" s="172"/>
      <c r="U299" s="172"/>
      <c r="V299" s="172"/>
      <c r="W299" s="172"/>
      <c r="X299" s="172"/>
      <c r="Y299" s="172"/>
    </row>
    <row r="300" spans="1:25" ht="18" customHeight="1" x14ac:dyDescent="0.2">
      <c r="A300" s="172"/>
      <c r="B300" s="871"/>
      <c r="C300" s="238" t="str">
        <f t="shared" si="65"/>
        <v/>
      </c>
      <c r="D300" s="239" t="str">
        <f t="shared" si="66"/>
        <v/>
      </c>
      <c r="E300" s="341"/>
      <c r="F300" s="722" t="str">
        <f t="shared" si="67"/>
        <v/>
      </c>
      <c r="G300" s="172"/>
      <c r="H300" s="172"/>
      <c r="I300" s="172"/>
      <c r="J300" s="172"/>
      <c r="K300" s="172"/>
      <c r="L300" s="172"/>
      <c r="M300" s="172"/>
      <c r="N300" s="172"/>
      <c r="O300" s="172"/>
      <c r="P300" s="172"/>
      <c r="Q300" s="172"/>
      <c r="R300" s="172"/>
      <c r="S300" s="172"/>
      <c r="T300" s="172"/>
      <c r="U300" s="172"/>
      <c r="V300" s="172"/>
      <c r="W300" s="172"/>
      <c r="X300" s="172"/>
      <c r="Y300" s="172"/>
    </row>
    <row r="301" spans="1:25" ht="18" customHeight="1" thickBot="1" x14ac:dyDescent="0.25">
      <c r="A301" s="172"/>
      <c r="B301" s="872"/>
      <c r="C301" s="238" t="str">
        <f t="shared" si="65"/>
        <v/>
      </c>
      <c r="D301" s="239" t="str">
        <f t="shared" si="66"/>
        <v/>
      </c>
      <c r="E301" s="341"/>
      <c r="F301" s="722" t="str">
        <f t="shared" si="67"/>
        <v/>
      </c>
      <c r="G301" s="172"/>
      <c r="H301" s="172"/>
      <c r="I301" s="172"/>
      <c r="J301" s="172"/>
      <c r="K301" s="172"/>
      <c r="L301" s="172"/>
      <c r="M301" s="172"/>
      <c r="N301" s="172"/>
      <c r="O301" s="172"/>
      <c r="P301" s="172"/>
      <c r="Q301" s="172"/>
      <c r="R301" s="172"/>
      <c r="S301" s="172"/>
      <c r="T301" s="172"/>
      <c r="U301" s="172"/>
      <c r="V301" s="172"/>
      <c r="W301" s="172"/>
      <c r="X301" s="172"/>
      <c r="Y301" s="172"/>
    </row>
    <row r="302" spans="1:25" ht="18" customHeight="1" x14ac:dyDescent="0.2">
      <c r="A302" s="172"/>
      <c r="B302" s="870" t="s">
        <v>180</v>
      </c>
      <c r="C302" s="193" t="str">
        <f t="shared" ref="C302:C315" si="68">C160</f>
        <v/>
      </c>
      <c r="D302" s="237" t="str">
        <f t="shared" ref="D302:D316" si="69">IF(C302="","",VLOOKUP(C302,$C$160:$H$174,6,FALSE))</f>
        <v/>
      </c>
      <c r="E302" s="340"/>
      <c r="F302" s="721" t="str">
        <f t="shared" si="61"/>
        <v/>
      </c>
      <c r="G302" s="172"/>
      <c r="H302" s="172"/>
      <c r="I302" s="172"/>
      <c r="J302" s="172"/>
      <c r="K302" s="172"/>
      <c r="L302" s="172"/>
      <c r="M302" s="172"/>
      <c r="N302" s="172"/>
      <c r="O302" s="172"/>
      <c r="P302" s="172"/>
      <c r="Q302" s="172"/>
      <c r="R302" s="172"/>
      <c r="S302" s="172"/>
      <c r="T302" s="172"/>
      <c r="U302" s="172"/>
      <c r="V302" s="172"/>
      <c r="W302" s="172"/>
      <c r="X302" s="172"/>
      <c r="Y302" s="172"/>
    </row>
    <row r="303" spans="1:25" ht="18" customHeight="1" x14ac:dyDescent="0.2">
      <c r="A303" s="172"/>
      <c r="B303" s="871"/>
      <c r="C303" s="238" t="str">
        <f t="shared" si="68"/>
        <v/>
      </c>
      <c r="D303" s="239" t="str">
        <f t="shared" si="69"/>
        <v/>
      </c>
      <c r="E303" s="341"/>
      <c r="F303" s="722" t="str">
        <f t="shared" si="61"/>
        <v/>
      </c>
      <c r="G303" s="172"/>
      <c r="H303" s="172"/>
      <c r="I303" s="172"/>
      <c r="J303" s="172"/>
      <c r="K303" s="172"/>
      <c r="L303" s="172"/>
      <c r="M303" s="172"/>
      <c r="N303" s="172"/>
      <c r="O303" s="172"/>
      <c r="P303" s="172"/>
      <c r="Q303" s="172"/>
      <c r="R303" s="172"/>
      <c r="S303" s="172"/>
      <c r="T303" s="172"/>
      <c r="U303" s="172"/>
      <c r="V303" s="172"/>
      <c r="W303" s="172"/>
      <c r="X303" s="172"/>
      <c r="Y303" s="172"/>
    </row>
    <row r="304" spans="1:25" ht="18" customHeight="1" x14ac:dyDescent="0.2">
      <c r="A304" s="172"/>
      <c r="B304" s="871"/>
      <c r="C304" s="238" t="str">
        <f t="shared" si="68"/>
        <v/>
      </c>
      <c r="D304" s="239" t="str">
        <f t="shared" si="69"/>
        <v/>
      </c>
      <c r="E304" s="341"/>
      <c r="F304" s="722" t="str">
        <f t="shared" ref="F304:F316" si="70">IF(C304="","",D304*E304)</f>
        <v/>
      </c>
      <c r="G304" s="172"/>
      <c r="H304" s="172"/>
      <c r="I304" s="172"/>
      <c r="J304" s="172"/>
      <c r="K304" s="172"/>
      <c r="L304" s="172"/>
      <c r="M304" s="172"/>
      <c r="N304" s="172"/>
      <c r="O304" s="172"/>
      <c r="P304" s="172"/>
      <c r="Q304" s="172"/>
      <c r="R304" s="172"/>
      <c r="S304" s="172"/>
      <c r="T304" s="172"/>
      <c r="U304" s="172"/>
      <c r="V304" s="172"/>
      <c r="W304" s="172"/>
      <c r="X304" s="172"/>
      <c r="Y304" s="172"/>
    </row>
    <row r="305" spans="1:25" ht="18" customHeight="1" x14ac:dyDescent="0.2">
      <c r="A305" s="172"/>
      <c r="B305" s="871"/>
      <c r="C305" s="238" t="str">
        <f t="shared" si="68"/>
        <v/>
      </c>
      <c r="D305" s="239" t="str">
        <f t="shared" si="69"/>
        <v/>
      </c>
      <c r="E305" s="341"/>
      <c r="F305" s="722" t="str">
        <f t="shared" si="70"/>
        <v/>
      </c>
      <c r="G305" s="172"/>
      <c r="H305" s="172"/>
      <c r="I305" s="172"/>
      <c r="J305" s="172"/>
      <c r="K305" s="172"/>
      <c r="L305" s="172"/>
      <c r="M305" s="172"/>
      <c r="N305" s="172"/>
      <c r="O305" s="172"/>
      <c r="P305" s="172"/>
      <c r="Q305" s="172"/>
      <c r="R305" s="172"/>
      <c r="S305" s="172"/>
      <c r="T305" s="172"/>
      <c r="U305" s="172"/>
      <c r="V305" s="172"/>
      <c r="W305" s="172"/>
      <c r="X305" s="172"/>
      <c r="Y305" s="172"/>
    </row>
    <row r="306" spans="1:25" ht="18" customHeight="1" x14ac:dyDescent="0.2">
      <c r="A306" s="172"/>
      <c r="B306" s="871"/>
      <c r="C306" s="238" t="str">
        <f t="shared" si="68"/>
        <v/>
      </c>
      <c r="D306" s="239" t="str">
        <f t="shared" si="69"/>
        <v/>
      </c>
      <c r="E306" s="341"/>
      <c r="F306" s="722" t="str">
        <f t="shared" si="70"/>
        <v/>
      </c>
      <c r="G306" s="172"/>
      <c r="H306" s="172"/>
      <c r="I306" s="172"/>
      <c r="J306" s="172"/>
      <c r="K306" s="172"/>
      <c r="L306" s="172"/>
      <c r="M306" s="172"/>
      <c r="N306" s="172"/>
      <c r="O306" s="172"/>
      <c r="P306" s="172"/>
      <c r="Q306" s="172"/>
      <c r="R306" s="172"/>
      <c r="S306" s="172"/>
      <c r="T306" s="172"/>
      <c r="U306" s="172"/>
      <c r="V306" s="172"/>
      <c r="W306" s="172"/>
      <c r="X306" s="172"/>
      <c r="Y306" s="172"/>
    </row>
    <row r="307" spans="1:25" ht="18" customHeight="1" x14ac:dyDescent="0.2">
      <c r="A307" s="172"/>
      <c r="B307" s="871"/>
      <c r="C307" s="238" t="str">
        <f t="shared" si="68"/>
        <v/>
      </c>
      <c r="D307" s="239" t="str">
        <f t="shared" si="69"/>
        <v/>
      </c>
      <c r="E307" s="341"/>
      <c r="F307" s="722" t="str">
        <f t="shared" si="70"/>
        <v/>
      </c>
      <c r="G307" s="172"/>
      <c r="H307" s="172"/>
      <c r="I307" s="172"/>
      <c r="J307" s="172"/>
      <c r="K307" s="172"/>
      <c r="L307" s="172"/>
      <c r="M307" s="172"/>
      <c r="N307" s="172"/>
      <c r="O307" s="172"/>
      <c r="P307" s="172"/>
      <c r="Q307" s="172"/>
      <c r="R307" s="172"/>
      <c r="S307" s="172"/>
      <c r="T307" s="172"/>
      <c r="U307" s="172"/>
      <c r="V307" s="172"/>
      <c r="W307" s="172"/>
      <c r="X307" s="172"/>
      <c r="Y307" s="172"/>
    </row>
    <row r="308" spans="1:25" ht="18" customHeight="1" x14ac:dyDescent="0.2">
      <c r="A308" s="172"/>
      <c r="B308" s="871"/>
      <c r="C308" s="238" t="str">
        <f t="shared" si="68"/>
        <v/>
      </c>
      <c r="D308" s="239" t="str">
        <f t="shared" si="69"/>
        <v/>
      </c>
      <c r="E308" s="341"/>
      <c r="F308" s="722" t="str">
        <f t="shared" si="70"/>
        <v/>
      </c>
      <c r="G308" s="172"/>
      <c r="H308" s="172"/>
      <c r="I308" s="172"/>
      <c r="J308" s="172"/>
      <c r="K308" s="172"/>
      <c r="L308" s="172"/>
      <c r="M308" s="172"/>
      <c r="N308" s="172"/>
      <c r="O308" s="172"/>
      <c r="P308" s="172"/>
      <c r="Q308" s="172"/>
      <c r="R308" s="172"/>
      <c r="S308" s="172"/>
      <c r="T308" s="172"/>
      <c r="U308" s="172"/>
      <c r="V308" s="172"/>
      <c r="W308" s="172"/>
      <c r="X308" s="172"/>
      <c r="Y308" s="172"/>
    </row>
    <row r="309" spans="1:25" ht="18" customHeight="1" x14ac:dyDescent="0.2">
      <c r="A309" s="172"/>
      <c r="B309" s="871"/>
      <c r="C309" s="238" t="str">
        <f t="shared" si="68"/>
        <v/>
      </c>
      <c r="D309" s="239" t="str">
        <f t="shared" si="69"/>
        <v/>
      </c>
      <c r="E309" s="341"/>
      <c r="F309" s="722" t="str">
        <f t="shared" si="70"/>
        <v/>
      </c>
      <c r="G309" s="172"/>
      <c r="H309" s="172"/>
      <c r="I309" s="172"/>
      <c r="J309" s="172"/>
      <c r="K309" s="172"/>
      <c r="L309" s="172"/>
      <c r="M309" s="172"/>
      <c r="N309" s="172"/>
      <c r="O309" s="172"/>
      <c r="P309" s="172"/>
      <c r="Q309" s="172"/>
      <c r="R309" s="172"/>
      <c r="S309" s="172"/>
      <c r="T309" s="172"/>
      <c r="U309" s="172"/>
      <c r="V309" s="172"/>
      <c r="W309" s="172"/>
      <c r="X309" s="172"/>
      <c r="Y309" s="172"/>
    </row>
    <row r="310" spans="1:25" ht="18" customHeight="1" x14ac:dyDescent="0.2">
      <c r="A310" s="172"/>
      <c r="B310" s="871"/>
      <c r="C310" s="238" t="str">
        <f t="shared" si="68"/>
        <v/>
      </c>
      <c r="D310" s="239" t="str">
        <f t="shared" si="69"/>
        <v/>
      </c>
      <c r="E310" s="341"/>
      <c r="F310" s="722" t="str">
        <f t="shared" si="70"/>
        <v/>
      </c>
      <c r="G310" s="172"/>
      <c r="H310" s="172"/>
      <c r="I310" s="172"/>
      <c r="J310" s="172"/>
      <c r="K310" s="172"/>
      <c r="L310" s="172"/>
      <c r="M310" s="172"/>
      <c r="N310" s="172"/>
      <c r="O310" s="172"/>
      <c r="P310" s="172"/>
      <c r="Q310" s="172"/>
      <c r="R310" s="172"/>
      <c r="S310" s="172"/>
      <c r="T310" s="172"/>
      <c r="U310" s="172"/>
      <c r="V310" s="172"/>
      <c r="W310" s="172"/>
      <c r="X310" s="172"/>
      <c r="Y310" s="172"/>
    </row>
    <row r="311" spans="1:25" ht="18" customHeight="1" x14ac:dyDescent="0.2">
      <c r="A311" s="172"/>
      <c r="B311" s="871"/>
      <c r="C311" s="238" t="str">
        <f t="shared" si="68"/>
        <v/>
      </c>
      <c r="D311" s="239" t="str">
        <f t="shared" si="69"/>
        <v/>
      </c>
      <c r="E311" s="341"/>
      <c r="F311" s="722" t="str">
        <f t="shared" si="70"/>
        <v/>
      </c>
      <c r="G311" s="172"/>
      <c r="H311" s="172"/>
      <c r="I311" s="172"/>
      <c r="J311" s="172"/>
      <c r="K311" s="172"/>
      <c r="L311" s="172"/>
      <c r="M311" s="172"/>
      <c r="N311" s="172"/>
      <c r="O311" s="172"/>
      <c r="P311" s="172"/>
      <c r="Q311" s="172"/>
      <c r="R311" s="172"/>
      <c r="S311" s="172"/>
      <c r="T311" s="172"/>
      <c r="U311" s="172"/>
      <c r="V311" s="172"/>
      <c r="W311" s="172"/>
      <c r="X311" s="172"/>
      <c r="Y311" s="172"/>
    </row>
    <row r="312" spans="1:25" ht="18" customHeight="1" x14ac:dyDescent="0.2">
      <c r="A312" s="172"/>
      <c r="B312" s="871"/>
      <c r="C312" s="238" t="str">
        <f t="shared" si="68"/>
        <v/>
      </c>
      <c r="D312" s="239" t="str">
        <f t="shared" si="69"/>
        <v/>
      </c>
      <c r="E312" s="341"/>
      <c r="F312" s="722" t="str">
        <f t="shared" si="70"/>
        <v/>
      </c>
      <c r="G312" s="172"/>
      <c r="H312" s="172"/>
      <c r="I312" s="172"/>
      <c r="J312" s="172"/>
      <c r="K312" s="172"/>
      <c r="L312" s="172"/>
      <c r="M312" s="172"/>
      <c r="N312" s="172"/>
      <c r="O312" s="172"/>
      <c r="P312" s="172"/>
      <c r="Q312" s="172"/>
      <c r="R312" s="172"/>
      <c r="S312" s="172"/>
      <c r="T312" s="172"/>
      <c r="U312" s="172"/>
      <c r="V312" s="172"/>
      <c r="W312" s="172"/>
      <c r="X312" s="172"/>
      <c r="Y312" s="172"/>
    </row>
    <row r="313" spans="1:25" ht="18" customHeight="1" x14ac:dyDescent="0.2">
      <c r="A313" s="172"/>
      <c r="B313" s="871"/>
      <c r="C313" s="238" t="str">
        <f t="shared" si="68"/>
        <v/>
      </c>
      <c r="D313" s="239" t="str">
        <f t="shared" si="69"/>
        <v/>
      </c>
      <c r="E313" s="341"/>
      <c r="F313" s="722" t="str">
        <f t="shared" si="70"/>
        <v/>
      </c>
      <c r="G313" s="172"/>
      <c r="H313" s="172"/>
      <c r="I313" s="172"/>
      <c r="J313" s="172"/>
      <c r="K313" s="172"/>
      <c r="L313" s="172"/>
      <c r="M313" s="172"/>
      <c r="N313" s="172"/>
      <c r="O313" s="172"/>
      <c r="P313" s="172"/>
      <c r="Q313" s="172"/>
      <c r="R313" s="172"/>
      <c r="S313" s="172"/>
      <c r="T313" s="172"/>
      <c r="U313" s="172"/>
      <c r="V313" s="172"/>
      <c r="W313" s="172"/>
      <c r="X313" s="172"/>
      <c r="Y313" s="172"/>
    </row>
    <row r="314" spans="1:25" ht="18" customHeight="1" x14ac:dyDescent="0.2">
      <c r="A314" s="172"/>
      <c r="B314" s="871"/>
      <c r="C314" s="238" t="str">
        <f t="shared" si="68"/>
        <v/>
      </c>
      <c r="D314" s="239" t="str">
        <f t="shared" si="69"/>
        <v/>
      </c>
      <c r="E314" s="341"/>
      <c r="F314" s="722" t="str">
        <f t="shared" si="70"/>
        <v/>
      </c>
      <c r="G314" s="172"/>
      <c r="H314" s="172"/>
      <c r="I314" s="172"/>
      <c r="J314" s="172"/>
      <c r="K314" s="172"/>
      <c r="L314" s="172"/>
      <c r="M314" s="172"/>
      <c r="N314" s="172"/>
      <c r="O314" s="172"/>
      <c r="P314" s="172"/>
      <c r="Q314" s="172"/>
      <c r="R314" s="172"/>
      <c r="S314" s="172"/>
      <c r="T314" s="172"/>
      <c r="U314" s="172"/>
      <c r="V314" s="172"/>
      <c r="W314" s="172"/>
      <c r="X314" s="172"/>
      <c r="Y314" s="172"/>
    </row>
    <row r="315" spans="1:25" x14ac:dyDescent="0.2">
      <c r="A315" s="172"/>
      <c r="B315" s="871"/>
      <c r="C315" s="238" t="str">
        <f t="shared" si="68"/>
        <v/>
      </c>
      <c r="D315" s="239" t="str">
        <f t="shared" si="69"/>
        <v/>
      </c>
      <c r="E315" s="341"/>
      <c r="F315" s="722" t="str">
        <f t="shared" si="70"/>
        <v/>
      </c>
      <c r="G315" s="172"/>
      <c r="H315" s="172"/>
      <c r="I315" s="172"/>
      <c r="J315" s="172"/>
      <c r="K315" s="172"/>
      <c r="L315" s="172"/>
      <c r="M315" s="172"/>
      <c r="N315" s="172"/>
      <c r="O315" s="172"/>
      <c r="P315" s="172"/>
      <c r="Q315" s="172"/>
      <c r="R315" s="172"/>
      <c r="S315" s="172"/>
      <c r="T315" s="172"/>
      <c r="U315" s="172"/>
      <c r="V315" s="172"/>
      <c r="W315" s="172"/>
      <c r="X315" s="172"/>
      <c r="Y315" s="172"/>
    </row>
    <row r="316" spans="1:25" ht="18" customHeight="1" thickBot="1" x14ac:dyDescent="0.25">
      <c r="A316" s="172"/>
      <c r="B316" s="872"/>
      <c r="C316" s="242" t="str">
        <f>C174</f>
        <v/>
      </c>
      <c r="D316" s="243" t="str">
        <f t="shared" si="69"/>
        <v/>
      </c>
      <c r="E316" s="343"/>
      <c r="F316" s="723" t="str">
        <f t="shared" si="70"/>
        <v/>
      </c>
      <c r="G316" s="172"/>
      <c r="H316" s="172"/>
      <c r="I316" s="172"/>
      <c r="J316" s="172"/>
      <c r="K316" s="172"/>
      <c r="L316" s="172"/>
      <c r="M316" s="172"/>
      <c r="N316" s="172"/>
      <c r="O316" s="172"/>
      <c r="P316" s="172"/>
      <c r="Q316" s="172"/>
      <c r="R316" s="172"/>
      <c r="S316" s="172"/>
      <c r="T316" s="172"/>
      <c r="U316" s="172"/>
      <c r="V316" s="172"/>
      <c r="W316" s="172"/>
      <c r="X316" s="172"/>
      <c r="Y316" s="172"/>
    </row>
    <row r="317" spans="1:25" ht="18" customHeight="1" thickBot="1" x14ac:dyDescent="0.4">
      <c r="A317" s="172"/>
      <c r="B317" s="244" t="s">
        <v>181</v>
      </c>
      <c r="C317" s="245"/>
      <c r="D317" s="246"/>
      <c r="E317" s="246"/>
      <c r="F317" s="247"/>
      <c r="G317" s="172"/>
      <c r="H317" s="172"/>
      <c r="I317" s="172"/>
      <c r="J317" s="172"/>
      <c r="K317" s="172"/>
      <c r="L317" s="172"/>
      <c r="M317" s="172"/>
      <c r="N317" s="172"/>
      <c r="O317" s="172"/>
      <c r="P317" s="172"/>
      <c r="Q317" s="172"/>
      <c r="R317" s="172"/>
      <c r="S317" s="172"/>
      <c r="T317" s="172"/>
      <c r="U317" s="172"/>
      <c r="V317" s="172"/>
      <c r="W317" s="172"/>
      <c r="X317" s="172"/>
      <c r="Y317" s="172"/>
    </row>
    <row r="318" spans="1:25" ht="18" customHeight="1" thickBot="1" x14ac:dyDescent="0.25">
      <c r="A318" s="172"/>
      <c r="B318" s="248" t="s">
        <v>74</v>
      </c>
      <c r="C318" s="249" t="str">
        <f>IF(MAX(T75:T89)=1,T9,"")</f>
        <v/>
      </c>
      <c r="D318" s="250" t="str">
        <f>IF(C318="","",VLOOKUP(C318,$C$130:$H$144,6,FALSE))</f>
        <v/>
      </c>
      <c r="E318" s="344"/>
      <c r="F318" s="725" t="str">
        <f>IF(C318="","",D318*E318)</f>
        <v/>
      </c>
      <c r="G318" s="172"/>
      <c r="H318" s="172"/>
      <c r="I318" s="172"/>
      <c r="J318" s="172"/>
      <c r="K318" s="172"/>
      <c r="L318" s="172"/>
      <c r="M318" s="172"/>
      <c r="N318" s="172"/>
      <c r="O318" s="172"/>
      <c r="P318" s="172"/>
      <c r="Q318" s="172"/>
      <c r="R318" s="172"/>
      <c r="S318" s="172"/>
      <c r="T318" s="172"/>
      <c r="U318" s="172"/>
      <c r="V318" s="172"/>
      <c r="W318" s="172"/>
      <c r="X318" s="172"/>
      <c r="Y318" s="172"/>
    </row>
    <row r="319" spans="1:25" ht="18" customHeight="1" thickBot="1" x14ac:dyDescent="0.25">
      <c r="A319" s="172"/>
      <c r="B319" s="251" t="s">
        <v>179</v>
      </c>
      <c r="C319" s="249" t="str">
        <f>IF(MAX(T90:T104)=1,T9,"")</f>
        <v/>
      </c>
      <c r="D319" s="252" t="str">
        <f>IF(C319="","",VLOOKUP(C319,$C$145:$H$159,6,FALSE))</f>
        <v/>
      </c>
      <c r="E319" s="345"/>
      <c r="F319" s="726" t="str">
        <f>IF(C319="","",D319*E319)</f>
        <v/>
      </c>
      <c r="G319" s="172"/>
      <c r="H319" s="172"/>
      <c r="I319" s="172"/>
      <c r="J319" s="172"/>
      <c r="K319" s="172"/>
      <c r="L319" s="172"/>
      <c r="M319" s="172"/>
      <c r="N319" s="172"/>
      <c r="O319" s="172"/>
      <c r="P319" s="172"/>
      <c r="Q319" s="172"/>
      <c r="R319" s="172"/>
      <c r="S319" s="172"/>
      <c r="T319" s="172"/>
      <c r="U319" s="172"/>
      <c r="V319" s="172"/>
      <c r="W319" s="172"/>
      <c r="X319" s="172"/>
      <c r="Y319" s="172"/>
    </row>
    <row r="320" spans="1:25" ht="18" customHeight="1" thickBot="1" x14ac:dyDescent="0.25">
      <c r="A320" s="172"/>
      <c r="B320" s="251" t="s">
        <v>180</v>
      </c>
      <c r="C320" s="253" t="str">
        <f>IF(MAX(T105:T119)=1,T9,"")</f>
        <v/>
      </c>
      <c r="D320" s="252" t="str">
        <f>IF(C320="","",VLOOKUP(C320,$C$160:$H$174,6,FALSE))</f>
        <v/>
      </c>
      <c r="E320" s="345"/>
      <c r="F320" s="727" t="str">
        <f>IF(C320="","",D320*E320)</f>
        <v/>
      </c>
      <c r="G320" s="172"/>
      <c r="H320" s="172"/>
      <c r="I320" s="172"/>
      <c r="J320" s="172"/>
      <c r="K320" s="172"/>
      <c r="L320" s="172"/>
      <c r="M320" s="172"/>
      <c r="N320" s="172"/>
      <c r="O320" s="172"/>
      <c r="P320" s="172"/>
      <c r="Q320" s="172"/>
      <c r="R320" s="172"/>
      <c r="S320" s="172"/>
      <c r="T320" s="172"/>
      <c r="U320" s="172"/>
      <c r="V320" s="172"/>
      <c r="W320" s="172"/>
      <c r="X320" s="172"/>
      <c r="Y320" s="172"/>
    </row>
    <row r="321" spans="1:38" x14ac:dyDescent="0.2">
      <c r="A321" s="172"/>
      <c r="B321" s="172"/>
      <c r="C321" s="172"/>
      <c r="D321" s="172"/>
      <c r="E321" s="172"/>
      <c r="G321" s="172"/>
      <c r="H321" s="172"/>
      <c r="I321" s="172"/>
      <c r="J321" s="172"/>
      <c r="K321" s="172"/>
      <c r="L321" s="172"/>
      <c r="M321" s="172"/>
      <c r="N321" s="172"/>
      <c r="O321" s="172"/>
      <c r="P321" s="172"/>
      <c r="Q321" s="172"/>
      <c r="R321" s="172"/>
      <c r="S321" s="172"/>
      <c r="T321" s="172"/>
      <c r="U321" s="172"/>
      <c r="V321" s="172"/>
      <c r="W321" s="172"/>
      <c r="X321" s="172"/>
      <c r="Y321" s="172"/>
      <c r="Z321" s="172"/>
      <c r="AA321" s="172"/>
    </row>
    <row r="322" spans="1:38" ht="16.5" x14ac:dyDescent="0.3">
      <c r="A322" s="172"/>
      <c r="B322" s="172"/>
      <c r="C322" s="172"/>
      <c r="D322" s="172"/>
      <c r="E322" s="172"/>
      <c r="F322" s="172"/>
      <c r="G322" s="52" t="s">
        <v>185</v>
      </c>
      <c r="H322" s="172"/>
      <c r="I322" s="172"/>
      <c r="J322" s="172"/>
      <c r="K322" s="172"/>
      <c r="L322" s="172"/>
      <c r="M322" s="172"/>
      <c r="N322" s="172"/>
      <c r="O322" s="172"/>
      <c r="P322" s="172"/>
      <c r="Q322" s="172"/>
      <c r="R322" s="172"/>
      <c r="S322" s="172"/>
      <c r="T322" s="172"/>
      <c r="U322" s="172"/>
      <c r="V322" s="172"/>
      <c r="W322" s="172"/>
      <c r="X322" s="172"/>
      <c r="Y322" s="172"/>
      <c r="Z322" s="172"/>
      <c r="AA322" s="172"/>
    </row>
    <row r="323" spans="1:38" x14ac:dyDescent="0.2">
      <c r="A323" s="172"/>
      <c r="B323" s="172"/>
      <c r="C323" s="172"/>
      <c r="D323" s="172"/>
      <c r="E323" s="172"/>
      <c r="F323" s="172"/>
      <c r="G323" s="172"/>
      <c r="H323" s="172"/>
      <c r="J323" s="172"/>
      <c r="K323" s="172"/>
      <c r="L323" s="172"/>
      <c r="M323" s="172"/>
      <c r="N323" s="172"/>
      <c r="O323" s="172"/>
      <c r="P323" s="172"/>
      <c r="Q323" s="172"/>
      <c r="R323" s="172"/>
      <c r="S323" s="172"/>
      <c r="T323" s="172"/>
      <c r="U323" s="172"/>
      <c r="V323" s="172"/>
      <c r="W323" s="172"/>
      <c r="X323" s="172"/>
      <c r="Y323" s="172"/>
      <c r="Z323" s="172"/>
      <c r="AA323" s="172"/>
    </row>
    <row r="324" spans="1:38" x14ac:dyDescent="0.2">
      <c r="A324" s="172"/>
      <c r="B324" s="172"/>
      <c r="C324" s="172"/>
      <c r="D324" s="172"/>
      <c r="E324" s="172"/>
      <c r="F324" s="172"/>
      <c r="G324" s="172"/>
      <c r="H324" s="172"/>
      <c r="I324" s="172"/>
      <c r="J324" s="172"/>
      <c r="K324" s="172"/>
      <c r="L324" s="172"/>
      <c r="M324" s="172"/>
      <c r="N324" s="172"/>
      <c r="O324" s="172"/>
      <c r="P324" s="172"/>
      <c r="Q324" s="172"/>
      <c r="R324" s="172"/>
      <c r="S324" s="172"/>
      <c r="T324" s="172"/>
      <c r="U324" s="172"/>
      <c r="V324" s="172"/>
      <c r="W324" s="172"/>
      <c r="X324" s="172"/>
      <c r="Y324" s="172"/>
      <c r="Z324" s="172"/>
      <c r="AA324" s="172"/>
    </row>
    <row r="325" spans="1:38" x14ac:dyDescent="0.2">
      <c r="A325" s="172"/>
      <c r="B325" s="172"/>
      <c r="C325" s="172"/>
      <c r="D325" s="172"/>
      <c r="E325" s="172"/>
      <c r="F325" s="172"/>
      <c r="G325" s="172"/>
      <c r="H325" s="172"/>
      <c r="I325" s="172"/>
      <c r="J325" s="172"/>
      <c r="K325" s="172"/>
      <c r="L325" s="172"/>
      <c r="M325" s="172"/>
      <c r="N325" s="172"/>
      <c r="O325" s="172"/>
      <c r="P325" s="172"/>
      <c r="Q325" s="172"/>
      <c r="R325" s="172"/>
      <c r="S325" s="172"/>
      <c r="T325" s="172"/>
      <c r="U325" s="172"/>
      <c r="V325" s="172"/>
      <c r="W325" s="172"/>
      <c r="X325" s="172"/>
      <c r="Y325" s="172"/>
      <c r="Z325" s="172"/>
      <c r="AA325" s="183"/>
      <c r="AB325" s="183"/>
    </row>
    <row r="326" spans="1:38" ht="15" x14ac:dyDescent="0.25">
      <c r="A326" s="172"/>
      <c r="B326" s="186" t="s">
        <v>408</v>
      </c>
      <c r="C326" s="172"/>
      <c r="D326" s="172"/>
      <c r="E326" s="172"/>
      <c r="F326" s="172"/>
      <c r="G326" s="172"/>
      <c r="H326" s="172"/>
      <c r="I326" s="172"/>
      <c r="J326" s="172"/>
      <c r="K326" s="172"/>
      <c r="L326" s="172"/>
      <c r="M326" s="172"/>
      <c r="N326" s="172"/>
      <c r="O326" s="172"/>
      <c r="P326" s="172"/>
      <c r="Q326" s="172"/>
      <c r="R326" s="172"/>
      <c r="S326" s="172"/>
      <c r="T326" s="172"/>
      <c r="U326" s="172"/>
      <c r="V326" s="172"/>
      <c r="W326" s="172"/>
      <c r="X326" s="172"/>
      <c r="Y326" s="172"/>
      <c r="Z326" s="172"/>
      <c r="AA326" s="183"/>
      <c r="AB326" s="183"/>
    </row>
    <row r="327" spans="1:38" ht="15" x14ac:dyDescent="0.25">
      <c r="A327" s="172"/>
      <c r="B327" s="538"/>
      <c r="C327" s="174"/>
      <c r="D327" s="174"/>
      <c r="E327" s="174"/>
      <c r="F327" s="172"/>
      <c r="G327" s="172"/>
      <c r="H327" s="446" t="s">
        <v>406</v>
      </c>
      <c r="I327" s="172"/>
      <c r="J327" s="172"/>
      <c r="K327" s="172"/>
      <c r="L327" s="172"/>
      <c r="M327" s="172"/>
      <c r="N327" s="172"/>
      <c r="O327" s="172"/>
      <c r="P327" s="172"/>
      <c r="Q327" s="172"/>
      <c r="R327" s="172"/>
      <c r="S327" s="172"/>
      <c r="T327" s="172"/>
      <c r="U327" s="172"/>
      <c r="V327" s="172"/>
      <c r="W327" s="172"/>
      <c r="X327" s="172"/>
      <c r="Y327" s="172"/>
      <c r="Z327" s="172"/>
      <c r="AA327" s="183"/>
      <c r="AB327" s="183"/>
    </row>
    <row r="328" spans="1:38" ht="15" x14ac:dyDescent="0.25">
      <c r="A328" s="172"/>
      <c r="B328" s="538"/>
      <c r="C328" s="174"/>
      <c r="D328" s="174"/>
      <c r="E328" s="174"/>
      <c r="F328" s="172"/>
      <c r="G328" s="172"/>
      <c r="I328" s="172"/>
      <c r="J328" s="172"/>
      <c r="K328" s="172"/>
      <c r="L328" s="172"/>
      <c r="M328" s="172"/>
      <c r="N328" s="172"/>
      <c r="O328" s="172"/>
      <c r="P328" s="172"/>
      <c r="Q328" s="172"/>
      <c r="R328" s="172"/>
      <c r="S328" s="172"/>
      <c r="T328" s="172"/>
      <c r="U328" s="172"/>
      <c r="V328" s="172"/>
      <c r="W328" s="172"/>
      <c r="X328" s="172"/>
      <c r="Y328" s="172"/>
      <c r="Z328" s="172"/>
      <c r="AA328" s="183"/>
      <c r="AB328" s="183"/>
    </row>
    <row r="329" spans="1:38" ht="15" x14ac:dyDescent="0.25">
      <c r="A329" s="172"/>
      <c r="B329" s="186"/>
      <c r="C329" s="172"/>
      <c r="D329" s="172"/>
      <c r="E329" s="172"/>
      <c r="F329" s="172"/>
      <c r="G329" s="172"/>
      <c r="I329" s="172"/>
      <c r="J329" s="172"/>
      <c r="K329" s="172"/>
      <c r="L329" s="172"/>
      <c r="M329" s="172"/>
      <c r="N329" s="172"/>
      <c r="O329" s="172"/>
      <c r="P329" s="172"/>
      <c r="Q329" s="172"/>
      <c r="R329" s="172"/>
      <c r="S329" s="172"/>
      <c r="T329" s="172"/>
      <c r="U329" s="172"/>
      <c r="V329" s="172"/>
      <c r="W329" s="172"/>
      <c r="X329" s="172"/>
      <c r="Y329" s="172"/>
      <c r="Z329" s="172"/>
      <c r="AA329" s="183"/>
      <c r="AB329" s="183"/>
    </row>
    <row r="330" spans="1:38" ht="15.75" thickBot="1" x14ac:dyDescent="0.25">
      <c r="A330" s="172"/>
      <c r="B330" s="172"/>
      <c r="C330" s="172"/>
      <c r="D330" s="172"/>
      <c r="E330" s="172"/>
      <c r="F330" s="172"/>
      <c r="G330" s="172"/>
      <c r="H330" s="172"/>
      <c r="I330" s="172"/>
      <c r="J330" s="172"/>
      <c r="K330" s="172"/>
      <c r="L330" s="172"/>
      <c r="M330" s="172"/>
      <c r="N330" s="172"/>
      <c r="O330" s="172"/>
      <c r="P330" s="172"/>
      <c r="Q330" s="172"/>
      <c r="R330" s="172"/>
      <c r="S330" s="172"/>
      <c r="T330" s="172"/>
      <c r="U330" s="172"/>
      <c r="V330" s="172"/>
      <c r="W330" s="172"/>
      <c r="X330" s="172"/>
      <c r="Y330" s="172"/>
      <c r="Z330" s="172"/>
      <c r="AA330" s="183"/>
      <c r="AB330" s="183"/>
      <c r="AH330" s="591" t="s">
        <v>487</v>
      </c>
    </row>
    <row r="331" spans="1:38" ht="131.25" thickBot="1" x14ac:dyDescent="0.25">
      <c r="A331" s="172"/>
      <c r="B331" s="232" t="s">
        <v>8</v>
      </c>
      <c r="C331" s="187" t="s">
        <v>68</v>
      </c>
      <c r="D331" s="190" t="s">
        <v>196</v>
      </c>
      <c r="E331" s="190" t="s">
        <v>350</v>
      </c>
      <c r="F331" s="190" t="s">
        <v>447</v>
      </c>
      <c r="G331" s="219" t="s">
        <v>583</v>
      </c>
      <c r="H331" s="231" t="s">
        <v>451</v>
      </c>
      <c r="I331" s="219" t="s">
        <v>197</v>
      </c>
      <c r="J331" s="172"/>
      <c r="K331" s="172"/>
      <c r="L331" s="172"/>
      <c r="M331" s="172"/>
      <c r="N331" s="172"/>
      <c r="O331" s="172"/>
      <c r="P331" s="172"/>
      <c r="Q331" s="172"/>
      <c r="R331" s="172"/>
      <c r="S331" s="172"/>
      <c r="T331" s="190" t="s">
        <v>0</v>
      </c>
      <c r="U331" s="172"/>
      <c r="V331" s="172"/>
      <c r="W331" s="172"/>
      <c r="X331" s="172"/>
      <c r="Y331" s="172"/>
      <c r="Z331" s="172"/>
      <c r="AA331" s="183"/>
      <c r="AB331" s="183"/>
      <c r="AH331" s="232" t="s">
        <v>8</v>
      </c>
      <c r="AI331" s="213" t="s">
        <v>68</v>
      </c>
      <c r="AJ331" s="190" t="s">
        <v>196</v>
      </c>
      <c r="AK331" s="190" t="s">
        <v>0</v>
      </c>
      <c r="AL331" s="189" t="s">
        <v>542</v>
      </c>
    </row>
    <row r="332" spans="1:38" ht="18" customHeight="1" thickBot="1" x14ac:dyDescent="0.3">
      <c r="A332" s="172"/>
      <c r="B332" s="244" t="s">
        <v>115</v>
      </c>
      <c r="C332" s="245"/>
      <c r="D332" s="246"/>
      <c r="E332" s="260"/>
      <c r="F332" s="246"/>
      <c r="G332" s="246"/>
      <c r="H332" s="247"/>
      <c r="I332" s="247"/>
      <c r="J332" s="172"/>
      <c r="K332" s="172"/>
      <c r="L332" s="172"/>
      <c r="M332" s="172"/>
      <c r="N332" s="172"/>
      <c r="O332" s="172"/>
      <c r="P332" s="172"/>
      <c r="Q332" s="172"/>
      <c r="R332" s="172"/>
      <c r="S332" s="172"/>
      <c r="T332" s="260"/>
      <c r="U332" s="172"/>
      <c r="V332" s="172"/>
      <c r="W332" s="172"/>
      <c r="X332" s="172"/>
      <c r="Y332" s="172"/>
      <c r="Z332" s="172"/>
      <c r="AA332" s="183"/>
      <c r="AB332" s="183"/>
      <c r="AH332" s="592" t="s">
        <v>115</v>
      </c>
      <c r="AI332" s="593"/>
      <c r="AJ332" s="593"/>
      <c r="AK332" s="593"/>
      <c r="AL332" s="593"/>
    </row>
    <row r="333" spans="1:38" ht="18" customHeight="1" x14ac:dyDescent="0.2">
      <c r="A333" s="172"/>
      <c r="B333" s="870" t="s">
        <v>74</v>
      </c>
      <c r="C333" s="261" t="str">
        <f t="shared" ref="C333:C347" si="71">C226</f>
        <v/>
      </c>
      <c r="D333" s="193" t="str">
        <f t="shared" ref="D333:D346" si="72">F226</f>
        <v/>
      </c>
      <c r="E333" s="262" t="str">
        <f>IF(ISNA(T333),0,T333)</f>
        <v/>
      </c>
      <c r="F333" s="346"/>
      <c r="G333" s="493"/>
      <c r="H333" s="506" t="str">
        <f>IF($C333="","",IF(ISNA(VLOOKUP($C333&amp;"Plasma Etching - MEMS manufacture",$A$186:$H$211,8,FALSE)),1,VLOOKUP($C333&amp;"Plasma Etching - MEMS manufacture",$A$186:$H$211,8,FALSE)))</f>
        <v/>
      </c>
      <c r="I333" s="728" t="str">
        <f>IF(C333="","",IF(E333=0,D333*1*(1-(F333*G333*H333))*0.001,D333*E333*(1-(F333*G333*H333))*0.001))</f>
        <v/>
      </c>
      <c r="J333" s="172"/>
      <c r="K333" s="172"/>
      <c r="L333" s="172"/>
      <c r="M333" s="172"/>
      <c r="N333" s="172"/>
      <c r="O333" s="172"/>
      <c r="P333" s="172"/>
      <c r="Q333" s="172"/>
      <c r="R333" s="172"/>
      <c r="S333" s="172"/>
      <c r="T333" s="506" t="str">
        <f>IF(C333="","",HLOOKUP(C333,'Subpart I Tables'!$C$80:$N$87,3,FALSE))</f>
        <v/>
      </c>
      <c r="U333" s="172"/>
      <c r="V333" s="172"/>
      <c r="W333" s="172"/>
      <c r="X333" s="172"/>
      <c r="Y333" s="172"/>
      <c r="Z333" s="172"/>
      <c r="AA333" s="183"/>
      <c r="AB333" s="183"/>
      <c r="AH333" s="863" t="s">
        <v>74</v>
      </c>
      <c r="AI333" s="588" t="str">
        <f>AI544</f>
        <v/>
      </c>
      <c r="AJ333" s="429" t="str">
        <f>IF(ISNA(VLOOKUP(AI333,$C$333:$E$347,2,FALSE)),0,VLOOKUP(AI333,$C$333:$E$347,2,FALSE))</f>
        <v/>
      </c>
      <c r="AK333" s="429" t="str">
        <f>IF(ISNA(VLOOKUP(AI333,$C$333:$E$347,3,FALSE)),0,VLOOKUP(AI333,$C$333:$E$347,3,FALSE))</f>
        <v/>
      </c>
      <c r="AL333" s="429">
        <f>IF(AI333="",0,AJ333*AK333*0.001)</f>
        <v>0</v>
      </c>
    </row>
    <row r="334" spans="1:38" ht="18" customHeight="1" x14ac:dyDescent="0.2">
      <c r="A334" s="172"/>
      <c r="B334" s="871"/>
      <c r="C334" s="263" t="str">
        <f t="shared" si="71"/>
        <v/>
      </c>
      <c r="D334" s="238" t="str">
        <f t="shared" si="72"/>
        <v/>
      </c>
      <c r="E334" s="264" t="str">
        <f>IF(ISNA(T334),0,T334)</f>
        <v/>
      </c>
      <c r="F334" s="347"/>
      <c r="G334" s="494"/>
      <c r="H334" s="507" t="str">
        <f t="shared" ref="H334:H347" si="73">IF($C334="","",IF(ISNA(VLOOKUP($C334&amp;"Plasma Etching - MEMS manufacture",$A$186:$H$211,8,FALSE)),1,VLOOKUP($C334&amp;"Plasma Etching - MEMS manufacture",$A$186:$H$211,8,FALSE)))</f>
        <v/>
      </c>
      <c r="I334" s="722" t="str">
        <f t="shared" ref="I334:I377" si="74">IF(C334="","",IF(E334=0,D334*1*(1-(F334*G334*H334))*0.001,D334*E334*(1-(F334*G334*H334))*0.001))</f>
        <v/>
      </c>
      <c r="J334" s="172"/>
      <c r="K334" s="172"/>
      <c r="L334" s="172"/>
      <c r="M334" s="172"/>
      <c r="N334" s="172"/>
      <c r="O334" s="172"/>
      <c r="P334" s="172"/>
      <c r="Q334" s="172"/>
      <c r="R334" s="172"/>
      <c r="S334" s="172"/>
      <c r="T334" s="507" t="str">
        <f>IF(C334="","",HLOOKUP(C334,'Subpart I Tables'!$C$80:$N$87,3,FALSE))</f>
        <v/>
      </c>
      <c r="U334" s="172"/>
      <c r="V334" s="172"/>
      <c r="W334" s="172"/>
      <c r="X334" s="172"/>
      <c r="Y334" s="172"/>
      <c r="Z334" s="172"/>
      <c r="AA334" s="183"/>
      <c r="AB334" s="183"/>
      <c r="AH334" s="865"/>
      <c r="AI334" s="589" t="str">
        <f t="shared" ref="AI334:AI347" si="75">AI545</f>
        <v/>
      </c>
      <c r="AJ334" s="430" t="str">
        <f t="shared" ref="AJ334:AJ347" si="76">IF(ISNA(VLOOKUP(AI334,$C$333:$E$347,2,FALSE)),0,VLOOKUP(AI334,$C$333:$E$347,2,FALSE))</f>
        <v/>
      </c>
      <c r="AK334" s="430" t="str">
        <f t="shared" ref="AK334:AK347" si="77">IF(ISNA(VLOOKUP(AI334,$C$333:$E$347,3,FALSE)),0,VLOOKUP(AI334,$C$333:$E$347,3,FALSE))</f>
        <v/>
      </c>
      <c r="AL334" s="430">
        <f t="shared" ref="AL334:AL397" si="78">IF(AI334="",0,AJ334*AK334*0.001)</f>
        <v>0</v>
      </c>
    </row>
    <row r="335" spans="1:38" ht="18" customHeight="1" x14ac:dyDescent="0.2">
      <c r="A335" s="172"/>
      <c r="B335" s="871"/>
      <c r="C335" s="263" t="str">
        <f t="shared" si="71"/>
        <v/>
      </c>
      <c r="D335" s="238" t="str">
        <f t="shared" si="72"/>
        <v/>
      </c>
      <c r="E335" s="264" t="str">
        <f>IF(ISNA(T335),0,T335)</f>
        <v/>
      </c>
      <c r="F335" s="347"/>
      <c r="G335" s="494"/>
      <c r="H335" s="507" t="str">
        <f t="shared" si="73"/>
        <v/>
      </c>
      <c r="I335" s="722" t="str">
        <f t="shared" si="74"/>
        <v/>
      </c>
      <c r="J335" s="172"/>
      <c r="K335" s="172"/>
      <c r="L335" s="172"/>
      <c r="M335" s="172"/>
      <c r="N335" s="172"/>
      <c r="O335" s="172"/>
      <c r="P335" s="172"/>
      <c r="Q335" s="172"/>
      <c r="R335" s="172"/>
      <c r="S335" s="172"/>
      <c r="T335" s="507" t="str">
        <f>IF(C335="","",HLOOKUP(C335,'Subpart I Tables'!$C$80:$N$87,3,FALSE))</f>
        <v/>
      </c>
      <c r="U335" s="172"/>
      <c r="V335" s="172"/>
      <c r="W335" s="172"/>
      <c r="X335" s="172"/>
      <c r="Y335" s="172"/>
      <c r="Z335" s="172"/>
      <c r="AA335" s="183"/>
      <c r="AB335" s="183"/>
      <c r="AH335" s="865"/>
      <c r="AI335" s="589" t="str">
        <f t="shared" si="75"/>
        <v/>
      </c>
      <c r="AJ335" s="430" t="str">
        <f t="shared" si="76"/>
        <v/>
      </c>
      <c r="AK335" s="430" t="str">
        <f t="shared" si="77"/>
        <v/>
      </c>
      <c r="AL335" s="430">
        <f t="shared" si="78"/>
        <v>0</v>
      </c>
    </row>
    <row r="336" spans="1:38" ht="18" customHeight="1" x14ac:dyDescent="0.2">
      <c r="A336" s="172"/>
      <c r="B336" s="871"/>
      <c r="C336" s="263" t="str">
        <f t="shared" si="71"/>
        <v/>
      </c>
      <c r="D336" s="238" t="str">
        <f t="shared" si="72"/>
        <v/>
      </c>
      <c r="E336" s="264" t="str">
        <f t="shared" ref="E336:E347" si="79">IF(ISNA(T336),0,T336)</f>
        <v/>
      </c>
      <c r="F336" s="347"/>
      <c r="G336" s="494"/>
      <c r="H336" s="507" t="str">
        <f t="shared" si="73"/>
        <v/>
      </c>
      <c r="I336" s="722" t="str">
        <f t="shared" si="74"/>
        <v/>
      </c>
      <c r="J336" s="172"/>
      <c r="K336" s="172"/>
      <c r="L336" s="172"/>
      <c r="M336" s="172"/>
      <c r="N336" s="172"/>
      <c r="O336" s="172"/>
      <c r="P336" s="172"/>
      <c r="Q336" s="172"/>
      <c r="R336" s="172"/>
      <c r="S336" s="172"/>
      <c r="T336" s="507" t="str">
        <f>IF(C336="","",HLOOKUP(C336,'Subpart I Tables'!$C$80:$N$87,3,FALSE))</f>
        <v/>
      </c>
      <c r="U336" s="172"/>
      <c r="V336" s="172"/>
      <c r="W336" s="172"/>
      <c r="X336" s="172"/>
      <c r="Y336" s="172"/>
      <c r="Z336" s="172"/>
      <c r="AA336" s="183"/>
      <c r="AB336" s="183"/>
      <c r="AH336" s="865"/>
      <c r="AI336" s="589" t="str">
        <f t="shared" si="75"/>
        <v/>
      </c>
      <c r="AJ336" s="430" t="str">
        <f t="shared" si="76"/>
        <v/>
      </c>
      <c r="AK336" s="430" t="str">
        <f t="shared" si="77"/>
        <v/>
      </c>
      <c r="AL336" s="430">
        <f t="shared" si="78"/>
        <v>0</v>
      </c>
    </row>
    <row r="337" spans="1:38" ht="18" customHeight="1" x14ac:dyDescent="0.2">
      <c r="A337" s="172"/>
      <c r="B337" s="871"/>
      <c r="C337" s="263" t="str">
        <f t="shared" si="71"/>
        <v/>
      </c>
      <c r="D337" s="238" t="str">
        <f t="shared" si="72"/>
        <v/>
      </c>
      <c r="E337" s="264" t="str">
        <f t="shared" si="79"/>
        <v/>
      </c>
      <c r="F337" s="347"/>
      <c r="G337" s="494"/>
      <c r="H337" s="507" t="str">
        <f t="shared" si="73"/>
        <v/>
      </c>
      <c r="I337" s="722" t="str">
        <f t="shared" si="74"/>
        <v/>
      </c>
      <c r="J337" s="172"/>
      <c r="K337" s="172"/>
      <c r="L337" s="172"/>
      <c r="M337" s="172"/>
      <c r="N337" s="172"/>
      <c r="O337" s="172"/>
      <c r="P337" s="172"/>
      <c r="Q337" s="172"/>
      <c r="R337" s="172"/>
      <c r="S337" s="172"/>
      <c r="T337" s="507" t="str">
        <f>IF(C337="","",HLOOKUP(C337,'Subpart I Tables'!$C$80:$N$87,3,FALSE))</f>
        <v/>
      </c>
      <c r="U337" s="172"/>
      <c r="V337" s="172"/>
      <c r="W337" s="172"/>
      <c r="X337" s="172"/>
      <c r="Y337" s="172"/>
      <c r="Z337" s="172"/>
      <c r="AA337" s="183"/>
      <c r="AB337" s="183"/>
      <c r="AH337" s="865"/>
      <c r="AI337" s="589" t="str">
        <f t="shared" si="75"/>
        <v/>
      </c>
      <c r="AJ337" s="430" t="str">
        <f t="shared" si="76"/>
        <v/>
      </c>
      <c r="AK337" s="430" t="str">
        <f t="shared" si="77"/>
        <v/>
      </c>
      <c r="AL337" s="430">
        <f t="shared" si="78"/>
        <v>0</v>
      </c>
    </row>
    <row r="338" spans="1:38" ht="18" customHeight="1" x14ac:dyDescent="0.2">
      <c r="A338" s="172"/>
      <c r="B338" s="871"/>
      <c r="C338" s="263" t="str">
        <f t="shared" si="71"/>
        <v/>
      </c>
      <c r="D338" s="238" t="str">
        <f t="shared" si="72"/>
        <v/>
      </c>
      <c r="E338" s="264" t="str">
        <f t="shared" si="79"/>
        <v/>
      </c>
      <c r="F338" s="347"/>
      <c r="G338" s="494"/>
      <c r="H338" s="507" t="str">
        <f t="shared" si="73"/>
        <v/>
      </c>
      <c r="I338" s="722" t="str">
        <f t="shared" si="74"/>
        <v/>
      </c>
      <c r="J338" s="172"/>
      <c r="K338" s="172"/>
      <c r="L338" s="172"/>
      <c r="M338" s="172"/>
      <c r="N338" s="172"/>
      <c r="O338" s="172"/>
      <c r="P338" s="172"/>
      <c r="Q338" s="172"/>
      <c r="R338" s="172"/>
      <c r="S338" s="172"/>
      <c r="T338" s="507" t="str">
        <f>IF(C338="","",HLOOKUP(C338,'Subpart I Tables'!$C$80:$N$87,3,FALSE))</f>
        <v/>
      </c>
      <c r="U338" s="172"/>
      <c r="V338" s="172"/>
      <c r="W338" s="172"/>
      <c r="X338" s="172"/>
      <c r="Y338" s="172"/>
      <c r="Z338" s="172"/>
      <c r="AA338" s="183"/>
      <c r="AB338" s="183"/>
      <c r="AH338" s="865"/>
      <c r="AI338" s="589" t="str">
        <f t="shared" si="75"/>
        <v/>
      </c>
      <c r="AJ338" s="430" t="str">
        <f t="shared" si="76"/>
        <v/>
      </c>
      <c r="AK338" s="430" t="str">
        <f t="shared" si="77"/>
        <v/>
      </c>
      <c r="AL338" s="430">
        <f t="shared" si="78"/>
        <v>0</v>
      </c>
    </row>
    <row r="339" spans="1:38" ht="18" customHeight="1" x14ac:dyDescent="0.2">
      <c r="A339" s="172"/>
      <c r="B339" s="871"/>
      <c r="C339" s="263" t="str">
        <f t="shared" si="71"/>
        <v/>
      </c>
      <c r="D339" s="238" t="str">
        <f t="shared" si="72"/>
        <v/>
      </c>
      <c r="E339" s="264" t="str">
        <f t="shared" si="79"/>
        <v/>
      </c>
      <c r="F339" s="347"/>
      <c r="G339" s="494"/>
      <c r="H339" s="507" t="str">
        <f t="shared" si="73"/>
        <v/>
      </c>
      <c r="I339" s="722" t="str">
        <f t="shared" si="74"/>
        <v/>
      </c>
      <c r="J339" s="172"/>
      <c r="K339" s="172"/>
      <c r="L339" s="172"/>
      <c r="M339" s="172"/>
      <c r="N339" s="172"/>
      <c r="O339" s="172"/>
      <c r="P339" s="172"/>
      <c r="Q339" s="172"/>
      <c r="R339" s="172"/>
      <c r="S339" s="172"/>
      <c r="T339" s="507" t="str">
        <f>IF(C339="","",HLOOKUP(C339,'Subpart I Tables'!$C$80:$N$87,3,FALSE))</f>
        <v/>
      </c>
      <c r="U339" s="172"/>
      <c r="V339" s="172"/>
      <c r="W339" s="172"/>
      <c r="X339" s="172"/>
      <c r="Y339" s="172"/>
      <c r="Z339" s="172"/>
      <c r="AA339" s="183"/>
      <c r="AB339" s="183"/>
      <c r="AH339" s="865"/>
      <c r="AI339" s="589" t="str">
        <f t="shared" si="75"/>
        <v/>
      </c>
      <c r="AJ339" s="430" t="str">
        <f t="shared" si="76"/>
        <v/>
      </c>
      <c r="AK339" s="430" t="str">
        <f t="shared" si="77"/>
        <v/>
      </c>
      <c r="AL339" s="430">
        <f t="shared" si="78"/>
        <v>0</v>
      </c>
    </row>
    <row r="340" spans="1:38" ht="18" customHeight="1" x14ac:dyDescent="0.2">
      <c r="A340" s="172"/>
      <c r="B340" s="871"/>
      <c r="C340" s="263" t="str">
        <f t="shared" si="71"/>
        <v/>
      </c>
      <c r="D340" s="238" t="str">
        <f t="shared" si="72"/>
        <v/>
      </c>
      <c r="E340" s="264" t="str">
        <f t="shared" si="79"/>
        <v/>
      </c>
      <c r="F340" s="347"/>
      <c r="G340" s="494"/>
      <c r="H340" s="507" t="str">
        <f t="shared" si="73"/>
        <v/>
      </c>
      <c r="I340" s="722" t="str">
        <f t="shared" si="74"/>
        <v/>
      </c>
      <c r="J340" s="172"/>
      <c r="K340" s="172"/>
      <c r="L340" s="172"/>
      <c r="M340" s="172"/>
      <c r="N340" s="172"/>
      <c r="O340" s="172"/>
      <c r="P340" s="172"/>
      <c r="Q340" s="172"/>
      <c r="R340" s="172"/>
      <c r="S340" s="172"/>
      <c r="T340" s="507" t="str">
        <f>IF(C340="","",HLOOKUP(C340,'Subpart I Tables'!$C$80:$N$87,3,FALSE))</f>
        <v/>
      </c>
      <c r="U340" s="172"/>
      <c r="V340" s="172"/>
      <c r="W340" s="172"/>
      <c r="X340" s="172"/>
      <c r="Y340" s="172"/>
      <c r="Z340" s="172"/>
      <c r="AA340" s="183"/>
      <c r="AB340" s="183"/>
      <c r="AH340" s="865"/>
      <c r="AI340" s="589" t="str">
        <f t="shared" si="75"/>
        <v/>
      </c>
      <c r="AJ340" s="430" t="str">
        <f t="shared" si="76"/>
        <v/>
      </c>
      <c r="AK340" s="430" t="str">
        <f t="shared" si="77"/>
        <v/>
      </c>
      <c r="AL340" s="430">
        <f t="shared" si="78"/>
        <v>0</v>
      </c>
    </row>
    <row r="341" spans="1:38" ht="18" customHeight="1" x14ac:dyDescent="0.2">
      <c r="A341" s="172"/>
      <c r="B341" s="871"/>
      <c r="C341" s="263" t="str">
        <f t="shared" si="71"/>
        <v/>
      </c>
      <c r="D341" s="238" t="str">
        <f t="shared" si="72"/>
        <v/>
      </c>
      <c r="E341" s="264" t="str">
        <f t="shared" si="79"/>
        <v/>
      </c>
      <c r="F341" s="347"/>
      <c r="G341" s="494"/>
      <c r="H341" s="507" t="str">
        <f t="shared" si="73"/>
        <v/>
      </c>
      <c r="I341" s="722" t="str">
        <f t="shared" si="74"/>
        <v/>
      </c>
      <c r="J341" s="172"/>
      <c r="K341" s="172"/>
      <c r="L341" s="172"/>
      <c r="M341" s="172"/>
      <c r="N341" s="172"/>
      <c r="O341" s="172"/>
      <c r="P341" s="172"/>
      <c r="Q341" s="172"/>
      <c r="R341" s="172"/>
      <c r="S341" s="172"/>
      <c r="T341" s="507" t="str">
        <f>IF(C341="","",HLOOKUP(C341,'Subpart I Tables'!$C$80:$N$87,3,FALSE))</f>
        <v/>
      </c>
      <c r="U341" s="172"/>
      <c r="V341" s="172"/>
      <c r="W341" s="172"/>
      <c r="X341" s="172"/>
      <c r="Y341" s="172"/>
      <c r="Z341" s="172"/>
      <c r="AA341" s="183"/>
      <c r="AB341" s="183"/>
      <c r="AH341" s="865"/>
      <c r="AI341" s="589" t="str">
        <f t="shared" si="75"/>
        <v/>
      </c>
      <c r="AJ341" s="430" t="str">
        <f t="shared" si="76"/>
        <v/>
      </c>
      <c r="AK341" s="430" t="str">
        <f t="shared" si="77"/>
        <v/>
      </c>
      <c r="AL341" s="430">
        <f t="shared" si="78"/>
        <v>0</v>
      </c>
    </row>
    <row r="342" spans="1:38" ht="18" customHeight="1" x14ac:dyDescent="0.2">
      <c r="A342" s="172"/>
      <c r="B342" s="871"/>
      <c r="C342" s="263" t="str">
        <f t="shared" si="71"/>
        <v/>
      </c>
      <c r="D342" s="238" t="str">
        <f t="shared" si="72"/>
        <v/>
      </c>
      <c r="E342" s="264" t="str">
        <f t="shared" si="79"/>
        <v/>
      </c>
      <c r="F342" s="347"/>
      <c r="G342" s="494"/>
      <c r="H342" s="507" t="str">
        <f t="shared" si="73"/>
        <v/>
      </c>
      <c r="I342" s="722" t="str">
        <f t="shared" si="74"/>
        <v/>
      </c>
      <c r="J342" s="172"/>
      <c r="K342" s="172"/>
      <c r="L342" s="172"/>
      <c r="M342" s="172"/>
      <c r="N342" s="172"/>
      <c r="O342" s="172"/>
      <c r="P342" s="172"/>
      <c r="Q342" s="172"/>
      <c r="R342" s="172"/>
      <c r="S342" s="172"/>
      <c r="T342" s="507" t="str">
        <f>IF(C342="","",HLOOKUP(C342,'Subpart I Tables'!$C$80:$N$87,3,FALSE))</f>
        <v/>
      </c>
      <c r="U342" s="172"/>
      <c r="V342" s="172"/>
      <c r="W342" s="172"/>
      <c r="X342" s="172"/>
      <c r="Y342" s="172"/>
      <c r="Z342" s="172"/>
      <c r="AA342" s="183"/>
      <c r="AB342" s="183"/>
      <c r="AH342" s="865"/>
      <c r="AI342" s="589" t="str">
        <f t="shared" si="75"/>
        <v/>
      </c>
      <c r="AJ342" s="430" t="str">
        <f t="shared" si="76"/>
        <v/>
      </c>
      <c r="AK342" s="430" t="str">
        <f t="shared" si="77"/>
        <v/>
      </c>
      <c r="AL342" s="430">
        <f t="shared" si="78"/>
        <v>0</v>
      </c>
    </row>
    <row r="343" spans="1:38" ht="18" customHeight="1" x14ac:dyDescent="0.2">
      <c r="A343" s="172"/>
      <c r="B343" s="871"/>
      <c r="C343" s="263" t="str">
        <f t="shared" si="71"/>
        <v/>
      </c>
      <c r="D343" s="238" t="str">
        <f t="shared" si="72"/>
        <v/>
      </c>
      <c r="E343" s="264" t="str">
        <f t="shared" si="79"/>
        <v/>
      </c>
      <c r="F343" s="347"/>
      <c r="G343" s="494"/>
      <c r="H343" s="507" t="str">
        <f t="shared" si="73"/>
        <v/>
      </c>
      <c r="I343" s="722" t="str">
        <f t="shared" si="74"/>
        <v/>
      </c>
      <c r="J343" s="172"/>
      <c r="K343" s="172"/>
      <c r="L343" s="172"/>
      <c r="M343" s="172"/>
      <c r="N343" s="172"/>
      <c r="O343" s="172"/>
      <c r="P343" s="172"/>
      <c r="Q343" s="172"/>
      <c r="R343" s="172"/>
      <c r="S343" s="172"/>
      <c r="T343" s="507" t="str">
        <f>IF(C343="","",HLOOKUP(C343,'Subpart I Tables'!$C$80:$N$87,3,FALSE))</f>
        <v/>
      </c>
      <c r="U343" s="172"/>
      <c r="V343" s="172"/>
      <c r="W343" s="172"/>
      <c r="X343" s="172"/>
      <c r="Y343" s="172"/>
      <c r="Z343" s="172"/>
      <c r="AA343" s="183"/>
      <c r="AB343" s="183"/>
      <c r="AH343" s="865"/>
      <c r="AI343" s="589" t="str">
        <f t="shared" si="75"/>
        <v/>
      </c>
      <c r="AJ343" s="430" t="str">
        <f t="shared" si="76"/>
        <v/>
      </c>
      <c r="AK343" s="430" t="str">
        <f t="shared" si="77"/>
        <v/>
      </c>
      <c r="AL343" s="430">
        <f t="shared" si="78"/>
        <v>0</v>
      </c>
    </row>
    <row r="344" spans="1:38" ht="18" customHeight="1" x14ac:dyDescent="0.2">
      <c r="A344" s="172"/>
      <c r="B344" s="871"/>
      <c r="C344" s="263" t="str">
        <f t="shared" si="71"/>
        <v/>
      </c>
      <c r="D344" s="238" t="str">
        <f t="shared" si="72"/>
        <v/>
      </c>
      <c r="E344" s="264" t="str">
        <f t="shared" si="79"/>
        <v/>
      </c>
      <c r="F344" s="347"/>
      <c r="G344" s="494"/>
      <c r="H344" s="507" t="str">
        <f t="shared" si="73"/>
        <v/>
      </c>
      <c r="I344" s="722" t="str">
        <f t="shared" si="74"/>
        <v/>
      </c>
      <c r="J344" s="172"/>
      <c r="K344" s="172"/>
      <c r="L344" s="172"/>
      <c r="M344" s="172"/>
      <c r="N344" s="172"/>
      <c r="O344" s="172"/>
      <c r="P344" s="172"/>
      <c r="Q344" s="172"/>
      <c r="R344" s="172"/>
      <c r="S344" s="172"/>
      <c r="T344" s="507" t="str">
        <f>IF(C344="","",HLOOKUP(C344,'Subpart I Tables'!$C$80:$N$87,3,FALSE))</f>
        <v/>
      </c>
      <c r="U344" s="172"/>
      <c r="V344" s="172"/>
      <c r="W344" s="172"/>
      <c r="X344" s="172"/>
      <c r="Y344" s="172"/>
      <c r="Z344" s="172"/>
      <c r="AA344" s="183"/>
      <c r="AB344" s="183"/>
      <c r="AH344" s="865"/>
      <c r="AI344" s="589" t="str">
        <f t="shared" si="75"/>
        <v/>
      </c>
      <c r="AJ344" s="430" t="str">
        <f t="shared" si="76"/>
        <v/>
      </c>
      <c r="AK344" s="430" t="str">
        <f t="shared" si="77"/>
        <v/>
      </c>
      <c r="AL344" s="430">
        <f t="shared" si="78"/>
        <v>0</v>
      </c>
    </row>
    <row r="345" spans="1:38" ht="18" customHeight="1" x14ac:dyDescent="0.2">
      <c r="A345" s="172"/>
      <c r="B345" s="871"/>
      <c r="C345" s="263" t="str">
        <f t="shared" si="71"/>
        <v/>
      </c>
      <c r="D345" s="238" t="str">
        <f t="shared" si="72"/>
        <v/>
      </c>
      <c r="E345" s="264" t="str">
        <f t="shared" si="79"/>
        <v/>
      </c>
      <c r="F345" s="347"/>
      <c r="G345" s="494"/>
      <c r="H345" s="507" t="str">
        <f t="shared" si="73"/>
        <v/>
      </c>
      <c r="I345" s="722" t="str">
        <f t="shared" si="74"/>
        <v/>
      </c>
      <c r="J345" s="172"/>
      <c r="K345" s="172"/>
      <c r="L345" s="172"/>
      <c r="M345" s="172"/>
      <c r="N345" s="172"/>
      <c r="O345" s="172"/>
      <c r="P345" s="172"/>
      <c r="Q345" s="172"/>
      <c r="R345" s="172"/>
      <c r="S345" s="172"/>
      <c r="T345" s="507" t="str">
        <f>IF(C345="","",HLOOKUP(C345,'Subpart I Tables'!$C$80:$N$87,3,FALSE))</f>
        <v/>
      </c>
      <c r="U345" s="172"/>
      <c r="V345" s="172"/>
      <c r="W345" s="172"/>
      <c r="X345" s="172"/>
      <c r="Y345" s="172"/>
      <c r="Z345" s="172"/>
      <c r="AA345" s="183"/>
      <c r="AB345" s="183"/>
      <c r="AH345" s="865"/>
      <c r="AI345" s="589" t="str">
        <f t="shared" si="75"/>
        <v/>
      </c>
      <c r="AJ345" s="430" t="str">
        <f t="shared" si="76"/>
        <v/>
      </c>
      <c r="AK345" s="430" t="str">
        <f t="shared" si="77"/>
        <v/>
      </c>
      <c r="AL345" s="430">
        <f t="shared" si="78"/>
        <v>0</v>
      </c>
    </row>
    <row r="346" spans="1:38" ht="18" customHeight="1" x14ac:dyDescent="0.2">
      <c r="A346" s="172"/>
      <c r="B346" s="871"/>
      <c r="C346" s="263" t="str">
        <f t="shared" si="71"/>
        <v/>
      </c>
      <c r="D346" s="238" t="str">
        <f t="shared" si="72"/>
        <v/>
      </c>
      <c r="E346" s="264" t="str">
        <f t="shared" si="79"/>
        <v/>
      </c>
      <c r="F346" s="347"/>
      <c r="G346" s="494"/>
      <c r="H346" s="507" t="str">
        <f t="shared" si="73"/>
        <v/>
      </c>
      <c r="I346" s="722" t="str">
        <f t="shared" si="74"/>
        <v/>
      </c>
      <c r="J346" s="172"/>
      <c r="K346" s="172"/>
      <c r="L346" s="172"/>
      <c r="M346" s="172"/>
      <c r="N346" s="172"/>
      <c r="O346" s="172"/>
      <c r="P346" s="172"/>
      <c r="Q346" s="172"/>
      <c r="R346" s="172"/>
      <c r="S346" s="172"/>
      <c r="T346" s="507" t="str">
        <f>IF(C346="","",HLOOKUP(C346,'Subpart I Tables'!$C$80:$N$87,3,FALSE))</f>
        <v/>
      </c>
      <c r="U346" s="172"/>
      <c r="V346" s="172"/>
      <c r="W346" s="172"/>
      <c r="X346" s="172"/>
      <c r="Y346" s="172"/>
      <c r="Z346" s="172"/>
      <c r="AA346" s="183"/>
      <c r="AB346" s="183"/>
      <c r="AH346" s="865"/>
      <c r="AI346" s="589" t="str">
        <f t="shared" si="75"/>
        <v/>
      </c>
      <c r="AJ346" s="430" t="str">
        <f t="shared" si="76"/>
        <v/>
      </c>
      <c r="AK346" s="430" t="str">
        <f t="shared" si="77"/>
        <v/>
      </c>
      <c r="AL346" s="430">
        <f t="shared" si="78"/>
        <v>0</v>
      </c>
    </row>
    <row r="347" spans="1:38" ht="18" customHeight="1" thickBot="1" x14ac:dyDescent="0.25">
      <c r="A347" s="172"/>
      <c r="B347" s="872"/>
      <c r="C347" s="263" t="str">
        <f t="shared" si="71"/>
        <v/>
      </c>
      <c r="D347" s="242" t="str">
        <f t="shared" ref="D347:D361" si="80">F240</f>
        <v/>
      </c>
      <c r="E347" s="266" t="str">
        <f t="shared" si="79"/>
        <v/>
      </c>
      <c r="F347" s="348"/>
      <c r="G347" s="495"/>
      <c r="H347" s="508" t="str">
        <f t="shared" si="73"/>
        <v/>
      </c>
      <c r="I347" s="723" t="str">
        <f t="shared" si="74"/>
        <v/>
      </c>
      <c r="J347" s="172"/>
      <c r="K347" s="172"/>
      <c r="L347" s="172"/>
      <c r="M347" s="172"/>
      <c r="N347" s="172"/>
      <c r="O347" s="172"/>
      <c r="P347" s="172"/>
      <c r="Q347" s="172"/>
      <c r="R347" s="172"/>
      <c r="S347" s="172"/>
      <c r="T347" s="508" t="str">
        <f>IF(C347="","",HLOOKUP(C347,'Subpart I Tables'!$C$80:$N$87,3,FALSE))</f>
        <v/>
      </c>
      <c r="U347" s="172"/>
      <c r="V347" s="172"/>
      <c r="W347" s="172"/>
      <c r="X347" s="172"/>
      <c r="Y347" s="172"/>
      <c r="Z347" s="172"/>
      <c r="AA347" s="183"/>
      <c r="AB347" s="183"/>
      <c r="AH347" s="866"/>
      <c r="AI347" s="590" t="str">
        <f t="shared" si="75"/>
        <v/>
      </c>
      <c r="AJ347" s="431" t="str">
        <f t="shared" si="76"/>
        <v/>
      </c>
      <c r="AK347" s="431" t="str">
        <f t="shared" si="77"/>
        <v/>
      </c>
      <c r="AL347" s="431">
        <f t="shared" si="78"/>
        <v>0</v>
      </c>
    </row>
    <row r="348" spans="1:38" ht="18" customHeight="1" x14ac:dyDescent="0.2">
      <c r="A348" s="172"/>
      <c r="B348" s="870" t="s">
        <v>179</v>
      </c>
      <c r="C348" s="261" t="str">
        <f t="shared" ref="C348:C361" si="81">C241</f>
        <v/>
      </c>
      <c r="D348" s="267" t="str">
        <f t="shared" si="80"/>
        <v/>
      </c>
      <c r="E348" s="262" t="str">
        <f t="shared" ref="E348:E357" si="82">IF(ISNA(T348),0,T348)</f>
        <v/>
      </c>
      <c r="F348" s="346"/>
      <c r="G348" s="346"/>
      <c r="H348" s="506" t="str">
        <f>IF($C348="","",IF(ISNA(VLOOKUP($C348&amp;"Plasma Etching - LCD manufacture",$A$186:$H$211,8,FALSE)),1,VLOOKUP($C348&amp;"Plasma Etching - LCD manufacture",$A$186:$H$211,8,FALSE)))</f>
        <v/>
      </c>
      <c r="I348" s="728" t="str">
        <f t="shared" si="74"/>
        <v/>
      </c>
      <c r="J348" s="172"/>
      <c r="K348" s="172"/>
      <c r="L348" s="172"/>
      <c r="M348" s="172"/>
      <c r="N348" s="172"/>
      <c r="O348" s="172"/>
      <c r="P348" s="172"/>
      <c r="Q348" s="172"/>
      <c r="R348" s="172"/>
      <c r="S348" s="172"/>
      <c r="T348" s="506" t="str">
        <f>IF(C348="","",HLOOKUP(C348,'Subpart I Tables'!$C$94:$K$100,3,FALSE))</f>
        <v/>
      </c>
      <c r="U348" s="172"/>
      <c r="V348" s="172"/>
      <c r="W348" s="172"/>
      <c r="X348" s="172"/>
      <c r="Y348" s="172"/>
      <c r="Z348" s="172"/>
      <c r="AA348" s="183"/>
      <c r="AB348" s="183"/>
      <c r="AH348" s="863" t="s">
        <v>179</v>
      </c>
      <c r="AI348" s="429" t="str">
        <f>AI544</f>
        <v/>
      </c>
      <c r="AJ348" s="429" t="str">
        <f>IF(ISNA(VLOOKUP(AI348,$C$348:$E$362,2,FALSE)),0,VLOOKUP(AI348,$C$348:$E$362,2,FALSE))</f>
        <v/>
      </c>
      <c r="AK348" s="429" t="str">
        <f>IF(ISNA(VLOOKUP(AI348,$C$348:$E$362,3,FALSE)),0,VLOOKUP(AI348,$C$348:$E$362,3,FALSE))</f>
        <v/>
      </c>
      <c r="AL348" s="429">
        <f t="shared" si="78"/>
        <v>0</v>
      </c>
    </row>
    <row r="349" spans="1:38" ht="18" customHeight="1" x14ac:dyDescent="0.2">
      <c r="A349" s="172"/>
      <c r="B349" s="871"/>
      <c r="C349" s="263" t="str">
        <f t="shared" si="81"/>
        <v/>
      </c>
      <c r="D349" s="268" t="str">
        <f t="shared" si="80"/>
        <v/>
      </c>
      <c r="E349" s="264" t="str">
        <f t="shared" si="82"/>
        <v/>
      </c>
      <c r="F349" s="347"/>
      <c r="G349" s="347"/>
      <c r="H349" s="507" t="str">
        <f t="shared" ref="H349:H362" si="83">IF($C349="","",IF(ISNA(VLOOKUP($C349&amp;"Plasma Etching - LCD manufacture",$A$186:$H$211,8,FALSE)),1,VLOOKUP($C349&amp;"Plasma Etching - LCD manufacture",$A$186:$H$211,8,FALSE)))</f>
        <v/>
      </c>
      <c r="I349" s="722" t="str">
        <f t="shared" si="74"/>
        <v/>
      </c>
      <c r="J349" s="172"/>
      <c r="K349" s="172"/>
      <c r="L349" s="172"/>
      <c r="M349" s="172"/>
      <c r="N349" s="172"/>
      <c r="O349" s="172"/>
      <c r="P349" s="172"/>
      <c r="Q349" s="172"/>
      <c r="R349" s="172"/>
      <c r="S349" s="172"/>
      <c r="T349" s="507" t="str">
        <f>IF(C349="","",HLOOKUP(C349,'Subpart I Tables'!$C$94:$K$100,3,FALSE))</f>
        <v/>
      </c>
      <c r="U349" s="172"/>
      <c r="V349" s="172"/>
      <c r="W349" s="172"/>
      <c r="X349" s="172"/>
      <c r="Y349" s="172"/>
      <c r="Z349" s="172"/>
      <c r="AA349" s="183"/>
      <c r="AB349" s="183"/>
      <c r="AH349" s="865"/>
      <c r="AI349" s="430" t="str">
        <f t="shared" ref="AI349:AI362" si="84">AI545</f>
        <v/>
      </c>
      <c r="AJ349" s="430" t="str">
        <f t="shared" ref="AJ349:AJ362" si="85">IF(ISNA(VLOOKUP(AI349,$C$348:$E$362,2,FALSE)),0,VLOOKUP(AI349,$C$348:$E$362,2,FALSE))</f>
        <v/>
      </c>
      <c r="AK349" s="430" t="str">
        <f t="shared" ref="AK349:AK362" si="86">IF(ISNA(VLOOKUP(AI349,$C$348:$E$362,3,FALSE)),0,VLOOKUP(AI349,$C$348:$E$362,3,FALSE))</f>
        <v/>
      </c>
      <c r="AL349" s="430">
        <f t="shared" si="78"/>
        <v>0</v>
      </c>
    </row>
    <row r="350" spans="1:38" ht="18" customHeight="1" x14ac:dyDescent="0.2">
      <c r="A350" s="172"/>
      <c r="B350" s="871"/>
      <c r="C350" s="263" t="str">
        <f t="shared" si="81"/>
        <v/>
      </c>
      <c r="D350" s="268" t="str">
        <f t="shared" si="80"/>
        <v/>
      </c>
      <c r="E350" s="264" t="str">
        <f t="shared" si="82"/>
        <v/>
      </c>
      <c r="F350" s="347"/>
      <c r="G350" s="347"/>
      <c r="H350" s="507" t="str">
        <f t="shared" si="83"/>
        <v/>
      </c>
      <c r="I350" s="722" t="str">
        <f t="shared" si="74"/>
        <v/>
      </c>
      <c r="J350" s="172"/>
      <c r="K350" s="172"/>
      <c r="L350" s="172"/>
      <c r="M350" s="172"/>
      <c r="N350" s="172"/>
      <c r="O350" s="172"/>
      <c r="P350" s="172"/>
      <c r="Q350" s="172"/>
      <c r="R350" s="172"/>
      <c r="S350" s="172"/>
      <c r="T350" s="507" t="str">
        <f>IF(C350="","",HLOOKUP(C350,'Subpart I Tables'!$C$94:$K$100,3,FALSE))</f>
        <v/>
      </c>
      <c r="U350" s="172"/>
      <c r="V350" s="172"/>
      <c r="W350" s="172"/>
      <c r="X350" s="172"/>
      <c r="Y350" s="172"/>
      <c r="Z350" s="172"/>
      <c r="AA350" s="183"/>
      <c r="AB350" s="183"/>
      <c r="AH350" s="865"/>
      <c r="AI350" s="430" t="str">
        <f t="shared" si="84"/>
        <v/>
      </c>
      <c r="AJ350" s="430" t="str">
        <f t="shared" si="85"/>
        <v/>
      </c>
      <c r="AK350" s="430" t="str">
        <f t="shared" si="86"/>
        <v/>
      </c>
      <c r="AL350" s="430">
        <f t="shared" si="78"/>
        <v>0</v>
      </c>
    </row>
    <row r="351" spans="1:38" ht="18" customHeight="1" x14ac:dyDescent="0.2">
      <c r="A351" s="172"/>
      <c r="B351" s="871"/>
      <c r="C351" s="263" t="str">
        <f t="shared" si="81"/>
        <v/>
      </c>
      <c r="D351" s="268" t="str">
        <f t="shared" si="80"/>
        <v/>
      </c>
      <c r="E351" s="264" t="str">
        <f t="shared" si="82"/>
        <v/>
      </c>
      <c r="F351" s="347"/>
      <c r="G351" s="347"/>
      <c r="H351" s="507" t="str">
        <f t="shared" si="83"/>
        <v/>
      </c>
      <c r="I351" s="722" t="str">
        <f t="shared" si="74"/>
        <v/>
      </c>
      <c r="J351" s="172"/>
      <c r="K351" s="172"/>
      <c r="L351" s="172"/>
      <c r="M351" s="172"/>
      <c r="N351" s="172"/>
      <c r="O351" s="172"/>
      <c r="P351" s="172"/>
      <c r="Q351" s="172"/>
      <c r="R351" s="172"/>
      <c r="S351" s="172"/>
      <c r="T351" s="507" t="str">
        <f>IF(C351="","",HLOOKUP(C351,'Subpart I Tables'!$C$94:$K$100,3,FALSE))</f>
        <v/>
      </c>
      <c r="U351" s="172"/>
      <c r="V351" s="172"/>
      <c r="W351" s="172"/>
      <c r="X351" s="172"/>
      <c r="Y351" s="172"/>
      <c r="Z351" s="172"/>
      <c r="AA351" s="183"/>
      <c r="AB351" s="183"/>
      <c r="AH351" s="865"/>
      <c r="AI351" s="430" t="str">
        <f t="shared" si="84"/>
        <v/>
      </c>
      <c r="AJ351" s="430" t="str">
        <f t="shared" si="85"/>
        <v/>
      </c>
      <c r="AK351" s="430" t="str">
        <f t="shared" si="86"/>
        <v/>
      </c>
      <c r="AL351" s="430">
        <f t="shared" si="78"/>
        <v>0</v>
      </c>
    </row>
    <row r="352" spans="1:38" ht="18" customHeight="1" x14ac:dyDescent="0.2">
      <c r="A352" s="172"/>
      <c r="B352" s="871"/>
      <c r="C352" s="263" t="str">
        <f t="shared" si="81"/>
        <v/>
      </c>
      <c r="D352" s="268" t="str">
        <f t="shared" si="80"/>
        <v/>
      </c>
      <c r="E352" s="264" t="str">
        <f t="shared" si="82"/>
        <v/>
      </c>
      <c r="F352" s="347"/>
      <c r="G352" s="347"/>
      <c r="H352" s="507" t="str">
        <f t="shared" si="83"/>
        <v/>
      </c>
      <c r="I352" s="722" t="str">
        <f t="shared" si="74"/>
        <v/>
      </c>
      <c r="J352" s="172"/>
      <c r="K352" s="172"/>
      <c r="L352" s="172"/>
      <c r="M352" s="172"/>
      <c r="N352" s="172"/>
      <c r="O352" s="172"/>
      <c r="P352" s="172"/>
      <c r="Q352" s="172"/>
      <c r="R352" s="172"/>
      <c r="S352" s="172"/>
      <c r="T352" s="507" t="str">
        <f>IF(C352="","",HLOOKUP(C352,'Subpart I Tables'!$C$94:$K$100,3,FALSE))</f>
        <v/>
      </c>
      <c r="U352" s="172"/>
      <c r="V352" s="172"/>
      <c r="W352" s="172"/>
      <c r="X352" s="172"/>
      <c r="Y352" s="172"/>
      <c r="Z352" s="172"/>
      <c r="AA352" s="183"/>
      <c r="AB352" s="183"/>
      <c r="AH352" s="865"/>
      <c r="AI352" s="430" t="str">
        <f t="shared" si="84"/>
        <v/>
      </c>
      <c r="AJ352" s="430" t="str">
        <f t="shared" si="85"/>
        <v/>
      </c>
      <c r="AK352" s="430" t="str">
        <f t="shared" si="86"/>
        <v/>
      </c>
      <c r="AL352" s="430">
        <f t="shared" si="78"/>
        <v>0</v>
      </c>
    </row>
    <row r="353" spans="1:38" ht="18" customHeight="1" x14ac:dyDescent="0.2">
      <c r="A353" s="172"/>
      <c r="B353" s="871"/>
      <c r="C353" s="263" t="str">
        <f t="shared" si="81"/>
        <v/>
      </c>
      <c r="D353" s="268" t="str">
        <f t="shared" si="80"/>
        <v/>
      </c>
      <c r="E353" s="264" t="str">
        <f t="shared" si="82"/>
        <v/>
      </c>
      <c r="F353" s="347"/>
      <c r="G353" s="347"/>
      <c r="H353" s="507" t="str">
        <f t="shared" si="83"/>
        <v/>
      </c>
      <c r="I353" s="722" t="str">
        <f t="shared" si="74"/>
        <v/>
      </c>
      <c r="J353" s="172"/>
      <c r="K353" s="172"/>
      <c r="L353" s="172"/>
      <c r="M353" s="172"/>
      <c r="N353" s="172"/>
      <c r="O353" s="172"/>
      <c r="P353" s="172"/>
      <c r="Q353" s="172"/>
      <c r="R353" s="172"/>
      <c r="S353" s="172"/>
      <c r="T353" s="507" t="str">
        <f>IF(C353="","",HLOOKUP(C353,'Subpart I Tables'!$C$94:$K$100,3,FALSE))</f>
        <v/>
      </c>
      <c r="U353" s="172"/>
      <c r="V353" s="172"/>
      <c r="W353" s="172"/>
      <c r="X353" s="172"/>
      <c r="Y353" s="172"/>
      <c r="Z353" s="172"/>
      <c r="AA353" s="183"/>
      <c r="AB353" s="183"/>
      <c r="AH353" s="865"/>
      <c r="AI353" s="430" t="str">
        <f t="shared" si="84"/>
        <v/>
      </c>
      <c r="AJ353" s="430" t="str">
        <f t="shared" si="85"/>
        <v/>
      </c>
      <c r="AK353" s="430" t="str">
        <f t="shared" si="86"/>
        <v/>
      </c>
      <c r="AL353" s="430">
        <f t="shared" si="78"/>
        <v>0</v>
      </c>
    </row>
    <row r="354" spans="1:38" ht="18" customHeight="1" x14ac:dyDescent="0.2">
      <c r="A354" s="172"/>
      <c r="B354" s="871"/>
      <c r="C354" s="263" t="str">
        <f t="shared" si="81"/>
        <v/>
      </c>
      <c r="D354" s="268" t="str">
        <f t="shared" si="80"/>
        <v/>
      </c>
      <c r="E354" s="264" t="str">
        <f t="shared" si="82"/>
        <v/>
      </c>
      <c r="F354" s="347"/>
      <c r="G354" s="347"/>
      <c r="H354" s="507" t="str">
        <f t="shared" si="83"/>
        <v/>
      </c>
      <c r="I354" s="722" t="str">
        <f t="shared" si="74"/>
        <v/>
      </c>
      <c r="J354" s="172"/>
      <c r="K354" s="172"/>
      <c r="L354" s="172"/>
      <c r="M354" s="172"/>
      <c r="N354" s="172"/>
      <c r="O354" s="172"/>
      <c r="P354" s="172"/>
      <c r="Q354" s="172"/>
      <c r="R354" s="172"/>
      <c r="S354" s="172"/>
      <c r="T354" s="507" t="str">
        <f>IF(C354="","",HLOOKUP(C354,'Subpart I Tables'!$C$94:$K$100,3,FALSE))</f>
        <v/>
      </c>
      <c r="U354" s="172"/>
      <c r="V354" s="172"/>
      <c r="W354" s="172"/>
      <c r="X354" s="172"/>
      <c r="Y354" s="172"/>
      <c r="Z354" s="172"/>
      <c r="AA354" s="183"/>
      <c r="AB354" s="183"/>
      <c r="AH354" s="865"/>
      <c r="AI354" s="430" t="str">
        <f t="shared" si="84"/>
        <v/>
      </c>
      <c r="AJ354" s="430" t="str">
        <f t="shared" si="85"/>
        <v/>
      </c>
      <c r="AK354" s="430" t="str">
        <f t="shared" si="86"/>
        <v/>
      </c>
      <c r="AL354" s="430">
        <f t="shared" si="78"/>
        <v>0</v>
      </c>
    </row>
    <row r="355" spans="1:38" ht="18" customHeight="1" x14ac:dyDescent="0.2">
      <c r="A355" s="172"/>
      <c r="B355" s="871"/>
      <c r="C355" s="263" t="str">
        <f t="shared" si="81"/>
        <v/>
      </c>
      <c r="D355" s="268" t="str">
        <f t="shared" si="80"/>
        <v/>
      </c>
      <c r="E355" s="264" t="str">
        <f t="shared" si="82"/>
        <v/>
      </c>
      <c r="F355" s="347"/>
      <c r="G355" s="347"/>
      <c r="H355" s="507" t="str">
        <f t="shared" si="83"/>
        <v/>
      </c>
      <c r="I355" s="722" t="str">
        <f t="shared" si="74"/>
        <v/>
      </c>
      <c r="J355" s="172"/>
      <c r="K355" s="172"/>
      <c r="L355" s="172"/>
      <c r="M355" s="172"/>
      <c r="N355" s="172"/>
      <c r="O355" s="172"/>
      <c r="P355" s="172"/>
      <c r="Q355" s="172"/>
      <c r="R355" s="172"/>
      <c r="S355" s="172"/>
      <c r="T355" s="507" t="str">
        <f>IF(C355="","",HLOOKUP(C355,'Subpart I Tables'!$C$94:$K$100,3,FALSE))</f>
        <v/>
      </c>
      <c r="U355" s="172"/>
      <c r="V355" s="172"/>
      <c r="W355" s="172"/>
      <c r="X355" s="172"/>
      <c r="Y355" s="172"/>
      <c r="Z355" s="172"/>
      <c r="AA355" s="183"/>
      <c r="AB355" s="183"/>
      <c r="AH355" s="865"/>
      <c r="AI355" s="430" t="str">
        <f t="shared" si="84"/>
        <v/>
      </c>
      <c r="AJ355" s="430" t="str">
        <f t="shared" si="85"/>
        <v/>
      </c>
      <c r="AK355" s="430" t="str">
        <f t="shared" si="86"/>
        <v/>
      </c>
      <c r="AL355" s="430">
        <f t="shared" si="78"/>
        <v>0</v>
      </c>
    </row>
    <row r="356" spans="1:38" ht="18" customHeight="1" x14ac:dyDescent="0.2">
      <c r="A356" s="172"/>
      <c r="B356" s="871"/>
      <c r="C356" s="263" t="str">
        <f t="shared" si="81"/>
        <v/>
      </c>
      <c r="D356" s="268" t="str">
        <f t="shared" si="80"/>
        <v/>
      </c>
      <c r="E356" s="264" t="str">
        <f t="shared" si="82"/>
        <v/>
      </c>
      <c r="F356" s="347"/>
      <c r="G356" s="347"/>
      <c r="H356" s="507" t="str">
        <f t="shared" si="83"/>
        <v/>
      </c>
      <c r="I356" s="722" t="str">
        <f t="shared" si="74"/>
        <v/>
      </c>
      <c r="J356" s="172"/>
      <c r="K356" s="172"/>
      <c r="L356" s="172"/>
      <c r="M356" s="172"/>
      <c r="N356" s="172"/>
      <c r="O356" s="172"/>
      <c r="P356" s="172"/>
      <c r="Q356" s="172"/>
      <c r="R356" s="172"/>
      <c r="S356" s="172"/>
      <c r="T356" s="507" t="str">
        <f>IF(C356="","",HLOOKUP(C356,'Subpart I Tables'!$C$94:$K$100,3,FALSE))</f>
        <v/>
      </c>
      <c r="U356" s="172"/>
      <c r="V356" s="172"/>
      <c r="W356" s="172"/>
      <c r="X356" s="172"/>
      <c r="Y356" s="172"/>
      <c r="Z356" s="172"/>
      <c r="AA356" s="183"/>
      <c r="AB356" s="183"/>
      <c r="AH356" s="865"/>
      <c r="AI356" s="430" t="str">
        <f t="shared" si="84"/>
        <v/>
      </c>
      <c r="AJ356" s="430" t="str">
        <f t="shared" si="85"/>
        <v/>
      </c>
      <c r="AK356" s="430" t="str">
        <f t="shared" si="86"/>
        <v/>
      </c>
      <c r="AL356" s="430">
        <f t="shared" si="78"/>
        <v>0</v>
      </c>
    </row>
    <row r="357" spans="1:38" ht="18" customHeight="1" x14ac:dyDescent="0.2">
      <c r="A357" s="172"/>
      <c r="B357" s="871"/>
      <c r="C357" s="263" t="str">
        <f t="shared" si="81"/>
        <v/>
      </c>
      <c r="D357" s="268" t="str">
        <f t="shared" si="80"/>
        <v/>
      </c>
      <c r="E357" s="264" t="str">
        <f t="shared" si="82"/>
        <v/>
      </c>
      <c r="F357" s="347"/>
      <c r="G357" s="347"/>
      <c r="H357" s="507" t="str">
        <f t="shared" si="83"/>
        <v/>
      </c>
      <c r="I357" s="722" t="str">
        <f t="shared" si="74"/>
        <v/>
      </c>
      <c r="J357" s="172"/>
      <c r="K357" s="172"/>
      <c r="L357" s="172"/>
      <c r="M357" s="172"/>
      <c r="N357" s="172"/>
      <c r="O357" s="172"/>
      <c r="P357" s="172"/>
      <c r="Q357" s="172"/>
      <c r="R357" s="172"/>
      <c r="S357" s="172"/>
      <c r="T357" s="507" t="str">
        <f>IF(C357="","",HLOOKUP(C357,'Subpart I Tables'!$C$94:$K$100,3,FALSE))</f>
        <v/>
      </c>
      <c r="U357" s="172"/>
      <c r="V357" s="172"/>
      <c r="W357" s="172"/>
      <c r="X357" s="172"/>
      <c r="Y357" s="172"/>
      <c r="Z357" s="172"/>
      <c r="AA357" s="183"/>
      <c r="AB357" s="183"/>
      <c r="AH357" s="865"/>
      <c r="AI357" s="430" t="str">
        <f t="shared" si="84"/>
        <v/>
      </c>
      <c r="AJ357" s="430" t="str">
        <f t="shared" si="85"/>
        <v/>
      </c>
      <c r="AK357" s="430" t="str">
        <f t="shared" si="86"/>
        <v/>
      </c>
      <c r="AL357" s="430">
        <f t="shared" si="78"/>
        <v>0</v>
      </c>
    </row>
    <row r="358" spans="1:38" ht="18" customHeight="1" x14ac:dyDescent="0.2">
      <c r="A358" s="172"/>
      <c r="B358" s="871"/>
      <c r="C358" s="263" t="str">
        <f t="shared" si="81"/>
        <v/>
      </c>
      <c r="D358" s="268" t="str">
        <f t="shared" si="80"/>
        <v/>
      </c>
      <c r="E358" s="264" t="str">
        <f t="shared" ref="E358:E362" si="87">IF(ISNA(T358),0,T358)</f>
        <v/>
      </c>
      <c r="F358" s="347"/>
      <c r="G358" s="347"/>
      <c r="H358" s="507" t="str">
        <f t="shared" si="83"/>
        <v/>
      </c>
      <c r="I358" s="722" t="str">
        <f t="shared" si="74"/>
        <v/>
      </c>
      <c r="J358" s="172"/>
      <c r="K358" s="172"/>
      <c r="L358" s="172"/>
      <c r="M358" s="172"/>
      <c r="N358" s="172"/>
      <c r="O358" s="172"/>
      <c r="P358" s="172"/>
      <c r="Q358" s="172"/>
      <c r="R358" s="172"/>
      <c r="S358" s="172"/>
      <c r="T358" s="507" t="str">
        <f>IF(C358="","",HLOOKUP(C358,'Subpart I Tables'!$C$94:$K$100,3,FALSE))</f>
        <v/>
      </c>
      <c r="U358" s="172"/>
      <c r="V358" s="172"/>
      <c r="W358" s="172"/>
      <c r="X358" s="172"/>
      <c r="Y358" s="172"/>
      <c r="Z358" s="172"/>
      <c r="AA358" s="183"/>
      <c r="AB358" s="183"/>
      <c r="AH358" s="865"/>
      <c r="AI358" s="430" t="str">
        <f t="shared" si="84"/>
        <v/>
      </c>
      <c r="AJ358" s="430" t="str">
        <f t="shared" si="85"/>
        <v/>
      </c>
      <c r="AK358" s="430" t="str">
        <f t="shared" si="86"/>
        <v/>
      </c>
      <c r="AL358" s="430">
        <f t="shared" si="78"/>
        <v>0</v>
      </c>
    </row>
    <row r="359" spans="1:38" ht="18" customHeight="1" x14ac:dyDescent="0.2">
      <c r="A359" s="172"/>
      <c r="B359" s="871"/>
      <c r="C359" s="263" t="str">
        <f t="shared" si="81"/>
        <v/>
      </c>
      <c r="D359" s="268" t="str">
        <f t="shared" si="80"/>
        <v/>
      </c>
      <c r="E359" s="264" t="str">
        <f t="shared" si="87"/>
        <v/>
      </c>
      <c r="F359" s="347"/>
      <c r="G359" s="347"/>
      <c r="H359" s="507" t="str">
        <f t="shared" si="83"/>
        <v/>
      </c>
      <c r="I359" s="722" t="str">
        <f t="shared" si="74"/>
        <v/>
      </c>
      <c r="J359" s="172"/>
      <c r="K359" s="172"/>
      <c r="L359" s="172"/>
      <c r="M359" s="172"/>
      <c r="N359" s="172"/>
      <c r="O359" s="172"/>
      <c r="P359" s="172"/>
      <c r="Q359" s="172"/>
      <c r="R359" s="172"/>
      <c r="S359" s="172"/>
      <c r="T359" s="507" t="str">
        <f>IF(C359="","",HLOOKUP(C359,'Subpart I Tables'!$C$94:$K$100,3,FALSE))</f>
        <v/>
      </c>
      <c r="U359" s="172"/>
      <c r="V359" s="172"/>
      <c r="W359" s="172"/>
      <c r="X359" s="172"/>
      <c r="Y359" s="172"/>
      <c r="Z359" s="172"/>
      <c r="AA359" s="183"/>
      <c r="AB359" s="183"/>
      <c r="AH359" s="865"/>
      <c r="AI359" s="430" t="str">
        <f t="shared" si="84"/>
        <v/>
      </c>
      <c r="AJ359" s="430" t="str">
        <f t="shared" si="85"/>
        <v/>
      </c>
      <c r="AK359" s="430" t="str">
        <f t="shared" si="86"/>
        <v/>
      </c>
      <c r="AL359" s="430">
        <f t="shared" si="78"/>
        <v>0</v>
      </c>
    </row>
    <row r="360" spans="1:38" ht="18" customHeight="1" x14ac:dyDescent="0.2">
      <c r="A360" s="172"/>
      <c r="B360" s="871"/>
      <c r="C360" s="263" t="str">
        <f t="shared" si="81"/>
        <v/>
      </c>
      <c r="D360" s="268" t="str">
        <f t="shared" si="80"/>
        <v/>
      </c>
      <c r="E360" s="264" t="str">
        <f t="shared" si="87"/>
        <v/>
      </c>
      <c r="F360" s="347"/>
      <c r="G360" s="347"/>
      <c r="H360" s="507" t="str">
        <f t="shared" si="83"/>
        <v/>
      </c>
      <c r="I360" s="722" t="str">
        <f t="shared" si="74"/>
        <v/>
      </c>
      <c r="J360" s="172"/>
      <c r="K360" s="172"/>
      <c r="L360" s="172"/>
      <c r="M360" s="172"/>
      <c r="N360" s="172"/>
      <c r="O360" s="172"/>
      <c r="P360" s="172"/>
      <c r="Q360" s="172"/>
      <c r="R360" s="172"/>
      <c r="S360" s="172"/>
      <c r="T360" s="507" t="str">
        <f>IF(C360="","",HLOOKUP(C360,'Subpart I Tables'!$C$94:$K$100,3,FALSE))</f>
        <v/>
      </c>
      <c r="U360" s="172"/>
      <c r="V360" s="172"/>
      <c r="W360" s="172"/>
      <c r="X360" s="172"/>
      <c r="Y360" s="172"/>
      <c r="Z360" s="172"/>
      <c r="AA360" s="183"/>
      <c r="AB360" s="183"/>
      <c r="AH360" s="865"/>
      <c r="AI360" s="430" t="str">
        <f t="shared" si="84"/>
        <v/>
      </c>
      <c r="AJ360" s="430" t="str">
        <f t="shared" si="85"/>
        <v/>
      </c>
      <c r="AK360" s="430" t="str">
        <f t="shared" si="86"/>
        <v/>
      </c>
      <c r="AL360" s="430">
        <f t="shared" si="78"/>
        <v>0</v>
      </c>
    </row>
    <row r="361" spans="1:38" ht="18" customHeight="1" x14ac:dyDescent="0.2">
      <c r="A361" s="172"/>
      <c r="B361" s="871"/>
      <c r="C361" s="263" t="str">
        <f t="shared" si="81"/>
        <v/>
      </c>
      <c r="D361" s="268" t="str">
        <f t="shared" si="80"/>
        <v/>
      </c>
      <c r="E361" s="264" t="str">
        <f t="shared" si="87"/>
        <v/>
      </c>
      <c r="F361" s="347"/>
      <c r="G361" s="347"/>
      <c r="H361" s="507" t="str">
        <f t="shared" si="83"/>
        <v/>
      </c>
      <c r="I361" s="722" t="str">
        <f t="shared" si="74"/>
        <v/>
      </c>
      <c r="J361" s="172"/>
      <c r="K361" s="172"/>
      <c r="L361" s="172"/>
      <c r="M361" s="172"/>
      <c r="N361" s="172"/>
      <c r="O361" s="172"/>
      <c r="P361" s="172"/>
      <c r="Q361" s="172"/>
      <c r="R361" s="172"/>
      <c r="S361" s="172"/>
      <c r="T361" s="507" t="str">
        <f>IF(C361="","",HLOOKUP(C361,'Subpart I Tables'!$C$94:$K$100,3,FALSE))</f>
        <v/>
      </c>
      <c r="U361" s="172"/>
      <c r="V361" s="172"/>
      <c r="W361" s="172"/>
      <c r="X361" s="172"/>
      <c r="Y361" s="172"/>
      <c r="Z361" s="172"/>
      <c r="AA361" s="183"/>
      <c r="AB361" s="183"/>
      <c r="AH361" s="865"/>
      <c r="AI361" s="430" t="str">
        <f t="shared" si="84"/>
        <v/>
      </c>
      <c r="AJ361" s="430" t="str">
        <f t="shared" si="85"/>
        <v/>
      </c>
      <c r="AK361" s="430" t="str">
        <f t="shared" si="86"/>
        <v/>
      </c>
      <c r="AL361" s="430">
        <f t="shared" si="78"/>
        <v>0</v>
      </c>
    </row>
    <row r="362" spans="1:38" ht="18" customHeight="1" thickBot="1" x14ac:dyDescent="0.25">
      <c r="A362" s="172"/>
      <c r="B362" s="872"/>
      <c r="C362" s="265" t="str">
        <f t="shared" ref="C362:C376" si="88">C255</f>
        <v/>
      </c>
      <c r="D362" s="242" t="str">
        <f t="shared" ref="D362:D375" si="89">F255</f>
        <v/>
      </c>
      <c r="E362" s="266" t="str">
        <f t="shared" si="87"/>
        <v/>
      </c>
      <c r="F362" s="348"/>
      <c r="G362" s="348"/>
      <c r="H362" s="508" t="str">
        <f t="shared" si="83"/>
        <v/>
      </c>
      <c r="I362" s="723" t="str">
        <f t="shared" si="74"/>
        <v/>
      </c>
      <c r="J362" s="172"/>
      <c r="K362" s="172"/>
      <c r="L362" s="172"/>
      <c r="M362" s="172"/>
      <c r="N362" s="172"/>
      <c r="O362" s="172"/>
      <c r="P362" s="172"/>
      <c r="Q362" s="172"/>
      <c r="R362" s="172"/>
      <c r="S362" s="172"/>
      <c r="T362" s="508" t="str">
        <f>IF(C362="","",HLOOKUP(C362,'Subpart I Tables'!$C$94:$K$100,3,FALSE))</f>
        <v/>
      </c>
      <c r="U362" s="172"/>
      <c r="V362" s="172"/>
      <c r="W362" s="172"/>
      <c r="X362" s="172"/>
      <c r="Y362" s="172"/>
      <c r="Z362" s="172"/>
      <c r="AA362" s="183"/>
      <c r="AB362" s="183"/>
      <c r="AH362" s="866"/>
      <c r="AI362" s="431" t="str">
        <f t="shared" si="84"/>
        <v/>
      </c>
      <c r="AJ362" s="431" t="str">
        <f t="shared" si="85"/>
        <v/>
      </c>
      <c r="AK362" s="431" t="str">
        <f t="shared" si="86"/>
        <v/>
      </c>
      <c r="AL362" s="431">
        <f t="shared" si="78"/>
        <v>0</v>
      </c>
    </row>
    <row r="363" spans="1:38" ht="18" customHeight="1" x14ac:dyDescent="0.2">
      <c r="A363" s="172"/>
      <c r="B363" s="870" t="s">
        <v>180</v>
      </c>
      <c r="C363" s="261" t="str">
        <f t="shared" si="88"/>
        <v/>
      </c>
      <c r="D363" s="193" t="str">
        <f t="shared" si="89"/>
        <v/>
      </c>
      <c r="E363" s="262" t="str">
        <f t="shared" ref="E363:E372" si="90">IF(ISNA(T363),0,T363)</f>
        <v/>
      </c>
      <c r="F363" s="346"/>
      <c r="G363" s="346"/>
      <c r="H363" s="506" t="str">
        <f>IF($C363="","",IF(ISNA(VLOOKUP($C363&amp;"Plasma Etching - PV manufacture",$A$186:$H$211,8,FALSE)),1,VLOOKUP($C363&amp;"Plasma Etching - PV manufacture",$A$186:$H$211,8,FALSE)))</f>
        <v/>
      </c>
      <c r="I363" s="721" t="str">
        <f t="shared" si="74"/>
        <v/>
      </c>
      <c r="J363" s="172"/>
      <c r="K363" s="172"/>
      <c r="L363" s="172"/>
      <c r="M363" s="172"/>
      <c r="N363" s="172"/>
      <c r="O363" s="172"/>
      <c r="P363" s="172"/>
      <c r="Q363" s="172"/>
      <c r="R363" s="172"/>
      <c r="S363" s="172"/>
      <c r="T363" s="506" t="str">
        <f>IF(C363="","",HLOOKUP(C363,'Subpart I Tables'!$C$105:$K$111,3,FALSE))</f>
        <v/>
      </c>
      <c r="U363" s="172"/>
      <c r="V363" s="172"/>
      <c r="W363" s="172"/>
      <c r="X363" s="172"/>
      <c r="Y363" s="172"/>
      <c r="Z363" s="172"/>
      <c r="AA363" s="183"/>
      <c r="AB363" s="183"/>
      <c r="AH363" s="863" t="s">
        <v>180</v>
      </c>
      <c r="AI363" s="429" t="str">
        <f>AI544</f>
        <v/>
      </c>
      <c r="AJ363" s="429" t="str">
        <f>IF(ISNA(VLOOKUP(AI363,$C$363:$E$377,2,FALSE)),0,VLOOKUP(AI363,$C$363:$E$377,2,FALSE))</f>
        <v/>
      </c>
      <c r="AK363" s="429" t="str">
        <f>IF(ISNA(VLOOKUP(AI363,$C$363:$E$377,3,FALSE)),0,VLOOKUP(AI363,$C$363:$E$377,3,FALSE))</f>
        <v/>
      </c>
      <c r="AL363" s="429">
        <f t="shared" si="78"/>
        <v>0</v>
      </c>
    </row>
    <row r="364" spans="1:38" ht="18" customHeight="1" x14ac:dyDescent="0.2">
      <c r="A364" s="172"/>
      <c r="B364" s="871"/>
      <c r="C364" s="263" t="str">
        <f t="shared" si="88"/>
        <v/>
      </c>
      <c r="D364" s="238" t="str">
        <f t="shared" si="89"/>
        <v/>
      </c>
      <c r="E364" s="264" t="str">
        <f t="shared" si="90"/>
        <v/>
      </c>
      <c r="F364" s="347"/>
      <c r="G364" s="347"/>
      <c r="H364" s="507" t="str">
        <f t="shared" ref="H364:H377" si="91">IF($C364="","",IF(ISNA(VLOOKUP($C364&amp;"Plasma Etching - PV manufacture",$A$186:$H$211,8,FALSE)),1,VLOOKUP($C364&amp;"Plasma Etching - PV manufacture",$A$186:$H$211,8,FALSE)))</f>
        <v/>
      </c>
      <c r="I364" s="722" t="str">
        <f t="shared" si="74"/>
        <v/>
      </c>
      <c r="J364" s="172"/>
      <c r="K364" s="172"/>
      <c r="L364" s="172"/>
      <c r="M364" s="172"/>
      <c r="N364" s="172"/>
      <c r="O364" s="172"/>
      <c r="P364" s="172"/>
      <c r="Q364" s="172"/>
      <c r="R364" s="172"/>
      <c r="S364" s="172"/>
      <c r="T364" s="507" t="str">
        <f>IF(C364="","",HLOOKUP(C364,'Subpart I Tables'!$C$105:$K$111,3,FALSE))</f>
        <v/>
      </c>
      <c r="U364" s="172"/>
      <c r="V364" s="172"/>
      <c r="W364" s="172"/>
      <c r="X364" s="172"/>
      <c r="Y364" s="172"/>
      <c r="Z364" s="172"/>
      <c r="AA364" s="183"/>
      <c r="AB364" s="183"/>
      <c r="AH364" s="865"/>
      <c r="AI364" s="430" t="str">
        <f t="shared" ref="AI364:AI377" si="92">AI545</f>
        <v/>
      </c>
      <c r="AJ364" s="430" t="str">
        <f t="shared" ref="AJ364:AJ377" si="93">IF(ISNA(VLOOKUP(AI364,$C$363:$E$377,2,FALSE)),0,VLOOKUP(AI364,$C$363:$E$377,2,FALSE))</f>
        <v/>
      </c>
      <c r="AK364" s="430" t="str">
        <f t="shared" ref="AK364:AK377" si="94">IF(ISNA(VLOOKUP(AI364,$C$363:$E$377,3,FALSE)),0,VLOOKUP(AI364,$C$363:$E$377,3,FALSE))</f>
        <v/>
      </c>
      <c r="AL364" s="430">
        <f t="shared" si="78"/>
        <v>0</v>
      </c>
    </row>
    <row r="365" spans="1:38" ht="18" customHeight="1" x14ac:dyDescent="0.2">
      <c r="A365" s="172"/>
      <c r="B365" s="871"/>
      <c r="C365" s="263" t="str">
        <f t="shared" si="88"/>
        <v/>
      </c>
      <c r="D365" s="238" t="str">
        <f t="shared" si="89"/>
        <v/>
      </c>
      <c r="E365" s="264" t="str">
        <f t="shared" si="90"/>
        <v/>
      </c>
      <c r="F365" s="347"/>
      <c r="G365" s="347"/>
      <c r="H365" s="507" t="str">
        <f t="shared" si="91"/>
        <v/>
      </c>
      <c r="I365" s="722" t="str">
        <f t="shared" si="74"/>
        <v/>
      </c>
      <c r="J365" s="172"/>
      <c r="K365" s="172"/>
      <c r="L365" s="172"/>
      <c r="M365" s="172"/>
      <c r="N365" s="172"/>
      <c r="O365" s="172"/>
      <c r="P365" s="172"/>
      <c r="Q365" s="172"/>
      <c r="R365" s="172"/>
      <c r="S365" s="172"/>
      <c r="T365" s="507" t="str">
        <f>IF(C365="","",HLOOKUP(C365,'Subpart I Tables'!$C$105:$K$111,3,FALSE))</f>
        <v/>
      </c>
      <c r="U365" s="172"/>
      <c r="V365" s="172"/>
      <c r="W365" s="172"/>
      <c r="X365" s="172"/>
      <c r="Y365" s="172"/>
      <c r="Z365" s="172"/>
      <c r="AA365" s="183"/>
      <c r="AB365" s="183"/>
      <c r="AH365" s="865"/>
      <c r="AI365" s="430" t="str">
        <f t="shared" si="92"/>
        <v/>
      </c>
      <c r="AJ365" s="430" t="str">
        <f t="shared" si="93"/>
        <v/>
      </c>
      <c r="AK365" s="430" t="str">
        <f t="shared" si="94"/>
        <v/>
      </c>
      <c r="AL365" s="430">
        <f t="shared" si="78"/>
        <v>0</v>
      </c>
    </row>
    <row r="366" spans="1:38" ht="18" customHeight="1" x14ac:dyDescent="0.2">
      <c r="A366" s="172"/>
      <c r="B366" s="871"/>
      <c r="C366" s="263" t="str">
        <f t="shared" si="88"/>
        <v/>
      </c>
      <c r="D366" s="238" t="str">
        <f t="shared" si="89"/>
        <v/>
      </c>
      <c r="E366" s="264" t="str">
        <f t="shared" si="90"/>
        <v/>
      </c>
      <c r="F366" s="347"/>
      <c r="G366" s="347"/>
      <c r="H366" s="507" t="str">
        <f t="shared" si="91"/>
        <v/>
      </c>
      <c r="I366" s="722" t="str">
        <f t="shared" si="74"/>
        <v/>
      </c>
      <c r="J366" s="172"/>
      <c r="K366" s="172"/>
      <c r="L366" s="172"/>
      <c r="M366" s="172"/>
      <c r="N366" s="172"/>
      <c r="O366" s="172"/>
      <c r="P366" s="172"/>
      <c r="Q366" s="172"/>
      <c r="R366" s="172"/>
      <c r="S366" s="172"/>
      <c r="T366" s="507" t="str">
        <f>IF(C366="","",HLOOKUP(C366,'Subpart I Tables'!$C$105:$K$111,3,FALSE))</f>
        <v/>
      </c>
      <c r="U366" s="172"/>
      <c r="V366" s="172"/>
      <c r="W366" s="172"/>
      <c r="X366" s="172"/>
      <c r="Y366" s="172"/>
      <c r="Z366" s="172"/>
      <c r="AA366" s="183"/>
      <c r="AB366" s="183"/>
      <c r="AH366" s="865"/>
      <c r="AI366" s="430" t="str">
        <f t="shared" si="92"/>
        <v/>
      </c>
      <c r="AJ366" s="430" t="str">
        <f t="shared" si="93"/>
        <v/>
      </c>
      <c r="AK366" s="430" t="str">
        <f t="shared" si="94"/>
        <v/>
      </c>
      <c r="AL366" s="430">
        <f t="shared" si="78"/>
        <v>0</v>
      </c>
    </row>
    <row r="367" spans="1:38" ht="18" customHeight="1" x14ac:dyDescent="0.2">
      <c r="A367" s="172"/>
      <c r="B367" s="871"/>
      <c r="C367" s="263" t="str">
        <f t="shared" si="88"/>
        <v/>
      </c>
      <c r="D367" s="238" t="str">
        <f t="shared" si="89"/>
        <v/>
      </c>
      <c r="E367" s="264" t="str">
        <f t="shared" si="90"/>
        <v/>
      </c>
      <c r="F367" s="347"/>
      <c r="G367" s="347"/>
      <c r="H367" s="507" t="str">
        <f t="shared" si="91"/>
        <v/>
      </c>
      <c r="I367" s="722" t="str">
        <f t="shared" si="74"/>
        <v/>
      </c>
      <c r="J367" s="172"/>
      <c r="K367" s="172"/>
      <c r="L367" s="172"/>
      <c r="M367" s="172"/>
      <c r="N367" s="172"/>
      <c r="O367" s="172"/>
      <c r="P367" s="172"/>
      <c r="Q367" s="172"/>
      <c r="R367" s="172"/>
      <c r="S367" s="172"/>
      <c r="T367" s="507" t="str">
        <f>IF(C367="","",HLOOKUP(C367,'Subpart I Tables'!$C$105:$K$111,3,FALSE))</f>
        <v/>
      </c>
      <c r="U367" s="172"/>
      <c r="V367" s="172"/>
      <c r="W367" s="172"/>
      <c r="X367" s="172"/>
      <c r="Y367" s="172"/>
      <c r="Z367" s="172"/>
      <c r="AA367" s="183"/>
      <c r="AB367" s="183"/>
      <c r="AH367" s="865"/>
      <c r="AI367" s="430" t="str">
        <f t="shared" si="92"/>
        <v/>
      </c>
      <c r="AJ367" s="430" t="str">
        <f t="shared" si="93"/>
        <v/>
      </c>
      <c r="AK367" s="430" t="str">
        <f t="shared" si="94"/>
        <v/>
      </c>
      <c r="AL367" s="430">
        <f t="shared" si="78"/>
        <v>0</v>
      </c>
    </row>
    <row r="368" spans="1:38" ht="18" customHeight="1" x14ac:dyDescent="0.2">
      <c r="A368" s="172"/>
      <c r="B368" s="871"/>
      <c r="C368" s="263" t="str">
        <f t="shared" si="88"/>
        <v/>
      </c>
      <c r="D368" s="238" t="str">
        <f t="shared" si="89"/>
        <v/>
      </c>
      <c r="E368" s="264" t="str">
        <f t="shared" si="90"/>
        <v/>
      </c>
      <c r="F368" s="347"/>
      <c r="G368" s="347"/>
      <c r="H368" s="507" t="str">
        <f t="shared" si="91"/>
        <v/>
      </c>
      <c r="I368" s="722" t="str">
        <f t="shared" si="74"/>
        <v/>
      </c>
      <c r="J368" s="172"/>
      <c r="K368" s="172"/>
      <c r="L368" s="172"/>
      <c r="M368" s="172"/>
      <c r="N368" s="172"/>
      <c r="O368" s="172"/>
      <c r="P368" s="172"/>
      <c r="Q368" s="172"/>
      <c r="R368" s="172"/>
      <c r="S368" s="172"/>
      <c r="T368" s="507" t="str">
        <f>IF(C368="","",HLOOKUP(C368,'Subpart I Tables'!$C$105:$K$111,3,FALSE))</f>
        <v/>
      </c>
      <c r="U368" s="172"/>
      <c r="V368" s="172"/>
      <c r="W368" s="172"/>
      <c r="X368" s="172"/>
      <c r="Y368" s="172"/>
      <c r="Z368" s="172"/>
      <c r="AA368" s="183"/>
      <c r="AB368" s="183"/>
      <c r="AH368" s="865"/>
      <c r="AI368" s="430" t="str">
        <f t="shared" si="92"/>
        <v/>
      </c>
      <c r="AJ368" s="430" t="str">
        <f t="shared" si="93"/>
        <v/>
      </c>
      <c r="AK368" s="430" t="str">
        <f t="shared" si="94"/>
        <v/>
      </c>
      <c r="AL368" s="430">
        <f t="shared" si="78"/>
        <v>0</v>
      </c>
    </row>
    <row r="369" spans="1:38" ht="18" customHeight="1" x14ac:dyDescent="0.2">
      <c r="A369" s="172"/>
      <c r="B369" s="871"/>
      <c r="C369" s="263" t="str">
        <f t="shared" si="88"/>
        <v/>
      </c>
      <c r="D369" s="238" t="str">
        <f t="shared" si="89"/>
        <v/>
      </c>
      <c r="E369" s="264" t="str">
        <f t="shared" si="90"/>
        <v/>
      </c>
      <c r="F369" s="347"/>
      <c r="G369" s="347"/>
      <c r="H369" s="507" t="str">
        <f t="shared" si="91"/>
        <v/>
      </c>
      <c r="I369" s="722" t="str">
        <f t="shared" si="74"/>
        <v/>
      </c>
      <c r="J369" s="172"/>
      <c r="K369" s="172"/>
      <c r="L369" s="172"/>
      <c r="M369" s="172"/>
      <c r="N369" s="172"/>
      <c r="O369" s="172"/>
      <c r="P369" s="172"/>
      <c r="Q369" s="172"/>
      <c r="R369" s="172"/>
      <c r="S369" s="172"/>
      <c r="T369" s="507" t="str">
        <f>IF(C369="","",HLOOKUP(C369,'Subpart I Tables'!$C$105:$K$111,3,FALSE))</f>
        <v/>
      </c>
      <c r="U369" s="172"/>
      <c r="V369" s="172"/>
      <c r="W369" s="172"/>
      <c r="X369" s="172"/>
      <c r="Y369" s="172"/>
      <c r="Z369" s="172"/>
      <c r="AA369" s="183"/>
      <c r="AB369" s="183"/>
      <c r="AH369" s="865"/>
      <c r="AI369" s="430" t="str">
        <f t="shared" si="92"/>
        <v/>
      </c>
      <c r="AJ369" s="430" t="str">
        <f t="shared" si="93"/>
        <v/>
      </c>
      <c r="AK369" s="430" t="str">
        <f t="shared" si="94"/>
        <v/>
      </c>
      <c r="AL369" s="430">
        <f t="shared" si="78"/>
        <v>0</v>
      </c>
    </row>
    <row r="370" spans="1:38" ht="18" customHeight="1" x14ac:dyDescent="0.2">
      <c r="A370" s="172"/>
      <c r="B370" s="871"/>
      <c r="C370" s="263" t="str">
        <f t="shared" si="88"/>
        <v/>
      </c>
      <c r="D370" s="238" t="str">
        <f t="shared" si="89"/>
        <v/>
      </c>
      <c r="E370" s="264" t="str">
        <f t="shared" si="90"/>
        <v/>
      </c>
      <c r="F370" s="347"/>
      <c r="G370" s="347"/>
      <c r="H370" s="507" t="str">
        <f t="shared" si="91"/>
        <v/>
      </c>
      <c r="I370" s="722" t="str">
        <f t="shared" si="74"/>
        <v/>
      </c>
      <c r="J370" s="172"/>
      <c r="K370" s="172"/>
      <c r="L370" s="172"/>
      <c r="M370" s="172"/>
      <c r="N370" s="172"/>
      <c r="O370" s="172"/>
      <c r="P370" s="172"/>
      <c r="Q370" s="172"/>
      <c r="R370" s="172"/>
      <c r="S370" s="172"/>
      <c r="T370" s="507" t="str">
        <f>IF(C370="","",HLOOKUP(C370,'Subpart I Tables'!$C$105:$K$111,3,FALSE))</f>
        <v/>
      </c>
      <c r="U370" s="172"/>
      <c r="V370" s="172"/>
      <c r="W370" s="172"/>
      <c r="X370" s="172"/>
      <c r="Y370" s="172"/>
      <c r="Z370" s="172"/>
      <c r="AA370" s="183"/>
      <c r="AB370" s="183"/>
      <c r="AH370" s="865"/>
      <c r="AI370" s="430" t="str">
        <f t="shared" si="92"/>
        <v/>
      </c>
      <c r="AJ370" s="430" t="str">
        <f t="shared" si="93"/>
        <v/>
      </c>
      <c r="AK370" s="430" t="str">
        <f t="shared" si="94"/>
        <v/>
      </c>
      <c r="AL370" s="430">
        <f t="shared" si="78"/>
        <v>0</v>
      </c>
    </row>
    <row r="371" spans="1:38" ht="18" customHeight="1" x14ac:dyDescent="0.2">
      <c r="A371" s="172"/>
      <c r="B371" s="871"/>
      <c r="C371" s="263" t="str">
        <f t="shared" si="88"/>
        <v/>
      </c>
      <c r="D371" s="238" t="str">
        <f t="shared" si="89"/>
        <v/>
      </c>
      <c r="E371" s="264" t="str">
        <f t="shared" si="90"/>
        <v/>
      </c>
      <c r="F371" s="347"/>
      <c r="G371" s="347"/>
      <c r="H371" s="507" t="str">
        <f t="shared" si="91"/>
        <v/>
      </c>
      <c r="I371" s="722" t="str">
        <f t="shared" si="74"/>
        <v/>
      </c>
      <c r="J371" s="172"/>
      <c r="K371" s="172"/>
      <c r="L371" s="172"/>
      <c r="M371" s="172"/>
      <c r="N371" s="172"/>
      <c r="O371" s="172"/>
      <c r="P371" s="172"/>
      <c r="Q371" s="172"/>
      <c r="R371" s="172"/>
      <c r="S371" s="172"/>
      <c r="T371" s="507" t="str">
        <f>IF(C371="","",HLOOKUP(C371,'Subpart I Tables'!$C$105:$K$111,3,FALSE))</f>
        <v/>
      </c>
      <c r="U371" s="172"/>
      <c r="V371" s="172"/>
      <c r="W371" s="172"/>
      <c r="X371" s="172"/>
      <c r="Y371" s="172"/>
      <c r="Z371" s="172"/>
      <c r="AA371" s="183"/>
      <c r="AB371" s="183"/>
      <c r="AH371" s="865"/>
      <c r="AI371" s="430" t="str">
        <f t="shared" si="92"/>
        <v/>
      </c>
      <c r="AJ371" s="430" t="str">
        <f t="shared" si="93"/>
        <v/>
      </c>
      <c r="AK371" s="430" t="str">
        <f t="shared" si="94"/>
        <v/>
      </c>
      <c r="AL371" s="430">
        <f t="shared" si="78"/>
        <v>0</v>
      </c>
    </row>
    <row r="372" spans="1:38" ht="18" customHeight="1" x14ac:dyDescent="0.2">
      <c r="A372" s="172"/>
      <c r="B372" s="871"/>
      <c r="C372" s="263" t="str">
        <f t="shared" si="88"/>
        <v/>
      </c>
      <c r="D372" s="238" t="str">
        <f t="shared" si="89"/>
        <v/>
      </c>
      <c r="E372" s="264" t="str">
        <f t="shared" si="90"/>
        <v/>
      </c>
      <c r="F372" s="347"/>
      <c r="G372" s="347"/>
      <c r="H372" s="507" t="str">
        <f t="shared" si="91"/>
        <v/>
      </c>
      <c r="I372" s="722" t="str">
        <f t="shared" si="74"/>
        <v/>
      </c>
      <c r="J372" s="172"/>
      <c r="K372" s="172"/>
      <c r="L372" s="172"/>
      <c r="M372" s="172"/>
      <c r="N372" s="172"/>
      <c r="O372" s="172"/>
      <c r="P372" s="172"/>
      <c r="Q372" s="172"/>
      <c r="R372" s="172"/>
      <c r="S372" s="172"/>
      <c r="T372" s="507" t="str">
        <f>IF(C372="","",HLOOKUP(C372,'Subpart I Tables'!$C$105:$K$111,3,FALSE))</f>
        <v/>
      </c>
      <c r="U372" s="172"/>
      <c r="V372" s="172"/>
      <c r="W372" s="172"/>
      <c r="X372" s="172"/>
      <c r="Y372" s="172"/>
      <c r="Z372" s="172"/>
      <c r="AA372" s="183"/>
      <c r="AB372" s="183"/>
      <c r="AH372" s="865"/>
      <c r="AI372" s="430" t="str">
        <f t="shared" si="92"/>
        <v/>
      </c>
      <c r="AJ372" s="430" t="str">
        <f t="shared" si="93"/>
        <v/>
      </c>
      <c r="AK372" s="430" t="str">
        <f t="shared" si="94"/>
        <v/>
      </c>
      <c r="AL372" s="430">
        <f t="shared" si="78"/>
        <v>0</v>
      </c>
    </row>
    <row r="373" spans="1:38" ht="18" customHeight="1" x14ac:dyDescent="0.2">
      <c r="A373" s="172"/>
      <c r="B373" s="871"/>
      <c r="C373" s="263" t="str">
        <f t="shared" si="88"/>
        <v/>
      </c>
      <c r="D373" s="238" t="str">
        <f t="shared" si="89"/>
        <v/>
      </c>
      <c r="E373" s="264" t="str">
        <f t="shared" ref="E373:E377" si="95">IF(ISNA(T373),0,T373)</f>
        <v/>
      </c>
      <c r="F373" s="347"/>
      <c r="G373" s="347"/>
      <c r="H373" s="507" t="str">
        <f t="shared" si="91"/>
        <v/>
      </c>
      <c r="I373" s="722" t="str">
        <f t="shared" si="74"/>
        <v/>
      </c>
      <c r="J373" s="172"/>
      <c r="K373" s="172"/>
      <c r="L373" s="172"/>
      <c r="M373" s="172"/>
      <c r="N373" s="172"/>
      <c r="O373" s="172"/>
      <c r="P373" s="172"/>
      <c r="Q373" s="172"/>
      <c r="R373" s="172"/>
      <c r="S373" s="172"/>
      <c r="T373" s="507" t="str">
        <f>IF(C373="","",HLOOKUP(C373,'Subpart I Tables'!$C$105:$K$111,3,FALSE))</f>
        <v/>
      </c>
      <c r="U373" s="172"/>
      <c r="V373" s="172"/>
      <c r="W373" s="172"/>
      <c r="X373" s="172"/>
      <c r="Y373" s="172"/>
      <c r="Z373" s="172"/>
      <c r="AA373" s="183"/>
      <c r="AB373" s="183"/>
      <c r="AH373" s="865"/>
      <c r="AI373" s="430" t="str">
        <f t="shared" si="92"/>
        <v/>
      </c>
      <c r="AJ373" s="430" t="str">
        <f t="shared" si="93"/>
        <v/>
      </c>
      <c r="AK373" s="430" t="str">
        <f t="shared" si="94"/>
        <v/>
      </c>
      <c r="AL373" s="430">
        <f t="shared" si="78"/>
        <v>0</v>
      </c>
    </row>
    <row r="374" spans="1:38" ht="18" customHeight="1" x14ac:dyDescent="0.2">
      <c r="A374" s="172"/>
      <c r="B374" s="871"/>
      <c r="C374" s="263" t="str">
        <f t="shared" si="88"/>
        <v/>
      </c>
      <c r="D374" s="238" t="str">
        <f t="shared" si="89"/>
        <v/>
      </c>
      <c r="E374" s="264" t="str">
        <f t="shared" si="95"/>
        <v/>
      </c>
      <c r="F374" s="347"/>
      <c r="G374" s="347"/>
      <c r="H374" s="507" t="str">
        <f t="shared" si="91"/>
        <v/>
      </c>
      <c r="I374" s="722" t="str">
        <f t="shared" si="74"/>
        <v/>
      </c>
      <c r="J374" s="172"/>
      <c r="K374" s="172"/>
      <c r="L374" s="172"/>
      <c r="M374" s="172"/>
      <c r="N374" s="172"/>
      <c r="O374" s="172"/>
      <c r="P374" s="172"/>
      <c r="Q374" s="172"/>
      <c r="R374" s="172"/>
      <c r="S374" s="172"/>
      <c r="T374" s="507" t="str">
        <f>IF(C374="","",HLOOKUP(C374,'Subpart I Tables'!$C$105:$K$111,3,FALSE))</f>
        <v/>
      </c>
      <c r="U374" s="172"/>
      <c r="V374" s="172"/>
      <c r="W374" s="172"/>
      <c r="X374" s="172"/>
      <c r="Y374" s="172"/>
      <c r="Z374" s="172"/>
      <c r="AA374" s="183"/>
      <c r="AB374" s="183"/>
      <c r="AH374" s="865"/>
      <c r="AI374" s="430" t="str">
        <f t="shared" si="92"/>
        <v/>
      </c>
      <c r="AJ374" s="430" t="str">
        <f t="shared" si="93"/>
        <v/>
      </c>
      <c r="AK374" s="430" t="str">
        <f t="shared" si="94"/>
        <v/>
      </c>
      <c r="AL374" s="430">
        <f t="shared" si="78"/>
        <v>0</v>
      </c>
    </row>
    <row r="375" spans="1:38" ht="18" customHeight="1" x14ac:dyDescent="0.2">
      <c r="A375" s="172"/>
      <c r="B375" s="871"/>
      <c r="C375" s="263" t="str">
        <f t="shared" si="88"/>
        <v/>
      </c>
      <c r="D375" s="238" t="str">
        <f t="shared" si="89"/>
        <v/>
      </c>
      <c r="E375" s="264" t="str">
        <f t="shared" si="95"/>
        <v/>
      </c>
      <c r="F375" s="347"/>
      <c r="G375" s="347"/>
      <c r="H375" s="507" t="str">
        <f t="shared" si="91"/>
        <v/>
      </c>
      <c r="I375" s="722" t="str">
        <f t="shared" si="74"/>
        <v/>
      </c>
      <c r="J375" s="172"/>
      <c r="K375" s="172"/>
      <c r="L375" s="172"/>
      <c r="M375" s="172"/>
      <c r="N375" s="172"/>
      <c r="O375" s="172"/>
      <c r="P375" s="172"/>
      <c r="Q375" s="172"/>
      <c r="R375" s="172"/>
      <c r="S375" s="172"/>
      <c r="T375" s="507" t="str">
        <f>IF(C375="","",HLOOKUP(C375,'Subpart I Tables'!$C$105:$K$111,3,FALSE))</f>
        <v/>
      </c>
      <c r="U375" s="172"/>
      <c r="V375" s="172"/>
      <c r="W375" s="172"/>
      <c r="X375" s="172"/>
      <c r="Y375" s="172"/>
      <c r="Z375" s="172"/>
      <c r="AA375" s="183"/>
      <c r="AB375" s="183"/>
      <c r="AH375" s="865"/>
      <c r="AI375" s="430" t="str">
        <f t="shared" si="92"/>
        <v/>
      </c>
      <c r="AJ375" s="430" t="str">
        <f t="shared" si="93"/>
        <v/>
      </c>
      <c r="AK375" s="430" t="str">
        <f t="shared" si="94"/>
        <v/>
      </c>
      <c r="AL375" s="430">
        <f t="shared" si="78"/>
        <v>0</v>
      </c>
    </row>
    <row r="376" spans="1:38" ht="18" customHeight="1" x14ac:dyDescent="0.2">
      <c r="A376" s="172"/>
      <c r="B376" s="871"/>
      <c r="C376" s="263" t="str">
        <f t="shared" si="88"/>
        <v/>
      </c>
      <c r="D376" s="238" t="str">
        <f>F269</f>
        <v/>
      </c>
      <c r="E376" s="264" t="str">
        <f t="shared" si="95"/>
        <v/>
      </c>
      <c r="F376" s="347"/>
      <c r="G376" s="347"/>
      <c r="H376" s="507" t="str">
        <f t="shared" si="91"/>
        <v/>
      </c>
      <c r="I376" s="722" t="str">
        <f t="shared" si="74"/>
        <v/>
      </c>
      <c r="J376" s="172"/>
      <c r="K376" s="172"/>
      <c r="L376" s="172"/>
      <c r="M376" s="172"/>
      <c r="N376" s="172"/>
      <c r="O376" s="172"/>
      <c r="P376" s="172"/>
      <c r="Q376" s="172"/>
      <c r="R376" s="172"/>
      <c r="S376" s="172"/>
      <c r="T376" s="507" t="str">
        <f>IF(C376="","",HLOOKUP(C376,'Subpart I Tables'!$C$105:$K$111,3,FALSE))</f>
        <v/>
      </c>
      <c r="U376" s="172"/>
      <c r="V376" s="172"/>
      <c r="W376" s="172"/>
      <c r="X376" s="172"/>
      <c r="Y376" s="172"/>
      <c r="Z376" s="172"/>
      <c r="AA376" s="183"/>
      <c r="AB376" s="183"/>
      <c r="AH376" s="865"/>
      <c r="AI376" s="430" t="str">
        <f t="shared" si="92"/>
        <v/>
      </c>
      <c r="AJ376" s="430" t="str">
        <f t="shared" si="93"/>
        <v/>
      </c>
      <c r="AK376" s="430" t="str">
        <f t="shared" si="94"/>
        <v/>
      </c>
      <c r="AL376" s="430">
        <f t="shared" si="78"/>
        <v>0</v>
      </c>
    </row>
    <row r="377" spans="1:38" ht="18" customHeight="1" thickBot="1" x14ac:dyDescent="0.25">
      <c r="A377" s="172"/>
      <c r="B377" s="872"/>
      <c r="C377" s="265" t="str">
        <f>C270</f>
        <v/>
      </c>
      <c r="D377" s="242" t="str">
        <f>F270</f>
        <v/>
      </c>
      <c r="E377" s="266" t="str">
        <f t="shared" si="95"/>
        <v/>
      </c>
      <c r="F377" s="348"/>
      <c r="G377" s="348"/>
      <c r="H377" s="508" t="str">
        <f t="shared" si="91"/>
        <v/>
      </c>
      <c r="I377" s="723" t="str">
        <f t="shared" si="74"/>
        <v/>
      </c>
      <c r="J377" s="172"/>
      <c r="K377" s="172"/>
      <c r="L377" s="172"/>
      <c r="M377" s="172"/>
      <c r="N377" s="172"/>
      <c r="O377" s="172"/>
      <c r="P377" s="172"/>
      <c r="Q377" s="172"/>
      <c r="R377" s="172"/>
      <c r="S377" s="172"/>
      <c r="T377" s="508" t="str">
        <f>IF(C377="","",HLOOKUP(C377,'Subpart I Tables'!$C$105:$K$111,3,FALSE))</f>
        <v/>
      </c>
      <c r="U377" s="172"/>
      <c r="V377" s="172"/>
      <c r="W377" s="172"/>
      <c r="X377" s="172"/>
      <c r="Y377" s="172"/>
      <c r="Z377" s="172"/>
      <c r="AA377" s="183"/>
      <c r="AB377" s="183"/>
      <c r="AH377" s="866"/>
      <c r="AI377" s="431" t="str">
        <f t="shared" si="92"/>
        <v/>
      </c>
      <c r="AJ377" s="431" t="str">
        <f t="shared" si="93"/>
        <v/>
      </c>
      <c r="AK377" s="431" t="str">
        <f t="shared" si="94"/>
        <v/>
      </c>
      <c r="AL377" s="431">
        <f t="shared" si="78"/>
        <v>0</v>
      </c>
    </row>
    <row r="378" spans="1:38" ht="18" customHeight="1" thickBot="1" x14ac:dyDescent="0.3">
      <c r="A378" s="172"/>
      <c r="B378" s="244" t="s">
        <v>120</v>
      </c>
      <c r="C378" s="269"/>
      <c r="D378" s="270"/>
      <c r="E378" s="246"/>
      <c r="F378" s="700"/>
      <c r="G378" s="271"/>
      <c r="H378" s="272"/>
      <c r="I378" s="569"/>
      <c r="J378" s="172"/>
      <c r="K378" s="172"/>
      <c r="L378" s="172"/>
      <c r="M378" s="172"/>
      <c r="N378" s="172"/>
      <c r="O378" s="172"/>
      <c r="P378" s="172"/>
      <c r="Q378" s="172"/>
      <c r="R378" s="172"/>
      <c r="S378" s="172"/>
      <c r="T378" s="246"/>
      <c r="U378" s="172"/>
      <c r="V378" s="172"/>
      <c r="W378" s="172"/>
      <c r="X378" s="172"/>
      <c r="Y378" s="172"/>
      <c r="Z378" s="172"/>
      <c r="AA378" s="183"/>
      <c r="AB378" s="183"/>
      <c r="AH378" s="592" t="s">
        <v>120</v>
      </c>
      <c r="AI378" s="593"/>
      <c r="AJ378" s="593"/>
      <c r="AK378" s="593"/>
      <c r="AL378" s="593"/>
    </row>
    <row r="379" spans="1:38" ht="18" customHeight="1" x14ac:dyDescent="0.2">
      <c r="A379" s="172"/>
      <c r="B379" s="870" t="s">
        <v>74</v>
      </c>
      <c r="C379" s="261" t="str">
        <f t="shared" ref="C379:C392" si="96">C272</f>
        <v/>
      </c>
      <c r="D379" s="193" t="str">
        <f t="shared" ref="D379:D391" si="97">F272</f>
        <v/>
      </c>
      <c r="E379" s="275" t="str">
        <f t="shared" ref="E379:E391" si="98">IF(ISNA(T379),0,T379)</f>
        <v/>
      </c>
      <c r="F379" s="346"/>
      <c r="G379" s="346"/>
      <c r="H379" s="506" t="str">
        <f>IF($C379="","",IF(ISNA(VLOOKUP($C379&amp;"Chamber Cleaning - MEMS manufacture",$A$186:$H$211,8,FALSE)),1,VLOOKUP($C379&amp;"Chamber Cleaning - MEMS manufacture",$A$186:$H$211,8,FALSE)))</f>
        <v/>
      </c>
      <c r="I379" s="729" t="str">
        <f t="shared" ref="I379:I423" si="99">IF(C379="","",IF(E379=0,D379*1*(1-(F379*G379*H379))*0.001,D379*E379*(1-(F379*G379*H379))*0.001))</f>
        <v/>
      </c>
      <c r="J379" s="172"/>
      <c r="K379" s="172"/>
      <c r="L379" s="172"/>
      <c r="M379" s="172"/>
      <c r="N379" s="172"/>
      <c r="O379" s="172"/>
      <c r="P379" s="172"/>
      <c r="Q379" s="172"/>
      <c r="R379" s="172"/>
      <c r="S379" s="172"/>
      <c r="T379" s="506" t="str">
        <f>IF(C379="","",HLOOKUP(C379,'Subpart I Tables'!$C$80:$N$87,6,FALSE))</f>
        <v/>
      </c>
      <c r="U379" s="172"/>
      <c r="V379" s="172"/>
      <c r="W379" s="172"/>
      <c r="X379" s="172"/>
      <c r="Y379" s="172"/>
      <c r="Z379" s="172"/>
      <c r="AA379" s="183"/>
      <c r="AB379" s="183"/>
      <c r="AH379" s="863" t="s">
        <v>74</v>
      </c>
      <c r="AI379" s="429" t="str">
        <f>AI544</f>
        <v/>
      </c>
      <c r="AJ379" s="429" t="str">
        <f>IF(ISNA(VLOOKUP(AI379,$C$379:$E$393,2,FALSE)),0,VLOOKUP(AI379,$C$379:$E$393,2,FALSE))</f>
        <v/>
      </c>
      <c r="AK379" s="429" t="str">
        <f>IF(ISNA(VLOOKUP(AI379,$C$379:$E$393,3,FALSE)),0,VLOOKUP(AI379,$C$379:$E$393,3,FALSE))</f>
        <v/>
      </c>
      <c r="AL379" s="429">
        <f t="shared" si="78"/>
        <v>0</v>
      </c>
    </row>
    <row r="380" spans="1:38" ht="18" customHeight="1" x14ac:dyDescent="0.2">
      <c r="A380" s="172"/>
      <c r="B380" s="873"/>
      <c r="C380" s="420" t="str">
        <f t="shared" si="96"/>
        <v/>
      </c>
      <c r="D380" s="362" t="str">
        <f t="shared" si="97"/>
        <v/>
      </c>
      <c r="E380" s="434" t="str">
        <f t="shared" si="98"/>
        <v/>
      </c>
      <c r="F380" s="428"/>
      <c r="G380" s="428"/>
      <c r="H380" s="507" t="str">
        <f t="shared" ref="H380:H393" si="100">IF($C380="","",IF(ISNA(VLOOKUP($C380&amp;"Chamber Cleaning - MEMS manufacture",$A$186:$H$211,8,FALSE)),1,VLOOKUP($C380&amp;"Chamber Cleaning - MEMS manufacture",$A$186:$H$211,8,FALSE)))</f>
        <v/>
      </c>
      <c r="I380" s="730" t="str">
        <f t="shared" si="99"/>
        <v/>
      </c>
      <c r="J380" s="172"/>
      <c r="K380" s="172"/>
      <c r="L380" s="172"/>
      <c r="M380" s="172"/>
      <c r="N380" s="172"/>
      <c r="O380" s="172"/>
      <c r="P380" s="172"/>
      <c r="Q380" s="172"/>
      <c r="R380" s="172"/>
      <c r="S380" s="172"/>
      <c r="T380" s="507" t="str">
        <f>IF(C380="","",HLOOKUP(C380,'Subpart I Tables'!$C$80:$N$87,6,FALSE))</f>
        <v/>
      </c>
      <c r="U380" s="172"/>
      <c r="V380" s="172"/>
      <c r="W380" s="172"/>
      <c r="X380" s="172"/>
      <c r="Y380" s="172"/>
      <c r="Z380" s="172"/>
      <c r="AA380" s="183"/>
      <c r="AB380" s="183"/>
      <c r="AH380" s="864"/>
      <c r="AI380" s="430" t="str">
        <f t="shared" ref="AI380:AI393" si="101">AI545</f>
        <v/>
      </c>
      <c r="AJ380" s="430" t="str">
        <f t="shared" ref="AJ380:AJ393" si="102">IF(ISNA(VLOOKUP(AI380,$C$379:$E$393,2,FALSE)),0,VLOOKUP(AI380,$C$379:$E$393,2,FALSE))</f>
        <v/>
      </c>
      <c r="AK380" s="430" t="str">
        <f t="shared" ref="AK380:AK393" si="103">IF(ISNA(VLOOKUP(AI380,$C$379:$E$393,3,FALSE)),0,VLOOKUP(AI380,$C$379:$E$393,3,FALSE))</f>
        <v/>
      </c>
      <c r="AL380" s="430">
        <f t="shared" si="78"/>
        <v>0</v>
      </c>
    </row>
    <row r="381" spans="1:38" ht="18" customHeight="1" x14ac:dyDescent="0.2">
      <c r="A381" s="172"/>
      <c r="B381" s="873"/>
      <c r="C381" s="420" t="str">
        <f t="shared" si="96"/>
        <v/>
      </c>
      <c r="D381" s="362" t="str">
        <f t="shared" si="97"/>
        <v/>
      </c>
      <c r="E381" s="434" t="str">
        <f t="shared" si="98"/>
        <v/>
      </c>
      <c r="F381" s="428"/>
      <c r="G381" s="428"/>
      <c r="H381" s="507" t="str">
        <f t="shared" si="100"/>
        <v/>
      </c>
      <c r="I381" s="730" t="str">
        <f t="shared" si="99"/>
        <v/>
      </c>
      <c r="J381" s="172"/>
      <c r="K381" s="172"/>
      <c r="L381" s="172"/>
      <c r="M381" s="172"/>
      <c r="N381" s="172"/>
      <c r="O381" s="172"/>
      <c r="P381" s="172"/>
      <c r="Q381" s="172"/>
      <c r="R381" s="172"/>
      <c r="S381" s="172"/>
      <c r="T381" s="507" t="str">
        <f>IF(C381="","",HLOOKUP(C381,'Subpart I Tables'!$C$80:$N$87,6,FALSE))</f>
        <v/>
      </c>
      <c r="U381" s="172"/>
      <c r="V381" s="172"/>
      <c r="W381" s="172"/>
      <c r="X381" s="172"/>
      <c r="Y381" s="172"/>
      <c r="Z381" s="172"/>
      <c r="AA381" s="183"/>
      <c r="AB381" s="183"/>
      <c r="AH381" s="864"/>
      <c r="AI381" s="430" t="str">
        <f t="shared" si="101"/>
        <v/>
      </c>
      <c r="AJ381" s="430" t="str">
        <f t="shared" si="102"/>
        <v/>
      </c>
      <c r="AK381" s="430" t="str">
        <f t="shared" si="103"/>
        <v/>
      </c>
      <c r="AL381" s="430">
        <f t="shared" si="78"/>
        <v>0</v>
      </c>
    </row>
    <row r="382" spans="1:38" ht="18" customHeight="1" x14ac:dyDescent="0.2">
      <c r="A382" s="172"/>
      <c r="B382" s="873"/>
      <c r="C382" s="420" t="str">
        <f t="shared" si="96"/>
        <v/>
      </c>
      <c r="D382" s="362" t="str">
        <f t="shared" si="97"/>
        <v/>
      </c>
      <c r="E382" s="264" t="str">
        <f t="shared" si="98"/>
        <v/>
      </c>
      <c r="F382" s="428"/>
      <c r="G382" s="428"/>
      <c r="H382" s="507" t="str">
        <f t="shared" si="100"/>
        <v/>
      </c>
      <c r="I382" s="730" t="str">
        <f t="shared" si="99"/>
        <v/>
      </c>
      <c r="J382" s="172"/>
      <c r="K382" s="172"/>
      <c r="L382" s="172"/>
      <c r="M382" s="172"/>
      <c r="N382" s="172"/>
      <c r="O382" s="172"/>
      <c r="P382" s="172"/>
      <c r="Q382" s="172"/>
      <c r="R382" s="172"/>
      <c r="S382" s="172"/>
      <c r="T382" s="507" t="str">
        <f>IF(C382="","",HLOOKUP(C382,'Subpart I Tables'!$C$80:$N$87,6,FALSE))</f>
        <v/>
      </c>
      <c r="U382" s="172"/>
      <c r="V382" s="172"/>
      <c r="W382" s="172"/>
      <c r="X382" s="172"/>
      <c r="Y382" s="172"/>
      <c r="Z382" s="172"/>
      <c r="AA382" s="183"/>
      <c r="AB382" s="183"/>
      <c r="AH382" s="864"/>
      <c r="AI382" s="430" t="str">
        <f t="shared" si="101"/>
        <v/>
      </c>
      <c r="AJ382" s="430" t="str">
        <f t="shared" si="102"/>
        <v/>
      </c>
      <c r="AK382" s="430" t="str">
        <f t="shared" si="103"/>
        <v/>
      </c>
      <c r="AL382" s="430">
        <f t="shared" si="78"/>
        <v>0</v>
      </c>
    </row>
    <row r="383" spans="1:38" ht="18" customHeight="1" x14ac:dyDescent="0.2">
      <c r="A383" s="172"/>
      <c r="B383" s="873"/>
      <c r="C383" s="420" t="str">
        <f t="shared" si="96"/>
        <v/>
      </c>
      <c r="D383" s="362" t="str">
        <f t="shared" si="97"/>
        <v/>
      </c>
      <c r="E383" s="264" t="str">
        <f t="shared" si="98"/>
        <v/>
      </c>
      <c r="F383" s="428"/>
      <c r="G383" s="428"/>
      <c r="H383" s="507" t="str">
        <f t="shared" si="100"/>
        <v/>
      </c>
      <c r="I383" s="730" t="str">
        <f t="shared" si="99"/>
        <v/>
      </c>
      <c r="J383" s="172"/>
      <c r="K383" s="172"/>
      <c r="L383" s="172"/>
      <c r="M383" s="172"/>
      <c r="N383" s="172"/>
      <c r="O383" s="172"/>
      <c r="P383" s="172"/>
      <c r="Q383" s="172"/>
      <c r="R383" s="172"/>
      <c r="S383" s="172"/>
      <c r="T383" s="507" t="str">
        <f>IF(C383="","",HLOOKUP(C383,'Subpart I Tables'!$C$80:$N$87,6,FALSE))</f>
        <v/>
      </c>
      <c r="U383" s="172"/>
      <c r="V383" s="172"/>
      <c r="W383" s="172"/>
      <c r="X383" s="172"/>
      <c r="Y383" s="172"/>
      <c r="Z383" s="172"/>
      <c r="AA383" s="183"/>
      <c r="AB383" s="183"/>
      <c r="AH383" s="864"/>
      <c r="AI383" s="430" t="str">
        <f t="shared" si="101"/>
        <v/>
      </c>
      <c r="AJ383" s="430" t="str">
        <f t="shared" si="102"/>
        <v/>
      </c>
      <c r="AK383" s="430" t="str">
        <f t="shared" si="103"/>
        <v/>
      </c>
      <c r="AL383" s="430">
        <f t="shared" si="78"/>
        <v>0</v>
      </c>
    </row>
    <row r="384" spans="1:38" ht="18" customHeight="1" x14ac:dyDescent="0.2">
      <c r="A384" s="172"/>
      <c r="B384" s="873"/>
      <c r="C384" s="420" t="str">
        <f t="shared" si="96"/>
        <v/>
      </c>
      <c r="D384" s="362" t="str">
        <f t="shared" si="97"/>
        <v/>
      </c>
      <c r="E384" s="264" t="str">
        <f t="shared" si="98"/>
        <v/>
      </c>
      <c r="F384" s="428"/>
      <c r="G384" s="428"/>
      <c r="H384" s="507" t="str">
        <f t="shared" si="100"/>
        <v/>
      </c>
      <c r="I384" s="730" t="str">
        <f t="shared" si="99"/>
        <v/>
      </c>
      <c r="J384" s="172"/>
      <c r="K384" s="172"/>
      <c r="L384" s="172"/>
      <c r="M384" s="172"/>
      <c r="N384" s="172"/>
      <c r="O384" s="172"/>
      <c r="P384" s="172"/>
      <c r="Q384" s="172"/>
      <c r="R384" s="172"/>
      <c r="S384" s="172"/>
      <c r="T384" s="507" t="str">
        <f>IF(C384="","",HLOOKUP(C384,'Subpart I Tables'!$C$80:$N$87,6,FALSE))</f>
        <v/>
      </c>
      <c r="U384" s="172"/>
      <c r="V384" s="172"/>
      <c r="W384" s="172"/>
      <c r="X384" s="172"/>
      <c r="Y384" s="172"/>
      <c r="Z384" s="172"/>
      <c r="AA384" s="183"/>
      <c r="AB384" s="183"/>
      <c r="AH384" s="864"/>
      <c r="AI384" s="430" t="str">
        <f t="shared" si="101"/>
        <v/>
      </c>
      <c r="AJ384" s="430" t="str">
        <f t="shared" si="102"/>
        <v/>
      </c>
      <c r="AK384" s="430" t="str">
        <f t="shared" si="103"/>
        <v/>
      </c>
      <c r="AL384" s="430">
        <f t="shared" si="78"/>
        <v>0</v>
      </c>
    </row>
    <row r="385" spans="1:38" ht="18" customHeight="1" x14ac:dyDescent="0.2">
      <c r="A385" s="172"/>
      <c r="B385" s="873"/>
      <c r="C385" s="420" t="str">
        <f t="shared" si="96"/>
        <v/>
      </c>
      <c r="D385" s="362" t="str">
        <f t="shared" si="97"/>
        <v/>
      </c>
      <c r="E385" s="264" t="str">
        <f t="shared" si="98"/>
        <v/>
      </c>
      <c r="F385" s="428"/>
      <c r="G385" s="428"/>
      <c r="H385" s="507" t="str">
        <f t="shared" si="100"/>
        <v/>
      </c>
      <c r="I385" s="730" t="str">
        <f t="shared" si="99"/>
        <v/>
      </c>
      <c r="J385" s="172"/>
      <c r="K385" s="172"/>
      <c r="L385" s="172"/>
      <c r="M385" s="172"/>
      <c r="N385" s="172"/>
      <c r="O385" s="172"/>
      <c r="P385" s="172"/>
      <c r="Q385" s="172"/>
      <c r="R385" s="172"/>
      <c r="S385" s="172"/>
      <c r="T385" s="507" t="str">
        <f>IF(C385="","",HLOOKUP(C385,'Subpart I Tables'!$C$80:$N$87,6,FALSE))</f>
        <v/>
      </c>
      <c r="U385" s="172"/>
      <c r="V385" s="172"/>
      <c r="W385" s="172"/>
      <c r="X385" s="172"/>
      <c r="Y385" s="172"/>
      <c r="Z385" s="172"/>
      <c r="AA385" s="183"/>
      <c r="AB385" s="183"/>
      <c r="AH385" s="864"/>
      <c r="AI385" s="430" t="str">
        <f t="shared" si="101"/>
        <v/>
      </c>
      <c r="AJ385" s="430" t="str">
        <f t="shared" si="102"/>
        <v/>
      </c>
      <c r="AK385" s="430" t="str">
        <f t="shared" si="103"/>
        <v/>
      </c>
      <c r="AL385" s="430">
        <f t="shared" si="78"/>
        <v>0</v>
      </c>
    </row>
    <row r="386" spans="1:38" ht="18" customHeight="1" x14ac:dyDescent="0.2">
      <c r="A386" s="172"/>
      <c r="B386" s="871"/>
      <c r="C386" s="420" t="str">
        <f t="shared" si="96"/>
        <v/>
      </c>
      <c r="D386" s="362" t="str">
        <f t="shared" si="97"/>
        <v/>
      </c>
      <c r="E386" s="264" t="str">
        <f t="shared" si="98"/>
        <v/>
      </c>
      <c r="F386" s="347"/>
      <c r="G386" s="347"/>
      <c r="H386" s="507" t="str">
        <f t="shared" si="100"/>
        <v/>
      </c>
      <c r="I386" s="730" t="str">
        <f t="shared" si="99"/>
        <v/>
      </c>
      <c r="J386" s="172"/>
      <c r="K386" s="172"/>
      <c r="L386" s="172"/>
      <c r="M386" s="172"/>
      <c r="N386" s="172"/>
      <c r="O386" s="172"/>
      <c r="P386" s="172"/>
      <c r="Q386" s="172"/>
      <c r="R386" s="172"/>
      <c r="S386" s="172"/>
      <c r="T386" s="507" t="str">
        <f>IF(C386="","",HLOOKUP(C386,'Subpart I Tables'!$C$80:$N$87,6,FALSE))</f>
        <v/>
      </c>
      <c r="U386" s="172"/>
      <c r="V386" s="172"/>
      <c r="W386" s="172"/>
      <c r="X386" s="172"/>
      <c r="Y386" s="172"/>
      <c r="Z386" s="172"/>
      <c r="AA386" s="183"/>
      <c r="AB386" s="183"/>
      <c r="AH386" s="865"/>
      <c r="AI386" s="430" t="str">
        <f t="shared" si="101"/>
        <v/>
      </c>
      <c r="AJ386" s="430" t="str">
        <f t="shared" si="102"/>
        <v/>
      </c>
      <c r="AK386" s="430" t="str">
        <f t="shared" si="103"/>
        <v/>
      </c>
      <c r="AL386" s="430">
        <f t="shared" si="78"/>
        <v>0</v>
      </c>
    </row>
    <row r="387" spans="1:38" ht="18" customHeight="1" x14ac:dyDescent="0.2">
      <c r="A387" s="172"/>
      <c r="B387" s="871"/>
      <c r="C387" s="420" t="str">
        <f t="shared" si="96"/>
        <v/>
      </c>
      <c r="D387" s="362" t="str">
        <f t="shared" si="97"/>
        <v/>
      </c>
      <c r="E387" s="264" t="str">
        <f t="shared" si="98"/>
        <v/>
      </c>
      <c r="F387" s="347"/>
      <c r="G387" s="347"/>
      <c r="H387" s="507" t="str">
        <f t="shared" si="100"/>
        <v/>
      </c>
      <c r="I387" s="730" t="str">
        <f t="shared" si="99"/>
        <v/>
      </c>
      <c r="J387" s="172"/>
      <c r="K387" s="172"/>
      <c r="L387" s="172"/>
      <c r="M387" s="172"/>
      <c r="N387" s="172"/>
      <c r="O387" s="172"/>
      <c r="P387" s="172"/>
      <c r="Q387" s="172"/>
      <c r="R387" s="172"/>
      <c r="S387" s="172"/>
      <c r="T387" s="507" t="str">
        <f>IF(C387="","",HLOOKUP(C387,'Subpart I Tables'!$C$80:$N$87,6,FALSE))</f>
        <v/>
      </c>
      <c r="U387" s="172"/>
      <c r="V387" s="172"/>
      <c r="W387" s="172"/>
      <c r="X387" s="172"/>
      <c r="Y387" s="172"/>
      <c r="Z387" s="172"/>
      <c r="AA387" s="183"/>
      <c r="AB387" s="183"/>
      <c r="AH387" s="865"/>
      <c r="AI387" s="430" t="str">
        <f t="shared" si="101"/>
        <v/>
      </c>
      <c r="AJ387" s="430" t="str">
        <f t="shared" si="102"/>
        <v/>
      </c>
      <c r="AK387" s="430" t="str">
        <f t="shared" si="103"/>
        <v/>
      </c>
      <c r="AL387" s="430">
        <f t="shared" si="78"/>
        <v>0</v>
      </c>
    </row>
    <row r="388" spans="1:38" ht="18" customHeight="1" x14ac:dyDescent="0.2">
      <c r="A388" s="172"/>
      <c r="B388" s="871"/>
      <c r="C388" s="420" t="str">
        <f t="shared" si="96"/>
        <v/>
      </c>
      <c r="D388" s="362" t="str">
        <f t="shared" si="97"/>
        <v/>
      </c>
      <c r="E388" s="264" t="str">
        <f t="shared" si="98"/>
        <v/>
      </c>
      <c r="F388" s="347"/>
      <c r="G388" s="347"/>
      <c r="H388" s="507" t="str">
        <f t="shared" si="100"/>
        <v/>
      </c>
      <c r="I388" s="730" t="str">
        <f t="shared" si="99"/>
        <v/>
      </c>
      <c r="J388" s="172"/>
      <c r="K388" s="172"/>
      <c r="L388" s="172"/>
      <c r="M388" s="172"/>
      <c r="N388" s="172"/>
      <c r="O388" s="172"/>
      <c r="P388" s="172"/>
      <c r="Q388" s="172"/>
      <c r="R388" s="172"/>
      <c r="S388" s="172"/>
      <c r="T388" s="507" t="str">
        <f>IF(C388="","",HLOOKUP(C388,'Subpart I Tables'!$C$80:$N$87,6,FALSE))</f>
        <v/>
      </c>
      <c r="U388" s="172"/>
      <c r="V388" s="172"/>
      <c r="W388" s="172"/>
      <c r="X388" s="172"/>
      <c r="Y388" s="172"/>
      <c r="Z388" s="172"/>
      <c r="AA388" s="183"/>
      <c r="AB388" s="183"/>
      <c r="AH388" s="865"/>
      <c r="AI388" s="430" t="str">
        <f t="shared" si="101"/>
        <v/>
      </c>
      <c r="AJ388" s="430" t="str">
        <f t="shared" si="102"/>
        <v/>
      </c>
      <c r="AK388" s="430" t="str">
        <f t="shared" si="103"/>
        <v/>
      </c>
      <c r="AL388" s="430">
        <f t="shared" si="78"/>
        <v>0</v>
      </c>
    </row>
    <row r="389" spans="1:38" ht="18" customHeight="1" x14ac:dyDescent="0.2">
      <c r="A389" s="172"/>
      <c r="B389" s="871"/>
      <c r="C389" s="420" t="str">
        <f t="shared" si="96"/>
        <v/>
      </c>
      <c r="D389" s="362" t="str">
        <f t="shared" si="97"/>
        <v/>
      </c>
      <c r="E389" s="264" t="str">
        <f t="shared" si="98"/>
        <v/>
      </c>
      <c r="F389" s="347"/>
      <c r="G389" s="347"/>
      <c r="H389" s="507" t="str">
        <f t="shared" si="100"/>
        <v/>
      </c>
      <c r="I389" s="730" t="str">
        <f t="shared" si="99"/>
        <v/>
      </c>
      <c r="J389" s="172"/>
      <c r="K389" s="172"/>
      <c r="L389" s="172"/>
      <c r="M389" s="172"/>
      <c r="N389" s="172"/>
      <c r="O389" s="172"/>
      <c r="P389" s="172"/>
      <c r="Q389" s="172"/>
      <c r="R389" s="172"/>
      <c r="S389" s="172"/>
      <c r="T389" s="507" t="str">
        <f>IF(C389="","",HLOOKUP(C389,'Subpart I Tables'!$C$80:$N$87,6,FALSE))</f>
        <v/>
      </c>
      <c r="U389" s="172"/>
      <c r="V389" s="172"/>
      <c r="W389" s="172"/>
      <c r="X389" s="172"/>
      <c r="Y389" s="172"/>
      <c r="Z389" s="172"/>
      <c r="AA389" s="183"/>
      <c r="AB389" s="183"/>
      <c r="AH389" s="865"/>
      <c r="AI389" s="430" t="str">
        <f t="shared" si="101"/>
        <v/>
      </c>
      <c r="AJ389" s="430" t="str">
        <f t="shared" si="102"/>
        <v/>
      </c>
      <c r="AK389" s="430" t="str">
        <f t="shared" si="103"/>
        <v/>
      </c>
      <c r="AL389" s="430">
        <f t="shared" si="78"/>
        <v>0</v>
      </c>
    </row>
    <row r="390" spans="1:38" ht="18" customHeight="1" x14ac:dyDescent="0.2">
      <c r="A390" s="172"/>
      <c r="B390" s="871"/>
      <c r="C390" s="420" t="str">
        <f t="shared" si="96"/>
        <v/>
      </c>
      <c r="D390" s="362" t="str">
        <f t="shared" si="97"/>
        <v/>
      </c>
      <c r="E390" s="297" t="str">
        <f t="shared" si="98"/>
        <v/>
      </c>
      <c r="F390" s="347"/>
      <c r="G390" s="347"/>
      <c r="H390" s="507" t="str">
        <f t="shared" si="100"/>
        <v/>
      </c>
      <c r="I390" s="730" t="str">
        <f t="shared" si="99"/>
        <v/>
      </c>
      <c r="J390" s="172"/>
      <c r="K390" s="172"/>
      <c r="L390" s="172"/>
      <c r="M390" s="172"/>
      <c r="N390" s="172"/>
      <c r="O390" s="172"/>
      <c r="P390" s="172"/>
      <c r="Q390" s="172"/>
      <c r="R390" s="172"/>
      <c r="S390" s="172"/>
      <c r="T390" s="507" t="str">
        <f>IF(C390="","",HLOOKUP(C390,'Subpart I Tables'!$C$80:$N$87,6,FALSE))</f>
        <v/>
      </c>
      <c r="U390" s="172"/>
      <c r="V390" s="172"/>
      <c r="W390" s="172"/>
      <c r="X390" s="172"/>
      <c r="Y390" s="172"/>
      <c r="Z390" s="172"/>
      <c r="AA390" s="183"/>
      <c r="AB390" s="183"/>
      <c r="AH390" s="865"/>
      <c r="AI390" s="430" t="str">
        <f t="shared" si="101"/>
        <v/>
      </c>
      <c r="AJ390" s="430" t="str">
        <f t="shared" si="102"/>
        <v/>
      </c>
      <c r="AK390" s="430" t="str">
        <f t="shared" si="103"/>
        <v/>
      </c>
      <c r="AL390" s="430">
        <f t="shared" si="78"/>
        <v>0</v>
      </c>
    </row>
    <row r="391" spans="1:38" ht="18" customHeight="1" x14ac:dyDescent="0.2">
      <c r="A391" s="172"/>
      <c r="B391" s="871"/>
      <c r="C391" s="420" t="str">
        <f t="shared" si="96"/>
        <v/>
      </c>
      <c r="D391" s="362" t="str">
        <f t="shared" si="97"/>
        <v/>
      </c>
      <c r="E391" s="297" t="str">
        <f t="shared" si="98"/>
        <v/>
      </c>
      <c r="F391" s="347"/>
      <c r="G391" s="347"/>
      <c r="H391" s="507" t="str">
        <f t="shared" si="100"/>
        <v/>
      </c>
      <c r="I391" s="730" t="str">
        <f t="shared" si="99"/>
        <v/>
      </c>
      <c r="J391" s="172"/>
      <c r="K391" s="172"/>
      <c r="L391" s="172"/>
      <c r="M391" s="172"/>
      <c r="N391" s="172"/>
      <c r="O391" s="172"/>
      <c r="P391" s="172"/>
      <c r="Q391" s="172"/>
      <c r="R391" s="172"/>
      <c r="S391" s="172"/>
      <c r="T391" s="507" t="str">
        <f>IF(C391="","",HLOOKUP(C391,'Subpart I Tables'!$C$80:$N$87,6,FALSE))</f>
        <v/>
      </c>
      <c r="U391" s="172"/>
      <c r="V391" s="172"/>
      <c r="W391" s="172"/>
      <c r="X391" s="172"/>
      <c r="Y391" s="172"/>
      <c r="Z391" s="172"/>
      <c r="AA391" s="183"/>
      <c r="AB391" s="183"/>
      <c r="AH391" s="865"/>
      <c r="AI391" s="430" t="str">
        <f t="shared" si="101"/>
        <v/>
      </c>
      <c r="AJ391" s="430" t="str">
        <f t="shared" si="102"/>
        <v/>
      </c>
      <c r="AK391" s="430" t="str">
        <f t="shared" si="103"/>
        <v/>
      </c>
      <c r="AL391" s="430">
        <f t="shared" si="78"/>
        <v>0</v>
      </c>
    </row>
    <row r="392" spans="1:38" ht="18" customHeight="1" x14ac:dyDescent="0.2">
      <c r="A392" s="172"/>
      <c r="B392" s="871"/>
      <c r="C392" s="420" t="str">
        <f t="shared" si="96"/>
        <v/>
      </c>
      <c r="D392" s="238" t="str">
        <f t="shared" ref="D392:D394" si="104">F285</f>
        <v/>
      </c>
      <c r="E392" s="264" t="str">
        <f t="shared" ref="E392:E393" si="105">IF(ISNA(T392),0,T392)</f>
        <v/>
      </c>
      <c r="F392" s="347"/>
      <c r="G392" s="347"/>
      <c r="H392" s="507" t="str">
        <f t="shared" si="100"/>
        <v/>
      </c>
      <c r="I392" s="730" t="str">
        <f t="shared" si="99"/>
        <v/>
      </c>
      <c r="J392" s="172"/>
      <c r="K392" s="172"/>
      <c r="L392" s="172"/>
      <c r="M392" s="172"/>
      <c r="N392" s="172"/>
      <c r="O392" s="172"/>
      <c r="P392" s="172"/>
      <c r="Q392" s="172"/>
      <c r="R392" s="172"/>
      <c r="S392" s="172"/>
      <c r="T392" s="507" t="str">
        <f>IF(C392="","",HLOOKUP(C392,'Subpart I Tables'!$C$80:$N$87,6,FALSE))</f>
        <v/>
      </c>
      <c r="U392" s="172"/>
      <c r="V392" s="172"/>
      <c r="W392" s="172"/>
      <c r="X392" s="172"/>
      <c r="Y392" s="172"/>
      <c r="Z392" s="172"/>
      <c r="AA392" s="183"/>
      <c r="AB392" s="183"/>
      <c r="AH392" s="865"/>
      <c r="AI392" s="430" t="str">
        <f t="shared" si="101"/>
        <v/>
      </c>
      <c r="AJ392" s="430" t="str">
        <f t="shared" si="102"/>
        <v/>
      </c>
      <c r="AK392" s="430" t="str">
        <f t="shared" si="103"/>
        <v/>
      </c>
      <c r="AL392" s="430">
        <f t="shared" si="78"/>
        <v>0</v>
      </c>
    </row>
    <row r="393" spans="1:38" ht="18" customHeight="1" thickBot="1" x14ac:dyDescent="0.25">
      <c r="A393" s="172"/>
      <c r="B393" s="872"/>
      <c r="C393" s="265" t="str">
        <f t="shared" ref="C393:C394" si="106">C286</f>
        <v/>
      </c>
      <c r="D393" s="242" t="str">
        <f t="shared" si="104"/>
        <v/>
      </c>
      <c r="E393" s="266" t="str">
        <f t="shared" si="105"/>
        <v/>
      </c>
      <c r="F393" s="348"/>
      <c r="G393" s="348"/>
      <c r="H393" s="508" t="str">
        <f t="shared" si="100"/>
        <v/>
      </c>
      <c r="I393" s="731" t="str">
        <f t="shared" si="99"/>
        <v/>
      </c>
      <c r="J393" s="172"/>
      <c r="K393" s="172"/>
      <c r="L393" s="172"/>
      <c r="M393" s="172"/>
      <c r="N393" s="172"/>
      <c r="O393" s="172"/>
      <c r="P393" s="172"/>
      <c r="Q393" s="172"/>
      <c r="R393" s="172"/>
      <c r="S393" s="172"/>
      <c r="T393" s="508" t="str">
        <f>IF(C393="","",HLOOKUP(C393,'Subpart I Tables'!$C$80:$N$87,6,FALSE))</f>
        <v/>
      </c>
      <c r="U393" s="172"/>
      <c r="V393" s="172"/>
      <c r="W393" s="172"/>
      <c r="X393" s="172"/>
      <c r="Y393" s="172"/>
      <c r="Z393" s="172"/>
      <c r="AA393" s="183"/>
      <c r="AB393" s="183"/>
      <c r="AH393" s="866"/>
      <c r="AI393" s="431" t="str">
        <f t="shared" si="101"/>
        <v/>
      </c>
      <c r="AJ393" s="431" t="str">
        <f t="shared" si="102"/>
        <v/>
      </c>
      <c r="AK393" s="431" t="str">
        <f t="shared" si="103"/>
        <v/>
      </c>
      <c r="AL393" s="431">
        <f t="shared" si="78"/>
        <v>0</v>
      </c>
    </row>
    <row r="394" spans="1:38" ht="18" customHeight="1" x14ac:dyDescent="0.2">
      <c r="A394" s="172"/>
      <c r="B394" s="870" t="s">
        <v>179</v>
      </c>
      <c r="C394" s="261" t="str">
        <f t="shared" si="106"/>
        <v/>
      </c>
      <c r="D394" s="267" t="str">
        <f t="shared" si="104"/>
        <v/>
      </c>
      <c r="E394" s="275" t="str">
        <f t="shared" ref="E394:E402" si="107">IF(ISNA(T394),0,T394)</f>
        <v/>
      </c>
      <c r="F394" s="346"/>
      <c r="G394" s="346"/>
      <c r="H394" s="506" t="str">
        <f>IF($C394="","",IF(ISNA(VLOOKUP($C394&amp;"Chamber Cleaning - LCD manufacture",$A$186:$H$211,8,FALSE)),1,VLOOKUP($C394&amp;"Chamber Cleaning - LCD manufacture",$A$186:$H$211,8,FALSE)))</f>
        <v/>
      </c>
      <c r="I394" s="732" t="str">
        <f t="shared" si="99"/>
        <v/>
      </c>
      <c r="J394" s="172"/>
      <c r="K394" s="172"/>
      <c r="L394" s="172"/>
      <c r="M394" s="172"/>
      <c r="N394" s="172"/>
      <c r="O394" s="172"/>
      <c r="P394" s="172"/>
      <c r="Q394" s="172"/>
      <c r="R394" s="172"/>
      <c r="S394" s="172"/>
      <c r="T394" s="506" t="str">
        <f>IF(C394="","",HLOOKUP(C394,'Subpart I Tables'!$C$94:$K$100,7,FALSE))</f>
        <v/>
      </c>
      <c r="U394" s="172"/>
      <c r="V394" s="172"/>
      <c r="W394" s="172"/>
      <c r="X394" s="172"/>
      <c r="Y394" s="172"/>
      <c r="Z394" s="172"/>
      <c r="AA394" s="183"/>
      <c r="AB394" s="183"/>
      <c r="AH394" s="863" t="s">
        <v>179</v>
      </c>
      <c r="AI394" s="429" t="str">
        <f>AI544</f>
        <v/>
      </c>
      <c r="AJ394" s="429" t="str">
        <f>IF(ISNA(VLOOKUP(AI394,$C$394:$E$408,2,FALSE)),0,VLOOKUP(AI394,$C$394:$E$408,2,FALSE))</f>
        <v/>
      </c>
      <c r="AK394" s="429" t="str">
        <f>IF(ISNA(VLOOKUP(AI394,$C$394:$E$408,3,FALSE)),0,VLOOKUP(AI394,$C$394:$E$408,3,FALSE))</f>
        <v/>
      </c>
      <c r="AL394" s="429">
        <f t="shared" si="78"/>
        <v>0</v>
      </c>
    </row>
    <row r="395" spans="1:38" ht="18" customHeight="1" x14ac:dyDescent="0.2">
      <c r="A395" s="172"/>
      <c r="B395" s="873"/>
      <c r="C395" s="420" t="str">
        <f t="shared" ref="C395:C405" si="108">C288</f>
        <v/>
      </c>
      <c r="D395" s="496" t="str">
        <f t="shared" ref="D395:D404" si="109">F288</f>
        <v/>
      </c>
      <c r="E395" s="264" t="str">
        <f t="shared" si="107"/>
        <v/>
      </c>
      <c r="F395" s="428"/>
      <c r="G395" s="428"/>
      <c r="H395" s="507" t="str">
        <f t="shared" ref="H395:H408" si="110">IF($C395="","",IF(ISNA(VLOOKUP($C395&amp;"Chamber Cleaning - LCD manufacture",$A$186:$H$211,8,FALSE)),1,VLOOKUP($C395&amp;"Chamber Cleaning - LCD manufacture",$A$186:$H$211,8,FALSE)))</f>
        <v/>
      </c>
      <c r="I395" s="730" t="str">
        <f t="shared" si="99"/>
        <v/>
      </c>
      <c r="J395" s="172"/>
      <c r="K395" s="172"/>
      <c r="L395" s="172"/>
      <c r="M395" s="172"/>
      <c r="N395" s="172"/>
      <c r="O395" s="172"/>
      <c r="P395" s="172"/>
      <c r="Q395" s="172"/>
      <c r="R395" s="172"/>
      <c r="S395" s="172"/>
      <c r="T395" s="507" t="str">
        <f>IF(C395="","",HLOOKUP(C395,'Subpart I Tables'!$C$94:$K$100,7,FALSE))</f>
        <v/>
      </c>
      <c r="U395" s="172"/>
      <c r="V395" s="172"/>
      <c r="W395" s="172"/>
      <c r="X395" s="172"/>
      <c r="Y395" s="172"/>
      <c r="Z395" s="172"/>
      <c r="AA395" s="183"/>
      <c r="AB395" s="183"/>
      <c r="AH395" s="864"/>
      <c r="AI395" s="430" t="str">
        <f t="shared" ref="AI395:AI408" si="111">AI545</f>
        <v/>
      </c>
      <c r="AJ395" s="430" t="str">
        <f t="shared" ref="AJ395:AJ408" si="112">IF(ISNA(VLOOKUP(AI395,$C$394:$E$408,2,FALSE)),0,VLOOKUP(AI395,$C$394:$E$408,2,FALSE))</f>
        <v/>
      </c>
      <c r="AK395" s="430" t="str">
        <f t="shared" ref="AK395:AK408" si="113">IF(ISNA(VLOOKUP(AI395,$C$394:$E$408,3,FALSE)),0,VLOOKUP(AI395,$C$394:$E$408,3,FALSE))</f>
        <v/>
      </c>
      <c r="AL395" s="430">
        <f t="shared" si="78"/>
        <v>0</v>
      </c>
    </row>
    <row r="396" spans="1:38" ht="18" customHeight="1" x14ac:dyDescent="0.2">
      <c r="A396" s="172"/>
      <c r="B396" s="873"/>
      <c r="C396" s="420" t="str">
        <f t="shared" si="108"/>
        <v/>
      </c>
      <c r="D396" s="496" t="str">
        <f t="shared" si="109"/>
        <v/>
      </c>
      <c r="E396" s="264" t="str">
        <f t="shared" si="107"/>
        <v/>
      </c>
      <c r="F396" s="428"/>
      <c r="G396" s="428"/>
      <c r="H396" s="507" t="str">
        <f t="shared" si="110"/>
        <v/>
      </c>
      <c r="I396" s="730" t="str">
        <f t="shared" si="99"/>
        <v/>
      </c>
      <c r="J396" s="172"/>
      <c r="K396" s="172"/>
      <c r="L396" s="172"/>
      <c r="M396" s="172"/>
      <c r="N396" s="172"/>
      <c r="O396" s="172"/>
      <c r="P396" s="172"/>
      <c r="Q396" s="172"/>
      <c r="R396" s="172"/>
      <c r="S396" s="172"/>
      <c r="T396" s="507" t="str">
        <f>IF(C396="","",HLOOKUP(C396,'Subpart I Tables'!$C$94:$K$100,7,FALSE))</f>
        <v/>
      </c>
      <c r="U396" s="172"/>
      <c r="V396" s="172"/>
      <c r="W396" s="172"/>
      <c r="X396" s="172"/>
      <c r="Y396" s="172"/>
      <c r="Z396" s="172"/>
      <c r="AA396" s="183"/>
      <c r="AB396" s="183"/>
      <c r="AH396" s="864"/>
      <c r="AI396" s="430" t="str">
        <f t="shared" si="111"/>
        <v/>
      </c>
      <c r="AJ396" s="430" t="str">
        <f t="shared" si="112"/>
        <v/>
      </c>
      <c r="AK396" s="430" t="str">
        <f t="shared" si="113"/>
        <v/>
      </c>
      <c r="AL396" s="430">
        <f t="shared" si="78"/>
        <v>0</v>
      </c>
    </row>
    <row r="397" spans="1:38" ht="18" customHeight="1" x14ac:dyDescent="0.2">
      <c r="A397" s="172"/>
      <c r="B397" s="873"/>
      <c r="C397" s="420" t="str">
        <f t="shared" si="108"/>
        <v/>
      </c>
      <c r="D397" s="496" t="str">
        <f t="shared" si="109"/>
        <v/>
      </c>
      <c r="E397" s="264" t="str">
        <f t="shared" si="107"/>
        <v/>
      </c>
      <c r="F397" s="428"/>
      <c r="G397" s="428"/>
      <c r="H397" s="507" t="str">
        <f t="shared" si="110"/>
        <v/>
      </c>
      <c r="I397" s="730" t="str">
        <f t="shared" si="99"/>
        <v/>
      </c>
      <c r="J397" s="172"/>
      <c r="K397" s="172"/>
      <c r="L397" s="172"/>
      <c r="M397" s="172"/>
      <c r="N397" s="172"/>
      <c r="O397" s="172"/>
      <c r="P397" s="172"/>
      <c r="Q397" s="172"/>
      <c r="R397" s="172"/>
      <c r="S397" s="172"/>
      <c r="T397" s="507" t="str">
        <f>IF(C397="","",HLOOKUP(C397,'Subpart I Tables'!$C$94:$K$100,7,FALSE))</f>
        <v/>
      </c>
      <c r="U397" s="172"/>
      <c r="V397" s="172"/>
      <c r="W397" s="172"/>
      <c r="X397" s="172"/>
      <c r="Y397" s="172"/>
      <c r="Z397" s="172"/>
      <c r="AA397" s="183"/>
      <c r="AB397" s="183"/>
      <c r="AH397" s="864"/>
      <c r="AI397" s="430" t="str">
        <f t="shared" si="111"/>
        <v/>
      </c>
      <c r="AJ397" s="430" t="str">
        <f t="shared" si="112"/>
        <v/>
      </c>
      <c r="AK397" s="430" t="str">
        <f t="shared" si="113"/>
        <v/>
      </c>
      <c r="AL397" s="430">
        <f t="shared" si="78"/>
        <v>0</v>
      </c>
    </row>
    <row r="398" spans="1:38" ht="18" customHeight="1" x14ac:dyDescent="0.2">
      <c r="A398" s="172"/>
      <c r="B398" s="873"/>
      <c r="C398" s="420" t="str">
        <f t="shared" si="108"/>
        <v/>
      </c>
      <c r="D398" s="496" t="str">
        <f t="shared" si="109"/>
        <v/>
      </c>
      <c r="E398" s="264" t="str">
        <f t="shared" si="107"/>
        <v/>
      </c>
      <c r="F398" s="428"/>
      <c r="G398" s="428"/>
      <c r="H398" s="507" t="str">
        <f t="shared" si="110"/>
        <v/>
      </c>
      <c r="I398" s="730" t="str">
        <f t="shared" si="99"/>
        <v/>
      </c>
      <c r="J398" s="172"/>
      <c r="K398" s="172"/>
      <c r="L398" s="172"/>
      <c r="M398" s="172"/>
      <c r="N398" s="172"/>
      <c r="O398" s="172"/>
      <c r="P398" s="172"/>
      <c r="Q398" s="172"/>
      <c r="R398" s="172"/>
      <c r="S398" s="172"/>
      <c r="T398" s="507" t="str">
        <f>IF(C398="","",HLOOKUP(C398,'Subpart I Tables'!$C$94:$K$100,7,FALSE))</f>
        <v/>
      </c>
      <c r="U398" s="172"/>
      <c r="V398" s="172"/>
      <c r="W398" s="172"/>
      <c r="X398" s="172"/>
      <c r="Y398" s="172"/>
      <c r="Z398" s="172"/>
      <c r="AA398" s="183"/>
      <c r="AB398" s="183"/>
      <c r="AH398" s="864"/>
      <c r="AI398" s="430" t="str">
        <f t="shared" si="111"/>
        <v/>
      </c>
      <c r="AJ398" s="430" t="str">
        <f t="shared" si="112"/>
        <v/>
      </c>
      <c r="AK398" s="430" t="str">
        <f t="shared" si="113"/>
        <v/>
      </c>
      <c r="AL398" s="430">
        <f t="shared" ref="AL398:AL427" si="114">IF(AI398="",0,AJ398*AK398*0.001)</f>
        <v>0</v>
      </c>
    </row>
    <row r="399" spans="1:38" ht="18" customHeight="1" x14ac:dyDescent="0.2">
      <c r="A399" s="172"/>
      <c r="B399" s="873"/>
      <c r="C399" s="420" t="str">
        <f t="shared" si="108"/>
        <v/>
      </c>
      <c r="D399" s="496" t="str">
        <f t="shared" si="109"/>
        <v/>
      </c>
      <c r="E399" s="264" t="str">
        <f t="shared" si="107"/>
        <v/>
      </c>
      <c r="F399" s="428"/>
      <c r="G399" s="428"/>
      <c r="H399" s="507" t="str">
        <f t="shared" si="110"/>
        <v/>
      </c>
      <c r="I399" s="730" t="str">
        <f t="shared" si="99"/>
        <v/>
      </c>
      <c r="J399" s="172"/>
      <c r="K399" s="172"/>
      <c r="L399" s="172"/>
      <c r="M399" s="172"/>
      <c r="N399" s="172"/>
      <c r="O399" s="172"/>
      <c r="P399" s="172"/>
      <c r="Q399" s="172"/>
      <c r="R399" s="172"/>
      <c r="S399" s="172"/>
      <c r="T399" s="507" t="str">
        <f>IF(C399="","",HLOOKUP(C399,'Subpart I Tables'!$C$94:$K$100,7,FALSE))</f>
        <v/>
      </c>
      <c r="U399" s="172"/>
      <c r="V399" s="172"/>
      <c r="W399" s="172"/>
      <c r="X399" s="172"/>
      <c r="Y399" s="172"/>
      <c r="Z399" s="172"/>
      <c r="AA399" s="183"/>
      <c r="AB399" s="183"/>
      <c r="AH399" s="864"/>
      <c r="AI399" s="430" t="str">
        <f t="shared" si="111"/>
        <v/>
      </c>
      <c r="AJ399" s="430" t="str">
        <f t="shared" si="112"/>
        <v/>
      </c>
      <c r="AK399" s="430" t="str">
        <f t="shared" si="113"/>
        <v/>
      </c>
      <c r="AL399" s="430">
        <f t="shared" si="114"/>
        <v>0</v>
      </c>
    </row>
    <row r="400" spans="1:38" ht="18" customHeight="1" x14ac:dyDescent="0.2">
      <c r="A400" s="172"/>
      <c r="B400" s="873"/>
      <c r="C400" s="420" t="str">
        <f t="shared" si="108"/>
        <v/>
      </c>
      <c r="D400" s="496" t="str">
        <f t="shared" si="109"/>
        <v/>
      </c>
      <c r="E400" s="264" t="str">
        <f t="shared" si="107"/>
        <v/>
      </c>
      <c r="F400" s="428"/>
      <c r="G400" s="428"/>
      <c r="H400" s="507" t="str">
        <f t="shared" si="110"/>
        <v/>
      </c>
      <c r="I400" s="730" t="str">
        <f t="shared" si="99"/>
        <v/>
      </c>
      <c r="J400" s="172"/>
      <c r="K400" s="172"/>
      <c r="L400" s="172"/>
      <c r="M400" s="172"/>
      <c r="N400" s="172"/>
      <c r="O400" s="172"/>
      <c r="P400" s="172"/>
      <c r="Q400" s="172"/>
      <c r="R400" s="172"/>
      <c r="S400" s="172"/>
      <c r="T400" s="507" t="str">
        <f>IF(C400="","",HLOOKUP(C400,'Subpart I Tables'!$C$94:$K$100,7,FALSE))</f>
        <v/>
      </c>
      <c r="U400" s="172"/>
      <c r="V400" s="172"/>
      <c r="W400" s="172"/>
      <c r="X400" s="172"/>
      <c r="Y400" s="172"/>
      <c r="Z400" s="172"/>
      <c r="AA400" s="183"/>
      <c r="AB400" s="183"/>
      <c r="AH400" s="864"/>
      <c r="AI400" s="430" t="str">
        <f t="shared" si="111"/>
        <v/>
      </c>
      <c r="AJ400" s="430" t="str">
        <f t="shared" si="112"/>
        <v/>
      </c>
      <c r="AK400" s="430" t="str">
        <f t="shared" si="113"/>
        <v/>
      </c>
      <c r="AL400" s="430">
        <f t="shared" si="114"/>
        <v>0</v>
      </c>
    </row>
    <row r="401" spans="1:38" ht="18" customHeight="1" x14ac:dyDescent="0.2">
      <c r="A401" s="172"/>
      <c r="B401" s="873"/>
      <c r="C401" s="420" t="str">
        <f t="shared" si="108"/>
        <v/>
      </c>
      <c r="D401" s="496" t="str">
        <f t="shared" si="109"/>
        <v/>
      </c>
      <c r="E401" s="264" t="str">
        <f t="shared" si="107"/>
        <v/>
      </c>
      <c r="F401" s="428"/>
      <c r="G401" s="428"/>
      <c r="H401" s="507" t="str">
        <f t="shared" si="110"/>
        <v/>
      </c>
      <c r="I401" s="730" t="str">
        <f t="shared" si="99"/>
        <v/>
      </c>
      <c r="J401" s="172"/>
      <c r="K401" s="172"/>
      <c r="L401" s="172"/>
      <c r="M401" s="172"/>
      <c r="N401" s="172"/>
      <c r="O401" s="172"/>
      <c r="P401" s="172"/>
      <c r="Q401" s="172"/>
      <c r="R401" s="172"/>
      <c r="S401" s="172"/>
      <c r="T401" s="507" t="str">
        <f>IF(C401="","",HLOOKUP(C401,'Subpart I Tables'!$C$94:$K$100,7,FALSE))</f>
        <v/>
      </c>
      <c r="U401" s="172"/>
      <c r="V401" s="172"/>
      <c r="W401" s="172"/>
      <c r="X401" s="172"/>
      <c r="Y401" s="172"/>
      <c r="Z401" s="172"/>
      <c r="AA401" s="183"/>
      <c r="AB401" s="183"/>
      <c r="AH401" s="864"/>
      <c r="AI401" s="430" t="str">
        <f t="shared" si="111"/>
        <v/>
      </c>
      <c r="AJ401" s="430" t="str">
        <f t="shared" si="112"/>
        <v/>
      </c>
      <c r="AK401" s="430" t="str">
        <f t="shared" si="113"/>
        <v/>
      </c>
      <c r="AL401" s="430">
        <f t="shared" si="114"/>
        <v>0</v>
      </c>
    </row>
    <row r="402" spans="1:38" ht="18" customHeight="1" x14ac:dyDescent="0.2">
      <c r="A402" s="172"/>
      <c r="B402" s="871"/>
      <c r="C402" s="420" t="str">
        <f t="shared" si="108"/>
        <v/>
      </c>
      <c r="D402" s="496" t="str">
        <f t="shared" si="109"/>
        <v/>
      </c>
      <c r="E402" s="264" t="str">
        <f t="shared" si="107"/>
        <v/>
      </c>
      <c r="F402" s="347"/>
      <c r="G402" s="347"/>
      <c r="H402" s="507" t="str">
        <f t="shared" si="110"/>
        <v/>
      </c>
      <c r="I402" s="730" t="str">
        <f t="shared" si="99"/>
        <v/>
      </c>
      <c r="J402" s="172"/>
      <c r="K402" s="172"/>
      <c r="L402" s="172"/>
      <c r="M402" s="172"/>
      <c r="N402" s="172"/>
      <c r="O402" s="172"/>
      <c r="P402" s="172"/>
      <c r="Q402" s="172"/>
      <c r="R402" s="172"/>
      <c r="S402" s="172"/>
      <c r="T402" s="507" t="str">
        <f>IF(C402="","",HLOOKUP(C402,'Subpart I Tables'!$C$94:$K$100,7,FALSE))</f>
        <v/>
      </c>
      <c r="U402" s="172"/>
      <c r="V402" s="172"/>
      <c r="W402" s="172"/>
      <c r="X402" s="172"/>
      <c r="Y402" s="172"/>
      <c r="Z402" s="172"/>
      <c r="AA402" s="183"/>
      <c r="AB402" s="183"/>
      <c r="AH402" s="865"/>
      <c r="AI402" s="430" t="str">
        <f t="shared" si="111"/>
        <v/>
      </c>
      <c r="AJ402" s="430" t="str">
        <f t="shared" si="112"/>
        <v/>
      </c>
      <c r="AK402" s="430" t="str">
        <f t="shared" si="113"/>
        <v/>
      </c>
      <c r="AL402" s="430">
        <f t="shared" si="114"/>
        <v>0</v>
      </c>
    </row>
    <row r="403" spans="1:38" ht="18" customHeight="1" x14ac:dyDescent="0.2">
      <c r="A403" s="172"/>
      <c r="B403" s="871"/>
      <c r="C403" s="420" t="str">
        <f t="shared" si="108"/>
        <v/>
      </c>
      <c r="D403" s="496" t="str">
        <f t="shared" si="109"/>
        <v/>
      </c>
      <c r="E403" s="264" t="str">
        <f t="shared" ref="E403:E408" si="115">IF(ISNA(T403),0,T403)</f>
        <v/>
      </c>
      <c r="F403" s="347"/>
      <c r="G403" s="347"/>
      <c r="H403" s="507" t="str">
        <f t="shared" si="110"/>
        <v/>
      </c>
      <c r="I403" s="730" t="str">
        <f t="shared" si="99"/>
        <v/>
      </c>
      <c r="J403" s="172"/>
      <c r="K403" s="172"/>
      <c r="L403" s="172"/>
      <c r="M403" s="172"/>
      <c r="N403" s="172"/>
      <c r="O403" s="172"/>
      <c r="P403" s="172"/>
      <c r="Q403" s="172"/>
      <c r="R403" s="172"/>
      <c r="S403" s="172"/>
      <c r="T403" s="507" t="str">
        <f>IF(C403="","",HLOOKUP(C403,'Subpart I Tables'!$C$94:$K$100,7,FALSE))</f>
        <v/>
      </c>
      <c r="U403" s="172"/>
      <c r="V403" s="172"/>
      <c r="W403" s="172"/>
      <c r="X403" s="172"/>
      <c r="Y403" s="172"/>
      <c r="Z403" s="172"/>
      <c r="AA403" s="183"/>
      <c r="AB403" s="183"/>
      <c r="AH403" s="865"/>
      <c r="AI403" s="430" t="str">
        <f t="shared" si="111"/>
        <v/>
      </c>
      <c r="AJ403" s="430" t="str">
        <f t="shared" si="112"/>
        <v/>
      </c>
      <c r="AK403" s="430" t="str">
        <f t="shared" si="113"/>
        <v/>
      </c>
      <c r="AL403" s="430">
        <f t="shared" si="114"/>
        <v>0</v>
      </c>
    </row>
    <row r="404" spans="1:38" ht="18" customHeight="1" x14ac:dyDescent="0.2">
      <c r="A404" s="172"/>
      <c r="B404" s="871"/>
      <c r="C404" s="420" t="str">
        <f t="shared" si="108"/>
        <v/>
      </c>
      <c r="D404" s="496" t="str">
        <f t="shared" si="109"/>
        <v/>
      </c>
      <c r="E404" s="264" t="str">
        <f t="shared" si="115"/>
        <v/>
      </c>
      <c r="F404" s="347"/>
      <c r="G404" s="347"/>
      <c r="H404" s="507" t="str">
        <f t="shared" si="110"/>
        <v/>
      </c>
      <c r="I404" s="730" t="str">
        <f t="shared" si="99"/>
        <v/>
      </c>
      <c r="J404" s="172"/>
      <c r="K404" s="172"/>
      <c r="L404" s="172"/>
      <c r="M404" s="172"/>
      <c r="N404" s="172"/>
      <c r="O404" s="172"/>
      <c r="P404" s="172"/>
      <c r="Q404" s="172"/>
      <c r="R404" s="172"/>
      <c r="S404" s="172"/>
      <c r="T404" s="507" t="str">
        <f>IF(C404="","",HLOOKUP(C404,'Subpart I Tables'!$C$94:$K$100,7,FALSE))</f>
        <v/>
      </c>
      <c r="U404" s="172"/>
      <c r="V404" s="172"/>
      <c r="W404" s="172"/>
      <c r="X404" s="172"/>
      <c r="Y404" s="172"/>
      <c r="Z404" s="172"/>
      <c r="AA404" s="183"/>
      <c r="AB404" s="183"/>
      <c r="AH404" s="865"/>
      <c r="AI404" s="430" t="str">
        <f t="shared" si="111"/>
        <v/>
      </c>
      <c r="AJ404" s="430" t="str">
        <f t="shared" si="112"/>
        <v/>
      </c>
      <c r="AK404" s="430" t="str">
        <f t="shared" si="113"/>
        <v/>
      </c>
      <c r="AL404" s="430">
        <f t="shared" si="114"/>
        <v>0</v>
      </c>
    </row>
    <row r="405" spans="1:38" ht="18" customHeight="1" x14ac:dyDescent="0.2">
      <c r="A405" s="172"/>
      <c r="B405" s="871"/>
      <c r="C405" s="420" t="str">
        <f t="shared" si="108"/>
        <v/>
      </c>
      <c r="D405" s="238" t="str">
        <f t="shared" ref="D405:D409" si="116">F298</f>
        <v/>
      </c>
      <c r="E405" s="264" t="str">
        <f t="shared" si="115"/>
        <v/>
      </c>
      <c r="F405" s="347"/>
      <c r="G405" s="347"/>
      <c r="H405" s="507" t="str">
        <f t="shared" si="110"/>
        <v/>
      </c>
      <c r="I405" s="730" t="str">
        <f t="shared" si="99"/>
        <v/>
      </c>
      <c r="J405" s="172"/>
      <c r="K405" s="172"/>
      <c r="L405" s="172"/>
      <c r="M405" s="172"/>
      <c r="N405" s="172"/>
      <c r="O405" s="172"/>
      <c r="P405" s="172"/>
      <c r="Q405" s="172"/>
      <c r="R405" s="172"/>
      <c r="S405" s="172"/>
      <c r="T405" s="507" t="str">
        <f>IF(C405="","",HLOOKUP(C405,'Subpart I Tables'!$C$94:$K$100,7,FALSE))</f>
        <v/>
      </c>
      <c r="U405" s="172"/>
      <c r="V405" s="172"/>
      <c r="W405" s="172"/>
      <c r="X405" s="172"/>
      <c r="Y405" s="172"/>
      <c r="Z405" s="172"/>
      <c r="AA405" s="183"/>
      <c r="AB405" s="183"/>
      <c r="AH405" s="865"/>
      <c r="AI405" s="430" t="str">
        <f t="shared" si="111"/>
        <v/>
      </c>
      <c r="AJ405" s="430" t="str">
        <f t="shared" si="112"/>
        <v/>
      </c>
      <c r="AK405" s="430" t="str">
        <f t="shared" si="113"/>
        <v/>
      </c>
      <c r="AL405" s="430">
        <f t="shared" si="114"/>
        <v>0</v>
      </c>
    </row>
    <row r="406" spans="1:38" ht="18" customHeight="1" x14ac:dyDescent="0.2">
      <c r="A406" s="172"/>
      <c r="B406" s="871"/>
      <c r="C406" s="263" t="str">
        <f t="shared" ref="C406:C409" si="117">C299</f>
        <v/>
      </c>
      <c r="D406" s="238" t="str">
        <f t="shared" si="116"/>
        <v/>
      </c>
      <c r="E406" s="264" t="str">
        <f t="shared" si="115"/>
        <v/>
      </c>
      <c r="F406" s="347"/>
      <c r="G406" s="347"/>
      <c r="H406" s="507" t="str">
        <f t="shared" si="110"/>
        <v/>
      </c>
      <c r="I406" s="730" t="str">
        <f t="shared" si="99"/>
        <v/>
      </c>
      <c r="J406" s="172"/>
      <c r="K406" s="172"/>
      <c r="L406" s="172"/>
      <c r="M406" s="172"/>
      <c r="N406" s="172"/>
      <c r="O406" s="172"/>
      <c r="P406" s="172"/>
      <c r="Q406" s="172"/>
      <c r="R406" s="172"/>
      <c r="S406" s="172"/>
      <c r="T406" s="507" t="str">
        <f>IF(C406="","",HLOOKUP(C406,'Subpart I Tables'!$C$94:$K$100,7,FALSE))</f>
        <v/>
      </c>
      <c r="U406" s="172"/>
      <c r="V406" s="172"/>
      <c r="W406" s="172"/>
      <c r="X406" s="172"/>
      <c r="Y406" s="172"/>
      <c r="Z406" s="172"/>
      <c r="AA406" s="183"/>
      <c r="AB406" s="183"/>
      <c r="AH406" s="865"/>
      <c r="AI406" s="430" t="str">
        <f t="shared" si="111"/>
        <v/>
      </c>
      <c r="AJ406" s="430" t="str">
        <f t="shared" si="112"/>
        <v/>
      </c>
      <c r="AK406" s="430" t="str">
        <f t="shared" si="113"/>
        <v/>
      </c>
      <c r="AL406" s="430">
        <f t="shared" si="114"/>
        <v>0</v>
      </c>
    </row>
    <row r="407" spans="1:38" ht="18" customHeight="1" x14ac:dyDescent="0.2">
      <c r="A407" s="172"/>
      <c r="B407" s="871"/>
      <c r="C407" s="263" t="str">
        <f t="shared" si="117"/>
        <v/>
      </c>
      <c r="D407" s="238" t="str">
        <f t="shared" si="116"/>
        <v/>
      </c>
      <c r="E407" s="264" t="str">
        <f t="shared" si="115"/>
        <v/>
      </c>
      <c r="F407" s="347"/>
      <c r="G407" s="347"/>
      <c r="H407" s="507" t="str">
        <f t="shared" si="110"/>
        <v/>
      </c>
      <c r="I407" s="731" t="str">
        <f t="shared" si="99"/>
        <v/>
      </c>
      <c r="J407" s="172"/>
      <c r="K407" s="172"/>
      <c r="L407" s="172"/>
      <c r="M407" s="172"/>
      <c r="N407" s="172"/>
      <c r="O407" s="172"/>
      <c r="P407" s="172"/>
      <c r="Q407" s="172"/>
      <c r="R407" s="172"/>
      <c r="S407" s="172"/>
      <c r="T407" s="507" t="str">
        <f>IF(C407="","",HLOOKUP(C407,'Subpart I Tables'!$C$94:$K$100,7,FALSE))</f>
        <v/>
      </c>
      <c r="U407" s="172"/>
      <c r="V407" s="172"/>
      <c r="W407" s="172"/>
      <c r="X407" s="172"/>
      <c r="Y407" s="172"/>
      <c r="Z407" s="172"/>
      <c r="AA407" s="183"/>
      <c r="AB407" s="183"/>
      <c r="AH407" s="865"/>
      <c r="AI407" s="430" t="str">
        <f t="shared" si="111"/>
        <v/>
      </c>
      <c r="AJ407" s="430" t="str">
        <f t="shared" si="112"/>
        <v/>
      </c>
      <c r="AK407" s="430" t="str">
        <f t="shared" si="113"/>
        <v/>
      </c>
      <c r="AL407" s="430">
        <f t="shared" si="114"/>
        <v>0</v>
      </c>
    </row>
    <row r="408" spans="1:38" ht="18" customHeight="1" thickBot="1" x14ac:dyDescent="0.25">
      <c r="A408" s="172"/>
      <c r="B408" s="872"/>
      <c r="C408" s="265" t="str">
        <f t="shared" si="117"/>
        <v/>
      </c>
      <c r="D408" s="242" t="str">
        <f t="shared" si="116"/>
        <v/>
      </c>
      <c r="E408" s="266" t="str">
        <f t="shared" si="115"/>
        <v/>
      </c>
      <c r="F408" s="348"/>
      <c r="G408" s="348"/>
      <c r="H408" s="508" t="str">
        <f t="shared" si="110"/>
        <v/>
      </c>
      <c r="I408" s="733" t="str">
        <f t="shared" si="99"/>
        <v/>
      </c>
      <c r="J408" s="172"/>
      <c r="K408" s="172"/>
      <c r="L408" s="172"/>
      <c r="M408" s="172"/>
      <c r="N408" s="172"/>
      <c r="O408" s="172"/>
      <c r="P408" s="172"/>
      <c r="Q408" s="172"/>
      <c r="R408" s="172"/>
      <c r="S408" s="172"/>
      <c r="T408" s="508" t="str">
        <f>IF(C408="","",HLOOKUP(C408,'Subpart I Tables'!$C$94:$K$100,7,FALSE))</f>
        <v/>
      </c>
      <c r="U408" s="172"/>
      <c r="V408" s="172"/>
      <c r="W408" s="172"/>
      <c r="X408" s="172"/>
      <c r="Y408" s="172"/>
      <c r="Z408" s="172"/>
      <c r="AA408" s="183"/>
      <c r="AB408" s="183"/>
      <c r="AH408" s="866"/>
      <c r="AI408" s="431" t="str">
        <f t="shared" si="111"/>
        <v/>
      </c>
      <c r="AJ408" s="431" t="str">
        <f t="shared" si="112"/>
        <v/>
      </c>
      <c r="AK408" s="431" t="str">
        <f t="shared" si="113"/>
        <v/>
      </c>
      <c r="AL408" s="431">
        <f t="shared" si="114"/>
        <v>0</v>
      </c>
    </row>
    <row r="409" spans="1:38" ht="18" customHeight="1" x14ac:dyDescent="0.2">
      <c r="A409" s="172"/>
      <c r="B409" s="870" t="s">
        <v>180</v>
      </c>
      <c r="C409" s="261" t="str">
        <f t="shared" si="117"/>
        <v/>
      </c>
      <c r="D409" s="193" t="str">
        <f t="shared" si="116"/>
        <v/>
      </c>
      <c r="E409" s="262" t="str">
        <f t="shared" ref="E409:E417" si="118">IF(ISNA(T409),0,T409)</f>
        <v/>
      </c>
      <c r="F409" s="346"/>
      <c r="G409" s="346"/>
      <c r="H409" s="506" t="str">
        <f>IF($C409="","",IF(ISNA(VLOOKUP($C409&amp;"Chamber Cleaning - PV manufacture",$A$186:$H$211,8,FALSE)),1,VLOOKUP($C409&amp;"Chamber Cleaning - PV manufacture",$A$186:$H$211,8,FALSE)))</f>
        <v/>
      </c>
      <c r="I409" s="734" t="str">
        <f t="shared" si="99"/>
        <v/>
      </c>
      <c r="J409" s="172"/>
      <c r="K409" s="172"/>
      <c r="L409" s="172"/>
      <c r="M409" s="172"/>
      <c r="N409" s="172"/>
      <c r="O409" s="172"/>
      <c r="P409" s="172"/>
      <c r="Q409" s="172"/>
      <c r="R409" s="172"/>
      <c r="S409" s="172"/>
      <c r="T409" s="506" t="str">
        <f>IF(C409="","",HLOOKUP(C409,'Subpart I Tables'!$C$105:$K$111,6,FALSE))</f>
        <v/>
      </c>
      <c r="U409" s="172"/>
      <c r="V409" s="172"/>
      <c r="W409" s="172"/>
      <c r="X409" s="172"/>
      <c r="Y409" s="172"/>
      <c r="Z409" s="172"/>
      <c r="AA409" s="183"/>
      <c r="AB409" s="183"/>
      <c r="AH409" s="863" t="s">
        <v>180</v>
      </c>
      <c r="AI409" s="429" t="str">
        <f>AI544</f>
        <v/>
      </c>
      <c r="AJ409" s="429" t="str">
        <f>IF(ISNA(VLOOKUP(AI409,$C$409:$E$423,2,FALSE)),0,VLOOKUP(AI409,$C$409:$E$423,2,FALSE))</f>
        <v/>
      </c>
      <c r="AK409" s="429" t="str">
        <f>IF(ISNA(VLOOKUP(AI409,$C$409:$E$423,3,FALSE)),0,VLOOKUP(AI409,$C$409:$E$423,3,FALSE))</f>
        <v/>
      </c>
      <c r="AL409" s="429">
        <f t="shared" si="114"/>
        <v>0</v>
      </c>
    </row>
    <row r="410" spans="1:38" ht="18" customHeight="1" x14ac:dyDescent="0.2">
      <c r="A410" s="172"/>
      <c r="B410" s="873"/>
      <c r="C410" s="420" t="str">
        <f t="shared" ref="C410:C418" si="119">C303</f>
        <v/>
      </c>
      <c r="D410" s="362" t="str">
        <f t="shared" ref="D410:D419" si="120">F303</f>
        <v/>
      </c>
      <c r="E410" s="264" t="str">
        <f t="shared" si="118"/>
        <v/>
      </c>
      <c r="F410" s="428"/>
      <c r="G410" s="428"/>
      <c r="H410" s="507" t="str">
        <f t="shared" ref="H410:H423" si="121">IF($C410="","",IF(ISNA(VLOOKUP($C410&amp;"Chamber Cleaning - PV manufacture",$A$186:$H$211,8,FALSE)),1,VLOOKUP($C410&amp;"Chamber Cleaning - PV manufacture",$A$186:$H$211,8,FALSE)))</f>
        <v/>
      </c>
      <c r="I410" s="730" t="str">
        <f t="shared" si="99"/>
        <v/>
      </c>
      <c r="J410" s="172"/>
      <c r="K410" s="172"/>
      <c r="L410" s="172"/>
      <c r="M410" s="172"/>
      <c r="N410" s="172"/>
      <c r="O410" s="172"/>
      <c r="P410" s="172"/>
      <c r="Q410" s="172"/>
      <c r="R410" s="172"/>
      <c r="S410" s="172"/>
      <c r="T410" s="507" t="str">
        <f>IF(C410="","",HLOOKUP(C410,'Subpart I Tables'!$C$105:$K$111,6,FALSE))</f>
        <v/>
      </c>
      <c r="U410" s="172"/>
      <c r="V410" s="172"/>
      <c r="W410" s="172"/>
      <c r="X410" s="172"/>
      <c r="Y410" s="172"/>
      <c r="Z410" s="172"/>
      <c r="AA410" s="183"/>
      <c r="AB410" s="183"/>
      <c r="AH410" s="864"/>
      <c r="AI410" s="430" t="str">
        <f t="shared" ref="AI410:AI423" si="122">AI545</f>
        <v/>
      </c>
      <c r="AJ410" s="430" t="str">
        <f t="shared" ref="AJ410:AJ423" si="123">IF(ISNA(VLOOKUP(AI410,$C$409:$E$423,2,FALSE)),0,VLOOKUP(AI410,$C$409:$E$423,2,FALSE))</f>
        <v/>
      </c>
      <c r="AK410" s="430" t="str">
        <f t="shared" ref="AK410:AK423" si="124">IF(ISNA(VLOOKUP(AI410,$C$409:$E$423,3,FALSE)),0,VLOOKUP(AI410,$C$409:$E$423,3,FALSE))</f>
        <v/>
      </c>
      <c r="AL410" s="430">
        <f t="shared" si="114"/>
        <v>0</v>
      </c>
    </row>
    <row r="411" spans="1:38" ht="18" customHeight="1" x14ac:dyDescent="0.2">
      <c r="A411" s="172"/>
      <c r="B411" s="873"/>
      <c r="C411" s="420" t="str">
        <f t="shared" si="119"/>
        <v/>
      </c>
      <c r="D411" s="362" t="str">
        <f t="shared" si="120"/>
        <v/>
      </c>
      <c r="E411" s="264" t="str">
        <f t="shared" si="118"/>
        <v/>
      </c>
      <c r="F411" s="428"/>
      <c r="G411" s="428"/>
      <c r="H411" s="507" t="str">
        <f t="shared" si="121"/>
        <v/>
      </c>
      <c r="I411" s="730" t="str">
        <f t="shared" si="99"/>
        <v/>
      </c>
      <c r="J411" s="172"/>
      <c r="K411" s="172"/>
      <c r="L411" s="172"/>
      <c r="M411" s="172"/>
      <c r="N411" s="172"/>
      <c r="O411" s="172"/>
      <c r="P411" s="172"/>
      <c r="Q411" s="172"/>
      <c r="R411" s="172"/>
      <c r="S411" s="172"/>
      <c r="T411" s="507" t="str">
        <f>IF(C411="","",HLOOKUP(C411,'Subpart I Tables'!$C$105:$K$111,6,FALSE))</f>
        <v/>
      </c>
      <c r="U411" s="172"/>
      <c r="V411" s="172"/>
      <c r="W411" s="172"/>
      <c r="X411" s="172"/>
      <c r="Y411" s="172"/>
      <c r="Z411" s="172"/>
      <c r="AA411" s="183"/>
      <c r="AB411" s="183"/>
      <c r="AH411" s="864"/>
      <c r="AI411" s="430" t="str">
        <f t="shared" si="122"/>
        <v/>
      </c>
      <c r="AJ411" s="430" t="str">
        <f t="shared" si="123"/>
        <v/>
      </c>
      <c r="AK411" s="430" t="str">
        <f t="shared" si="124"/>
        <v/>
      </c>
      <c r="AL411" s="430">
        <f t="shared" si="114"/>
        <v>0</v>
      </c>
    </row>
    <row r="412" spans="1:38" ht="18" customHeight="1" x14ac:dyDescent="0.2">
      <c r="A412" s="172"/>
      <c r="B412" s="873"/>
      <c r="C412" s="420" t="str">
        <f t="shared" si="119"/>
        <v/>
      </c>
      <c r="D412" s="362" t="str">
        <f t="shared" si="120"/>
        <v/>
      </c>
      <c r="E412" s="264" t="str">
        <f t="shared" si="118"/>
        <v/>
      </c>
      <c r="F412" s="428"/>
      <c r="G412" s="428"/>
      <c r="H412" s="507" t="str">
        <f t="shared" si="121"/>
        <v/>
      </c>
      <c r="I412" s="730" t="str">
        <f t="shared" si="99"/>
        <v/>
      </c>
      <c r="J412" s="172"/>
      <c r="K412" s="172"/>
      <c r="L412" s="172"/>
      <c r="M412" s="172"/>
      <c r="N412" s="172"/>
      <c r="O412" s="172"/>
      <c r="P412" s="172"/>
      <c r="Q412" s="172"/>
      <c r="R412" s="172"/>
      <c r="S412" s="172"/>
      <c r="T412" s="507" t="str">
        <f>IF(C412="","",HLOOKUP(C412,'Subpart I Tables'!$C$105:$K$111,6,FALSE))</f>
        <v/>
      </c>
      <c r="U412" s="172"/>
      <c r="V412" s="172"/>
      <c r="W412" s="172"/>
      <c r="X412" s="172"/>
      <c r="Y412" s="172"/>
      <c r="Z412" s="172"/>
      <c r="AA412" s="183"/>
      <c r="AB412" s="183"/>
      <c r="AH412" s="864"/>
      <c r="AI412" s="430" t="str">
        <f t="shared" si="122"/>
        <v/>
      </c>
      <c r="AJ412" s="430" t="str">
        <f t="shared" si="123"/>
        <v/>
      </c>
      <c r="AK412" s="430" t="str">
        <f t="shared" si="124"/>
        <v/>
      </c>
      <c r="AL412" s="430">
        <f t="shared" si="114"/>
        <v>0</v>
      </c>
    </row>
    <row r="413" spans="1:38" ht="18" customHeight="1" x14ac:dyDescent="0.2">
      <c r="A413" s="172"/>
      <c r="B413" s="873"/>
      <c r="C413" s="420" t="str">
        <f t="shared" si="119"/>
        <v/>
      </c>
      <c r="D413" s="362" t="str">
        <f t="shared" si="120"/>
        <v/>
      </c>
      <c r="E413" s="264" t="str">
        <f t="shared" si="118"/>
        <v/>
      </c>
      <c r="F413" s="428"/>
      <c r="G413" s="428"/>
      <c r="H413" s="507" t="str">
        <f t="shared" si="121"/>
        <v/>
      </c>
      <c r="I413" s="730" t="str">
        <f t="shared" si="99"/>
        <v/>
      </c>
      <c r="J413" s="172"/>
      <c r="K413" s="172"/>
      <c r="L413" s="172"/>
      <c r="M413" s="172"/>
      <c r="N413" s="172"/>
      <c r="O413" s="172"/>
      <c r="P413" s="172"/>
      <c r="Q413" s="172"/>
      <c r="R413" s="172"/>
      <c r="S413" s="172"/>
      <c r="T413" s="507" t="str">
        <f>IF(C413="","",HLOOKUP(C413,'Subpart I Tables'!$C$105:$K$111,6,FALSE))</f>
        <v/>
      </c>
      <c r="U413" s="172"/>
      <c r="V413" s="172"/>
      <c r="W413" s="172"/>
      <c r="X413" s="172"/>
      <c r="Y413" s="172"/>
      <c r="Z413" s="172"/>
      <c r="AA413" s="183"/>
      <c r="AB413" s="183"/>
      <c r="AH413" s="864"/>
      <c r="AI413" s="430" t="str">
        <f t="shared" si="122"/>
        <v/>
      </c>
      <c r="AJ413" s="430" t="str">
        <f t="shared" si="123"/>
        <v/>
      </c>
      <c r="AK413" s="430" t="str">
        <f t="shared" si="124"/>
        <v/>
      </c>
      <c r="AL413" s="430">
        <f t="shared" si="114"/>
        <v>0</v>
      </c>
    </row>
    <row r="414" spans="1:38" ht="18" customHeight="1" x14ac:dyDescent="0.2">
      <c r="A414" s="172"/>
      <c r="B414" s="873"/>
      <c r="C414" s="420" t="str">
        <f t="shared" si="119"/>
        <v/>
      </c>
      <c r="D414" s="362" t="str">
        <f t="shared" si="120"/>
        <v/>
      </c>
      <c r="E414" s="264" t="str">
        <f t="shared" si="118"/>
        <v/>
      </c>
      <c r="F414" s="428"/>
      <c r="G414" s="428"/>
      <c r="H414" s="507" t="str">
        <f t="shared" si="121"/>
        <v/>
      </c>
      <c r="I414" s="730" t="str">
        <f t="shared" si="99"/>
        <v/>
      </c>
      <c r="J414" s="172"/>
      <c r="K414" s="172"/>
      <c r="L414" s="172"/>
      <c r="M414" s="172"/>
      <c r="N414" s="172"/>
      <c r="O414" s="172"/>
      <c r="P414" s="172"/>
      <c r="Q414" s="172"/>
      <c r="R414" s="172"/>
      <c r="S414" s="172"/>
      <c r="T414" s="507" t="str">
        <f>IF(C414="","",HLOOKUP(C414,'Subpart I Tables'!$C$105:$K$111,6,FALSE))</f>
        <v/>
      </c>
      <c r="U414" s="172"/>
      <c r="V414" s="172"/>
      <c r="W414" s="172"/>
      <c r="X414" s="172"/>
      <c r="Y414" s="172"/>
      <c r="Z414" s="172"/>
      <c r="AA414" s="183"/>
      <c r="AB414" s="183"/>
      <c r="AH414" s="864"/>
      <c r="AI414" s="430" t="str">
        <f t="shared" si="122"/>
        <v/>
      </c>
      <c r="AJ414" s="430" t="str">
        <f t="shared" si="123"/>
        <v/>
      </c>
      <c r="AK414" s="430" t="str">
        <f t="shared" si="124"/>
        <v/>
      </c>
      <c r="AL414" s="430">
        <f t="shared" si="114"/>
        <v>0</v>
      </c>
    </row>
    <row r="415" spans="1:38" ht="18" customHeight="1" x14ac:dyDescent="0.2">
      <c r="A415" s="172"/>
      <c r="B415" s="873"/>
      <c r="C415" s="420" t="str">
        <f t="shared" si="119"/>
        <v/>
      </c>
      <c r="D415" s="362" t="str">
        <f t="shared" si="120"/>
        <v/>
      </c>
      <c r="E415" s="264" t="str">
        <f t="shared" si="118"/>
        <v/>
      </c>
      <c r="F415" s="428"/>
      <c r="G415" s="428"/>
      <c r="H415" s="507" t="str">
        <f t="shared" si="121"/>
        <v/>
      </c>
      <c r="I415" s="730" t="str">
        <f t="shared" si="99"/>
        <v/>
      </c>
      <c r="J415" s="172"/>
      <c r="K415" s="172"/>
      <c r="L415" s="172"/>
      <c r="M415" s="172"/>
      <c r="N415" s="172"/>
      <c r="O415" s="172"/>
      <c r="P415" s="172"/>
      <c r="Q415" s="172"/>
      <c r="R415" s="172"/>
      <c r="S415" s="172"/>
      <c r="T415" s="507" t="str">
        <f>IF(C415="","",HLOOKUP(C415,'Subpart I Tables'!$C$105:$K$111,6,FALSE))</f>
        <v/>
      </c>
      <c r="U415" s="172"/>
      <c r="V415" s="172"/>
      <c r="W415" s="172"/>
      <c r="X415" s="172"/>
      <c r="Y415" s="172"/>
      <c r="Z415" s="172"/>
      <c r="AA415" s="183"/>
      <c r="AB415" s="183"/>
      <c r="AH415" s="864"/>
      <c r="AI415" s="430" t="str">
        <f t="shared" si="122"/>
        <v/>
      </c>
      <c r="AJ415" s="430" t="str">
        <f t="shared" si="123"/>
        <v/>
      </c>
      <c r="AK415" s="430" t="str">
        <f t="shared" si="124"/>
        <v/>
      </c>
      <c r="AL415" s="430">
        <f t="shared" si="114"/>
        <v>0</v>
      </c>
    </row>
    <row r="416" spans="1:38" ht="18" customHeight="1" x14ac:dyDescent="0.2">
      <c r="A416" s="172"/>
      <c r="B416" s="873"/>
      <c r="C416" s="420" t="str">
        <f t="shared" si="119"/>
        <v/>
      </c>
      <c r="D416" s="362" t="str">
        <f t="shared" si="120"/>
        <v/>
      </c>
      <c r="E416" s="264" t="str">
        <f t="shared" si="118"/>
        <v/>
      </c>
      <c r="F416" s="428"/>
      <c r="G416" s="428"/>
      <c r="H416" s="507" t="str">
        <f t="shared" si="121"/>
        <v/>
      </c>
      <c r="I416" s="730" t="str">
        <f t="shared" si="99"/>
        <v/>
      </c>
      <c r="J416" s="172"/>
      <c r="K416" s="172"/>
      <c r="L416" s="172"/>
      <c r="M416" s="172"/>
      <c r="N416" s="172"/>
      <c r="O416" s="172"/>
      <c r="P416" s="172"/>
      <c r="Q416" s="172"/>
      <c r="R416" s="172"/>
      <c r="S416" s="172"/>
      <c r="T416" s="507" t="str">
        <f>IF(C416="","",HLOOKUP(C416,'Subpart I Tables'!$C$105:$K$111,6,FALSE))</f>
        <v/>
      </c>
      <c r="U416" s="172"/>
      <c r="V416" s="172"/>
      <c r="W416" s="172"/>
      <c r="X416" s="172"/>
      <c r="Y416" s="172"/>
      <c r="Z416" s="172"/>
      <c r="AA416" s="183"/>
      <c r="AB416" s="183"/>
      <c r="AH416" s="864"/>
      <c r="AI416" s="430" t="str">
        <f t="shared" si="122"/>
        <v/>
      </c>
      <c r="AJ416" s="430" t="str">
        <f t="shared" si="123"/>
        <v/>
      </c>
      <c r="AK416" s="430" t="str">
        <f t="shared" si="124"/>
        <v/>
      </c>
      <c r="AL416" s="430">
        <f t="shared" si="114"/>
        <v>0</v>
      </c>
    </row>
    <row r="417" spans="1:38" ht="18" customHeight="1" x14ac:dyDescent="0.2">
      <c r="A417" s="172"/>
      <c r="B417" s="871"/>
      <c r="C417" s="420" t="str">
        <f t="shared" si="119"/>
        <v/>
      </c>
      <c r="D417" s="362" t="str">
        <f t="shared" si="120"/>
        <v/>
      </c>
      <c r="E417" s="264" t="str">
        <f t="shared" si="118"/>
        <v/>
      </c>
      <c r="F417" s="347"/>
      <c r="G417" s="347"/>
      <c r="H417" s="507" t="str">
        <f t="shared" si="121"/>
        <v/>
      </c>
      <c r="I417" s="730" t="str">
        <f t="shared" si="99"/>
        <v/>
      </c>
      <c r="J417" s="172"/>
      <c r="K417" s="172"/>
      <c r="L417" s="172"/>
      <c r="M417" s="172"/>
      <c r="N417" s="172"/>
      <c r="O417" s="172"/>
      <c r="P417" s="172"/>
      <c r="Q417" s="172"/>
      <c r="R417" s="172"/>
      <c r="S417" s="172"/>
      <c r="T417" s="507" t="str">
        <f>IF(C417="","",HLOOKUP(C417,'Subpart I Tables'!$C$105:$K$111,6,FALSE))</f>
        <v/>
      </c>
      <c r="U417" s="172"/>
      <c r="V417" s="172"/>
      <c r="W417" s="172"/>
      <c r="X417" s="172"/>
      <c r="Y417" s="172"/>
      <c r="Z417" s="172"/>
      <c r="AA417" s="183"/>
      <c r="AB417" s="183"/>
      <c r="AH417" s="865"/>
      <c r="AI417" s="430" t="str">
        <f t="shared" si="122"/>
        <v/>
      </c>
      <c r="AJ417" s="430" t="str">
        <f t="shared" si="123"/>
        <v/>
      </c>
      <c r="AK417" s="430" t="str">
        <f t="shared" si="124"/>
        <v/>
      </c>
      <c r="AL417" s="430">
        <f t="shared" si="114"/>
        <v>0</v>
      </c>
    </row>
    <row r="418" spans="1:38" ht="18" customHeight="1" x14ac:dyDescent="0.2">
      <c r="A418" s="172"/>
      <c r="B418" s="871"/>
      <c r="C418" s="420" t="str">
        <f t="shared" si="119"/>
        <v/>
      </c>
      <c r="D418" s="362" t="str">
        <f t="shared" si="120"/>
        <v/>
      </c>
      <c r="E418" s="264" t="str">
        <f t="shared" ref="E418:E423" si="125">IF(ISNA(T418),0,T418)</f>
        <v/>
      </c>
      <c r="F418" s="347"/>
      <c r="G418" s="347"/>
      <c r="H418" s="507" t="str">
        <f t="shared" si="121"/>
        <v/>
      </c>
      <c r="I418" s="730" t="str">
        <f t="shared" si="99"/>
        <v/>
      </c>
      <c r="J418" s="172"/>
      <c r="K418" s="172"/>
      <c r="L418" s="172"/>
      <c r="M418" s="172"/>
      <c r="N418" s="172"/>
      <c r="O418" s="172"/>
      <c r="P418" s="172"/>
      <c r="Q418" s="172"/>
      <c r="R418" s="172"/>
      <c r="S418" s="172"/>
      <c r="T418" s="507" t="str">
        <f>IF(C418="","",HLOOKUP(C418,'Subpart I Tables'!$C$105:$K$111,6,FALSE))</f>
        <v/>
      </c>
      <c r="U418" s="172"/>
      <c r="V418" s="172"/>
      <c r="W418" s="172"/>
      <c r="X418" s="172"/>
      <c r="Y418" s="172"/>
      <c r="Z418" s="172"/>
      <c r="AA418" s="183"/>
      <c r="AB418" s="183"/>
      <c r="AH418" s="865"/>
      <c r="AI418" s="430" t="str">
        <f t="shared" si="122"/>
        <v/>
      </c>
      <c r="AJ418" s="430" t="str">
        <f t="shared" si="123"/>
        <v/>
      </c>
      <c r="AK418" s="430" t="str">
        <f t="shared" si="124"/>
        <v/>
      </c>
      <c r="AL418" s="430">
        <f t="shared" si="114"/>
        <v>0</v>
      </c>
    </row>
    <row r="419" spans="1:38" ht="18" customHeight="1" x14ac:dyDescent="0.2">
      <c r="A419" s="172"/>
      <c r="B419" s="871"/>
      <c r="C419" s="263" t="str">
        <f t="shared" ref="C419:C423" si="126">C312</f>
        <v/>
      </c>
      <c r="D419" s="362" t="str">
        <f t="shared" si="120"/>
        <v/>
      </c>
      <c r="E419" s="264" t="str">
        <f t="shared" si="125"/>
        <v/>
      </c>
      <c r="F419" s="347"/>
      <c r="G419" s="347"/>
      <c r="H419" s="507" t="str">
        <f t="shared" si="121"/>
        <v/>
      </c>
      <c r="I419" s="730" t="str">
        <f t="shared" si="99"/>
        <v/>
      </c>
      <c r="J419" s="172"/>
      <c r="K419" s="172"/>
      <c r="L419" s="172"/>
      <c r="M419" s="172"/>
      <c r="N419" s="172"/>
      <c r="O419" s="172"/>
      <c r="P419" s="172"/>
      <c r="Q419" s="172"/>
      <c r="R419" s="172"/>
      <c r="S419" s="172"/>
      <c r="T419" s="507" t="str">
        <f>IF(C419="","",HLOOKUP(C419,'Subpart I Tables'!$C$105:$K$111,6,FALSE))</f>
        <v/>
      </c>
      <c r="U419" s="172"/>
      <c r="V419" s="172"/>
      <c r="W419" s="172"/>
      <c r="X419" s="172"/>
      <c r="Y419" s="172"/>
      <c r="Z419" s="172"/>
      <c r="AA419" s="183"/>
      <c r="AB419" s="183"/>
      <c r="AH419" s="865"/>
      <c r="AI419" s="430" t="str">
        <f t="shared" si="122"/>
        <v/>
      </c>
      <c r="AJ419" s="430" t="str">
        <f t="shared" si="123"/>
        <v/>
      </c>
      <c r="AK419" s="430" t="str">
        <f t="shared" si="124"/>
        <v/>
      </c>
      <c r="AL419" s="430">
        <f t="shared" si="114"/>
        <v>0</v>
      </c>
    </row>
    <row r="420" spans="1:38" ht="18" customHeight="1" x14ac:dyDescent="0.2">
      <c r="A420" s="172"/>
      <c r="B420" s="871"/>
      <c r="C420" s="263" t="str">
        <f t="shared" si="126"/>
        <v/>
      </c>
      <c r="D420" s="238" t="str">
        <f t="shared" ref="D420:D423" si="127">F313</f>
        <v/>
      </c>
      <c r="E420" s="264" t="str">
        <f t="shared" si="125"/>
        <v/>
      </c>
      <c r="F420" s="347"/>
      <c r="G420" s="347"/>
      <c r="H420" s="507" t="str">
        <f t="shared" si="121"/>
        <v/>
      </c>
      <c r="I420" s="730" t="str">
        <f t="shared" si="99"/>
        <v/>
      </c>
      <c r="J420" s="172"/>
      <c r="K420" s="172"/>
      <c r="L420" s="172"/>
      <c r="M420" s="172"/>
      <c r="N420" s="172"/>
      <c r="O420" s="172"/>
      <c r="P420" s="172"/>
      <c r="Q420" s="172"/>
      <c r="R420" s="172"/>
      <c r="S420" s="172"/>
      <c r="T420" s="507" t="str">
        <f>IF(C420="","",HLOOKUP(C420,'Subpart I Tables'!$C$105:$K$111,6,FALSE))</f>
        <v/>
      </c>
      <c r="U420" s="172"/>
      <c r="V420" s="172"/>
      <c r="W420" s="172"/>
      <c r="X420" s="172"/>
      <c r="Y420" s="172"/>
      <c r="Z420" s="172"/>
      <c r="AA420" s="183"/>
      <c r="AB420" s="183"/>
      <c r="AH420" s="865"/>
      <c r="AI420" s="430" t="str">
        <f t="shared" si="122"/>
        <v/>
      </c>
      <c r="AJ420" s="430" t="str">
        <f t="shared" si="123"/>
        <v/>
      </c>
      <c r="AK420" s="430" t="str">
        <f t="shared" si="124"/>
        <v/>
      </c>
      <c r="AL420" s="430">
        <f t="shared" si="114"/>
        <v>0</v>
      </c>
    </row>
    <row r="421" spans="1:38" ht="18" customHeight="1" x14ac:dyDescent="0.2">
      <c r="A421" s="172"/>
      <c r="B421" s="871"/>
      <c r="C421" s="263" t="str">
        <f t="shared" si="126"/>
        <v/>
      </c>
      <c r="D421" s="238" t="str">
        <f t="shared" si="127"/>
        <v/>
      </c>
      <c r="E421" s="264" t="str">
        <f t="shared" si="125"/>
        <v/>
      </c>
      <c r="F421" s="347"/>
      <c r="G421" s="347"/>
      <c r="H421" s="507" t="str">
        <f t="shared" si="121"/>
        <v/>
      </c>
      <c r="I421" s="730" t="str">
        <f t="shared" si="99"/>
        <v/>
      </c>
      <c r="J421" s="172"/>
      <c r="K421" s="172"/>
      <c r="L421" s="172"/>
      <c r="M421" s="172"/>
      <c r="N421" s="172"/>
      <c r="O421" s="172"/>
      <c r="P421" s="172"/>
      <c r="Q421" s="172"/>
      <c r="R421" s="172"/>
      <c r="S421" s="172"/>
      <c r="T421" s="507" t="str">
        <f>IF(C421="","",HLOOKUP(C421,'Subpart I Tables'!$C$105:$K$111,6,FALSE))</f>
        <v/>
      </c>
      <c r="U421" s="172"/>
      <c r="V421" s="172"/>
      <c r="W421" s="172"/>
      <c r="X421" s="172"/>
      <c r="Y421" s="172"/>
      <c r="Z421" s="172"/>
      <c r="AA421" s="183"/>
      <c r="AB421" s="183"/>
      <c r="AH421" s="865"/>
      <c r="AI421" s="430" t="str">
        <f t="shared" si="122"/>
        <v/>
      </c>
      <c r="AJ421" s="430" t="str">
        <f t="shared" si="123"/>
        <v/>
      </c>
      <c r="AK421" s="430" t="str">
        <f t="shared" si="124"/>
        <v/>
      </c>
      <c r="AL421" s="430">
        <f t="shared" si="114"/>
        <v>0</v>
      </c>
    </row>
    <row r="422" spans="1:38" ht="18" customHeight="1" x14ac:dyDescent="0.2">
      <c r="A422" s="172"/>
      <c r="B422" s="871"/>
      <c r="C422" s="263" t="str">
        <f t="shared" si="126"/>
        <v/>
      </c>
      <c r="D422" s="238" t="str">
        <f t="shared" si="127"/>
        <v/>
      </c>
      <c r="E422" s="264" t="str">
        <f t="shared" si="125"/>
        <v/>
      </c>
      <c r="F422" s="347"/>
      <c r="G422" s="445"/>
      <c r="H422" s="507" t="str">
        <f t="shared" si="121"/>
        <v/>
      </c>
      <c r="I422" s="730" t="str">
        <f t="shared" si="99"/>
        <v/>
      </c>
      <c r="J422" s="172"/>
      <c r="K422" s="172"/>
      <c r="L422" s="172"/>
      <c r="M422" s="172"/>
      <c r="N422" s="172"/>
      <c r="O422" s="172"/>
      <c r="P422" s="172"/>
      <c r="Q422" s="172"/>
      <c r="R422" s="172"/>
      <c r="S422" s="172"/>
      <c r="T422" s="507" t="str">
        <f>IF(C422="","",HLOOKUP(C422,'Subpart I Tables'!$C$105:$K$111,6,FALSE))</f>
        <v/>
      </c>
      <c r="U422" s="172"/>
      <c r="V422" s="172"/>
      <c r="W422" s="172"/>
      <c r="X422" s="172"/>
      <c r="Y422" s="172"/>
      <c r="Z422" s="172"/>
      <c r="AA422" s="183"/>
      <c r="AB422" s="183"/>
      <c r="AH422" s="865"/>
      <c r="AI422" s="430" t="str">
        <f t="shared" si="122"/>
        <v/>
      </c>
      <c r="AJ422" s="430" t="str">
        <f t="shared" si="123"/>
        <v/>
      </c>
      <c r="AK422" s="430" t="str">
        <f t="shared" si="124"/>
        <v/>
      </c>
      <c r="AL422" s="430">
        <f t="shared" si="114"/>
        <v>0</v>
      </c>
    </row>
    <row r="423" spans="1:38" ht="18" customHeight="1" thickBot="1" x14ac:dyDescent="0.25">
      <c r="A423" s="172"/>
      <c r="B423" s="872"/>
      <c r="C423" s="265" t="str">
        <f t="shared" si="126"/>
        <v/>
      </c>
      <c r="D423" s="242" t="str">
        <f t="shared" si="127"/>
        <v/>
      </c>
      <c r="E423" s="266" t="str">
        <f t="shared" si="125"/>
        <v/>
      </c>
      <c r="F423" s="348"/>
      <c r="G423" s="348"/>
      <c r="H423" s="508" t="str">
        <f t="shared" si="121"/>
        <v/>
      </c>
      <c r="I423" s="733" t="str">
        <f t="shared" si="99"/>
        <v/>
      </c>
      <c r="J423" s="172"/>
      <c r="K423" s="172"/>
      <c r="L423" s="172"/>
      <c r="M423" s="172"/>
      <c r="N423" s="172"/>
      <c r="O423" s="172"/>
      <c r="P423" s="172"/>
      <c r="Q423" s="172"/>
      <c r="R423" s="172"/>
      <c r="S423" s="172"/>
      <c r="T423" s="508" t="str">
        <f>IF(C423="","",HLOOKUP(C423,'Subpart I Tables'!$C$105:$K$111,6,FALSE))</f>
        <v/>
      </c>
      <c r="U423" s="172"/>
      <c r="V423" s="172"/>
      <c r="W423" s="172"/>
      <c r="X423" s="172"/>
      <c r="Y423" s="172"/>
      <c r="Z423" s="172"/>
      <c r="AA423" s="183"/>
      <c r="AB423" s="183"/>
      <c r="AH423" s="866"/>
      <c r="AI423" s="431" t="str">
        <f t="shared" si="122"/>
        <v/>
      </c>
      <c r="AJ423" s="431" t="str">
        <f t="shared" si="123"/>
        <v/>
      </c>
      <c r="AK423" s="431" t="str">
        <f t="shared" si="124"/>
        <v/>
      </c>
      <c r="AL423" s="431">
        <f t="shared" si="114"/>
        <v>0</v>
      </c>
    </row>
    <row r="424" spans="1:38" ht="18" customHeight="1" thickBot="1" x14ac:dyDescent="0.4">
      <c r="A424" s="172"/>
      <c r="B424" s="244" t="s">
        <v>181</v>
      </c>
      <c r="C424" s="269"/>
      <c r="D424" s="270"/>
      <c r="E424" s="246"/>
      <c r="F424" s="700"/>
      <c r="G424" s="271"/>
      <c r="H424" s="272"/>
      <c r="I424" s="569"/>
      <c r="J424" s="172"/>
      <c r="K424" s="172"/>
      <c r="L424" s="172"/>
      <c r="M424" s="172"/>
      <c r="N424" s="172"/>
      <c r="O424" s="172"/>
      <c r="P424" s="172"/>
      <c r="Q424" s="172"/>
      <c r="R424" s="172"/>
      <c r="S424" s="172"/>
      <c r="T424" s="246"/>
      <c r="U424" s="172"/>
      <c r="V424" s="172"/>
      <c r="W424" s="172"/>
      <c r="X424" s="172"/>
      <c r="Y424" s="172"/>
      <c r="Z424" s="172"/>
      <c r="AA424" s="183"/>
      <c r="AB424" s="183"/>
      <c r="AH424" s="592" t="s">
        <v>181</v>
      </c>
      <c r="AI424" s="593"/>
      <c r="AJ424" s="593"/>
      <c r="AK424" s="593"/>
      <c r="AL424" s="593"/>
    </row>
    <row r="425" spans="1:38" ht="18" customHeight="1" thickBot="1" x14ac:dyDescent="0.25">
      <c r="A425" s="172"/>
      <c r="B425" s="254" t="s">
        <v>74</v>
      </c>
      <c r="C425" s="273" t="str">
        <f>C318</f>
        <v/>
      </c>
      <c r="D425" s="274" t="str">
        <f>F318</f>
        <v/>
      </c>
      <c r="E425" s="275">
        <v>0.02</v>
      </c>
      <c r="F425" s="349"/>
      <c r="G425" s="349"/>
      <c r="H425" s="509" t="str">
        <f>IF($C425="","",IF(ISNA(VLOOKUP($C425&amp;"NF3 Remote Chamber Cleaning - MEMS manufacture",$A$186:$H$211,8,FALSE)),1,VLOOKUP($C425&amp;"NF3 Remote Chamber Cleaning - MEMS manufacture",$A$186:$H$211,8,FALSE)))</f>
        <v/>
      </c>
      <c r="I425" s="721" t="str">
        <f>IF(D425="","",IF(T425=0,D425*1*(1-(F425*G425*H425))*0.001,D425*T425*(1-(F425*G425*H425))*0.001))</f>
        <v/>
      </c>
      <c r="J425" s="172"/>
      <c r="K425" s="172"/>
      <c r="L425" s="172"/>
      <c r="M425" s="172"/>
      <c r="N425" s="172"/>
      <c r="O425" s="172"/>
      <c r="P425" s="172"/>
      <c r="Q425" s="172"/>
      <c r="R425" s="172"/>
      <c r="S425" s="172"/>
      <c r="T425" s="262">
        <v>0.02</v>
      </c>
      <c r="U425" s="172"/>
      <c r="V425" s="172"/>
      <c r="W425" s="172"/>
      <c r="X425" s="172"/>
      <c r="Y425" s="172"/>
      <c r="Z425" s="172"/>
      <c r="AA425" s="183"/>
      <c r="AB425" s="183"/>
      <c r="AH425" s="594" t="s">
        <v>74</v>
      </c>
      <c r="AI425" s="431" t="str">
        <f>$T$9</f>
        <v>Nitrogen trifluoride</v>
      </c>
      <c r="AJ425" s="431">
        <f>IF(ISNA(VLOOKUP(AI425,$C$425:$E$425,2,FALSE)),0,VLOOKUP(AI425,$C$425:$E$425,2,FALSE))</f>
        <v>0</v>
      </c>
      <c r="AK425" s="431">
        <f>IF(ISNA(VLOOKUP(AI425,$C$425:$E$425,3,FALSE)),0,VLOOKUP(AI425,$C$425:$E$425,3,FALSE))</f>
        <v>0</v>
      </c>
      <c r="AL425" s="431">
        <f t="shared" si="114"/>
        <v>0</v>
      </c>
    </row>
    <row r="426" spans="1:38" ht="18" customHeight="1" thickBot="1" x14ac:dyDescent="0.25">
      <c r="A426" s="172"/>
      <c r="B426" s="276" t="s">
        <v>179</v>
      </c>
      <c r="C426" s="253" t="str">
        <f t="shared" ref="C426:C427" si="128">C319</f>
        <v/>
      </c>
      <c r="D426" s="277" t="str">
        <f>F319</f>
        <v/>
      </c>
      <c r="E426" s="278">
        <v>0.03</v>
      </c>
      <c r="F426" s="350"/>
      <c r="G426" s="350"/>
      <c r="H426" s="509" t="str">
        <f>IF($C426="","",IF(ISNA(VLOOKUP($C426&amp;"NF3 Remote Chamber Cleaning - LCD manufacture",$A$186:$H$211,8,FALSE)),1,VLOOKUP($C426&amp;"NF3 Remote Chamber Cleaning - LCD manufacture",$A$186:$H$211,8,FALSE)))</f>
        <v/>
      </c>
      <c r="I426" s="722" t="str">
        <f>IF(D426="","",IF(T426=0,D426*1*(1-(F426*G426*H426))*0.001,D426*T426*(1-(F426*G426*H426))*0.001))</f>
        <v/>
      </c>
      <c r="J426" s="172"/>
      <c r="K426" s="172"/>
      <c r="L426" s="172"/>
      <c r="M426" s="172"/>
      <c r="N426" s="172"/>
      <c r="O426" s="172"/>
      <c r="P426" s="172"/>
      <c r="Q426" s="172"/>
      <c r="R426" s="172"/>
      <c r="S426" s="172"/>
      <c r="T426" s="262">
        <v>0.03</v>
      </c>
      <c r="U426" s="172"/>
      <c r="V426" s="172"/>
      <c r="W426" s="172"/>
      <c r="X426" s="172"/>
      <c r="Y426" s="172"/>
      <c r="Z426" s="172"/>
      <c r="AA426" s="183"/>
      <c r="AB426" s="183"/>
      <c r="AH426" s="595" t="s">
        <v>179</v>
      </c>
      <c r="AI426" s="431" t="str">
        <f>$T$9</f>
        <v>Nitrogen trifluoride</v>
      </c>
      <c r="AJ426" s="431">
        <f>IF(ISNA(VLOOKUP(AI426,$C$426:$E$426,2,FALSE)),0,VLOOKUP(AI426,$C$426:$E$426,2,FALSE))</f>
        <v>0</v>
      </c>
      <c r="AK426" s="431">
        <f>IF(ISNA(VLOOKUP(AI426,$C$426:$E$426,3,FALSE)),0,VLOOKUP(AI426,$C$426:$E$426,3,FALSE))</f>
        <v>0</v>
      </c>
      <c r="AL426" s="431">
        <f t="shared" si="114"/>
        <v>0</v>
      </c>
    </row>
    <row r="427" spans="1:38" ht="18" customHeight="1" thickBot="1" x14ac:dyDescent="0.25">
      <c r="A427" s="172"/>
      <c r="B427" s="279" t="s">
        <v>180</v>
      </c>
      <c r="C427" s="280" t="str">
        <f t="shared" si="128"/>
        <v/>
      </c>
      <c r="D427" s="210" t="str">
        <f>F320</f>
        <v/>
      </c>
      <c r="E427" s="281">
        <v>0</v>
      </c>
      <c r="F427" s="351"/>
      <c r="G427" s="351"/>
      <c r="H427" s="509" t="str">
        <f>IF($C427="","",IF(ISNA(VLOOKUP($C427&amp;"NF3 Remote Chamber Cleaning - PV manufacture",$A$186:$H$211,8,FALSE)),1,VLOOKUP($C427&amp;"NF3 Remote Chamber Cleaning - PV manufacture",$A$186:$H$211,8,FALSE)))</f>
        <v/>
      </c>
      <c r="I427" s="735" t="str">
        <f>IF(D427="","",IF(T427=0,D427*1*(1-(F427*G427*H427))*0.001,D427*T427*(1-(F427*G427*H427))*0.001))</f>
        <v/>
      </c>
      <c r="J427" s="172"/>
      <c r="K427" s="172"/>
      <c r="L427" s="172"/>
      <c r="M427" s="172"/>
      <c r="N427" s="172"/>
      <c r="O427" s="172"/>
      <c r="P427" s="172"/>
      <c r="Q427" s="172"/>
      <c r="R427" s="172"/>
      <c r="S427" s="172"/>
      <c r="T427" s="262">
        <v>0</v>
      </c>
      <c r="U427" s="172"/>
      <c r="V427" s="172"/>
      <c r="W427" s="172"/>
      <c r="X427" s="172"/>
      <c r="Y427" s="172"/>
      <c r="Z427" s="172"/>
      <c r="AA427" s="172"/>
      <c r="AH427" s="596" t="s">
        <v>180</v>
      </c>
      <c r="AI427" s="431" t="str">
        <f>$T$9</f>
        <v>Nitrogen trifluoride</v>
      </c>
      <c r="AJ427" s="431">
        <f>IF(ISNA(VLOOKUP(AI427,$C$427:$E$427,2,FALSE)),0,VLOOKUP(AI427,$C$427:$E$427,2,FALSE))</f>
        <v>0</v>
      </c>
      <c r="AK427" s="431">
        <f>IF(ISNA(VLOOKUP(AI427,$C$427:$E$427,3,FALSE)),0,VLOOKUP(AI427,$C$427:$E$427,3,FALSE))</f>
        <v>0</v>
      </c>
      <c r="AL427" s="431">
        <f t="shared" si="114"/>
        <v>0</v>
      </c>
    </row>
    <row r="428" spans="1:38" x14ac:dyDescent="0.2">
      <c r="A428" s="172"/>
      <c r="B428" s="172"/>
      <c r="C428" s="172"/>
      <c r="D428" s="172"/>
      <c r="E428" s="172"/>
      <c r="F428" s="172"/>
      <c r="G428" s="172"/>
      <c r="H428" s="172"/>
      <c r="I428" s="172"/>
      <c r="J428" s="172"/>
      <c r="K428" s="172"/>
      <c r="L428" s="172"/>
      <c r="M428" s="172"/>
      <c r="N428" s="172"/>
      <c r="O428" s="172"/>
      <c r="P428" s="172"/>
      <c r="Q428" s="172"/>
      <c r="R428" s="172"/>
      <c r="S428" s="172"/>
      <c r="T428" s="172"/>
      <c r="U428" s="172"/>
      <c r="V428" s="172"/>
      <c r="W428" s="172"/>
      <c r="X428" s="172"/>
      <c r="Y428" s="172"/>
      <c r="Z428" s="172"/>
      <c r="AA428" s="172"/>
      <c r="AB428" s="172"/>
      <c r="AC428" s="172"/>
    </row>
    <row r="429" spans="1:38" ht="16.5" x14ac:dyDescent="0.3">
      <c r="A429" s="172"/>
      <c r="B429" s="172"/>
      <c r="C429" s="172"/>
      <c r="D429" s="172"/>
      <c r="E429" s="172"/>
      <c r="F429" s="172"/>
      <c r="G429" s="172"/>
      <c r="H429" s="172"/>
      <c r="J429" s="52" t="s">
        <v>186</v>
      </c>
      <c r="K429" s="172"/>
      <c r="L429" s="172"/>
      <c r="M429" s="172"/>
      <c r="N429" s="172"/>
      <c r="O429" s="172"/>
      <c r="P429" s="172"/>
      <c r="Q429" s="172"/>
      <c r="R429" s="172"/>
      <c r="S429" s="172"/>
      <c r="T429" s="172"/>
      <c r="U429" s="172"/>
      <c r="V429" s="172"/>
      <c r="W429" s="172"/>
      <c r="X429" s="172"/>
      <c r="Y429" s="172"/>
      <c r="Z429" s="172"/>
      <c r="AA429" s="172"/>
      <c r="AB429" s="172"/>
      <c r="AC429" s="172"/>
    </row>
    <row r="430" spans="1:38" x14ac:dyDescent="0.2">
      <c r="A430" s="172"/>
      <c r="B430" s="172"/>
      <c r="C430" s="172"/>
      <c r="D430" s="172"/>
      <c r="E430" s="172"/>
      <c r="F430" s="172"/>
      <c r="G430" s="172"/>
      <c r="H430" s="172"/>
      <c r="I430" s="172"/>
      <c r="J430" s="172"/>
      <c r="K430" s="172"/>
      <c r="L430" s="172"/>
      <c r="M430" s="172"/>
      <c r="N430" s="172"/>
      <c r="O430" s="172"/>
      <c r="P430" s="172"/>
      <c r="Q430" s="172"/>
      <c r="R430" s="172"/>
      <c r="S430" s="172"/>
      <c r="T430" s="172"/>
      <c r="U430" s="172"/>
      <c r="V430" s="172"/>
      <c r="W430" s="172"/>
      <c r="X430" s="172"/>
      <c r="Y430" s="172"/>
      <c r="Z430" s="172"/>
      <c r="AA430" s="172"/>
      <c r="AB430" s="172"/>
      <c r="AC430" s="172"/>
    </row>
    <row r="431" spans="1:38" ht="15" x14ac:dyDescent="0.25">
      <c r="A431" s="172"/>
      <c r="B431" s="186" t="s">
        <v>407</v>
      </c>
      <c r="C431" s="172"/>
      <c r="D431" s="172"/>
      <c r="E431" s="172"/>
      <c r="F431" s="172"/>
      <c r="G431" s="172"/>
      <c r="H431" s="172"/>
      <c r="I431" s="172"/>
      <c r="J431" s="172"/>
      <c r="K431" s="172"/>
      <c r="L431" s="172"/>
      <c r="M431" s="172"/>
      <c r="N431" s="172"/>
      <c r="O431" s="172"/>
      <c r="P431" s="172"/>
      <c r="Q431" s="172"/>
      <c r="R431" s="172"/>
      <c r="S431" s="172"/>
      <c r="T431" s="172"/>
      <c r="U431" s="172"/>
      <c r="V431" s="172"/>
      <c r="W431" s="172"/>
      <c r="X431" s="172"/>
      <c r="Y431" s="172"/>
      <c r="Z431" s="172"/>
      <c r="AA431" s="172"/>
      <c r="AB431" s="172"/>
      <c r="AC431" s="172"/>
    </row>
    <row r="432" spans="1:38" ht="15" x14ac:dyDescent="0.25">
      <c r="A432" s="172"/>
      <c r="B432" s="186"/>
      <c r="C432" s="172"/>
      <c r="D432" s="172"/>
      <c r="E432" s="172"/>
      <c r="F432" s="172"/>
      <c r="G432" s="172"/>
      <c r="H432" s="172"/>
      <c r="I432" s="172"/>
      <c r="J432" s="172"/>
      <c r="K432" s="172"/>
      <c r="L432" s="172"/>
      <c r="M432" s="172"/>
      <c r="N432" s="172"/>
      <c r="O432" s="172"/>
      <c r="P432" s="172"/>
      <c r="Q432" s="172"/>
      <c r="R432" s="172"/>
      <c r="S432" s="172"/>
      <c r="T432" s="172"/>
      <c r="U432" s="172"/>
      <c r="V432" s="172"/>
      <c r="W432" s="172"/>
      <c r="X432" s="172"/>
      <c r="Y432" s="172"/>
      <c r="Z432" s="172"/>
      <c r="AA432" s="172"/>
      <c r="AB432" s="172"/>
      <c r="AC432" s="172"/>
    </row>
    <row r="433" spans="1:44" ht="15" x14ac:dyDescent="0.25">
      <c r="A433" s="172"/>
      <c r="B433" s="186"/>
      <c r="C433" s="172"/>
      <c r="D433" s="172"/>
      <c r="E433" s="172"/>
      <c r="F433" s="172"/>
      <c r="G433" s="172"/>
      <c r="H433" s="172"/>
      <c r="I433" s="172"/>
      <c r="J433" s="172"/>
      <c r="K433" s="172"/>
      <c r="L433" s="172"/>
      <c r="M433" s="172"/>
      <c r="N433" s="172"/>
      <c r="O433" s="172"/>
      <c r="P433" s="172"/>
      <c r="Q433" s="172"/>
      <c r="R433" s="172"/>
      <c r="S433" s="172"/>
      <c r="T433" s="172"/>
      <c r="U433" s="172"/>
      <c r="V433" s="172"/>
      <c r="W433" s="172"/>
      <c r="X433" s="172"/>
      <c r="Y433" s="172"/>
      <c r="Z433" s="172"/>
      <c r="AA433" s="172"/>
      <c r="AB433" s="172"/>
      <c r="AC433" s="172"/>
    </row>
    <row r="434" spans="1:44" ht="15.75" thickBot="1" x14ac:dyDescent="0.3">
      <c r="A434" s="172"/>
      <c r="B434" s="186"/>
      <c r="C434" s="172"/>
      <c r="D434" s="172"/>
      <c r="E434" s="172"/>
      <c r="F434" s="172"/>
      <c r="G434" s="172"/>
      <c r="H434" s="172"/>
      <c r="I434" s="172"/>
      <c r="J434" s="172"/>
      <c r="K434" s="172"/>
      <c r="L434" s="172"/>
      <c r="M434" s="172"/>
      <c r="N434" s="172"/>
      <c r="O434" s="172"/>
      <c r="P434" s="172"/>
      <c r="Q434" s="172"/>
      <c r="R434" s="172"/>
      <c r="S434" s="172"/>
      <c r="T434" s="172"/>
      <c r="U434" s="172"/>
      <c r="V434" s="172"/>
      <c r="W434" s="259"/>
      <c r="X434" s="172"/>
      <c r="Y434" s="172"/>
      <c r="Z434" s="172"/>
      <c r="AA434" s="172"/>
      <c r="AB434" s="172"/>
      <c r="AC434" s="172"/>
      <c r="AD434" s="172"/>
      <c r="AE434" s="172"/>
      <c r="AF434" s="172"/>
    </row>
    <row r="435" spans="1:44" ht="17.25" thickBot="1" x14ac:dyDescent="0.3">
      <c r="A435" s="172"/>
      <c r="B435" s="186"/>
      <c r="C435" s="172"/>
      <c r="D435" s="172"/>
      <c r="E435" s="172"/>
      <c r="F435" s="172"/>
      <c r="G435" s="172"/>
      <c r="H435" s="172"/>
      <c r="I435" s="172"/>
      <c r="J435" s="172"/>
      <c r="K435" s="172"/>
      <c r="L435" s="172"/>
      <c r="N435" s="497"/>
      <c r="O435" s="867" t="s">
        <v>187</v>
      </c>
      <c r="P435" s="868"/>
      <c r="Q435" s="868"/>
      <c r="R435" s="869"/>
      <c r="S435" s="515"/>
      <c r="T435" s="516"/>
      <c r="U435" s="516"/>
      <c r="V435" s="172"/>
      <c r="W435" s="172"/>
      <c r="X435" s="172"/>
      <c r="Y435" s="172"/>
      <c r="Z435" s="172"/>
      <c r="AA435" s="172"/>
      <c r="AB435" s="172"/>
      <c r="AC435" s="172"/>
      <c r="AD435" s="172"/>
      <c r="AE435" s="172"/>
      <c r="AF435" s="172"/>
      <c r="AH435" s="591" t="s">
        <v>487</v>
      </c>
    </row>
    <row r="436" spans="1:44" s="287" customFormat="1" ht="135.75" thickBot="1" x14ac:dyDescent="0.25">
      <c r="A436" s="172"/>
      <c r="B436" s="232" t="s">
        <v>8</v>
      </c>
      <c r="C436" s="187" t="s">
        <v>68</v>
      </c>
      <c r="D436" s="190" t="s">
        <v>196</v>
      </c>
      <c r="E436" s="190" t="s">
        <v>584</v>
      </c>
      <c r="F436" s="190" t="s">
        <v>585</v>
      </c>
      <c r="G436" s="190" t="s">
        <v>586</v>
      </c>
      <c r="H436" s="190" t="s">
        <v>587</v>
      </c>
      <c r="I436" s="190" t="s">
        <v>375</v>
      </c>
      <c r="J436" s="282" t="s">
        <v>351</v>
      </c>
      <c r="K436" s="282" t="s">
        <v>344</v>
      </c>
      <c r="L436" s="282" t="s">
        <v>345</v>
      </c>
      <c r="M436" s="282" t="s">
        <v>346</v>
      </c>
      <c r="N436" s="231" t="s">
        <v>425</v>
      </c>
      <c r="O436" s="283" t="s">
        <v>331</v>
      </c>
      <c r="P436" s="284" t="s">
        <v>332</v>
      </c>
      <c r="Q436" s="284" t="s">
        <v>333</v>
      </c>
      <c r="R436" s="285" t="s">
        <v>334</v>
      </c>
      <c r="S436" s="517"/>
      <c r="T436" s="518"/>
      <c r="U436" s="518"/>
      <c r="V436" s="172"/>
      <c r="W436" s="190" t="s">
        <v>17</v>
      </c>
      <c r="X436" s="190" t="s">
        <v>16</v>
      </c>
      <c r="Y436" s="190" t="s">
        <v>18</v>
      </c>
      <c r="Z436" s="190" t="s">
        <v>19</v>
      </c>
      <c r="AA436" s="286"/>
      <c r="AB436" s="286"/>
      <c r="AC436" s="286"/>
      <c r="AD436" s="286"/>
      <c r="AE436" s="286"/>
      <c r="AF436" s="286"/>
      <c r="AG436" s="286"/>
      <c r="AH436" s="232" t="s">
        <v>8</v>
      </c>
      <c r="AI436" s="187" t="s">
        <v>68</v>
      </c>
      <c r="AJ436" s="190" t="s">
        <v>196</v>
      </c>
      <c r="AK436" s="190" t="s">
        <v>17</v>
      </c>
      <c r="AL436" s="190" t="s">
        <v>16</v>
      </c>
      <c r="AM436" s="190" t="s">
        <v>18</v>
      </c>
      <c r="AN436" s="190" t="s">
        <v>19</v>
      </c>
      <c r="AO436" s="189" t="s">
        <v>543</v>
      </c>
      <c r="AP436" s="189" t="s">
        <v>544</v>
      </c>
      <c r="AQ436" s="189" t="s">
        <v>545</v>
      </c>
      <c r="AR436" s="189" t="s">
        <v>546</v>
      </c>
    </row>
    <row r="437" spans="1:44" s="287" customFormat="1" ht="18" customHeight="1" thickBot="1" x14ac:dyDescent="0.3">
      <c r="A437" s="172"/>
      <c r="B437" s="244" t="s">
        <v>115</v>
      </c>
      <c r="C437" s="245"/>
      <c r="D437" s="246"/>
      <c r="E437" s="246"/>
      <c r="F437" s="246"/>
      <c r="G437" s="288"/>
      <c r="H437" s="289"/>
      <c r="I437" s="246"/>
      <c r="J437" s="246"/>
      <c r="K437" s="246"/>
      <c r="L437" s="246"/>
      <c r="M437" s="246"/>
      <c r="N437" s="290"/>
      <c r="O437" s="290" t="s">
        <v>115</v>
      </c>
      <c r="P437" s="291"/>
      <c r="Q437" s="291"/>
      <c r="R437" s="292"/>
      <c r="S437" s="300"/>
      <c r="T437" s="301"/>
      <c r="U437" s="301"/>
      <c r="V437" s="172"/>
      <c r="W437" s="246"/>
      <c r="X437" s="246"/>
      <c r="Y437" s="288"/>
      <c r="Z437" s="289"/>
      <c r="AA437" s="286"/>
      <c r="AB437" s="286"/>
      <c r="AC437" s="286"/>
      <c r="AD437" s="286"/>
      <c r="AE437" s="286"/>
      <c r="AF437" s="286"/>
      <c r="AG437" s="286"/>
      <c r="AH437" s="592" t="s">
        <v>115</v>
      </c>
      <c r="AI437" s="245"/>
      <c r="AJ437" s="246"/>
      <c r="AK437" s="246"/>
      <c r="AL437" s="246"/>
      <c r="AM437" s="288"/>
      <c r="AN437" s="289"/>
    </row>
    <row r="438" spans="1:44" s="287" customFormat="1" ht="18" customHeight="1" x14ac:dyDescent="0.2">
      <c r="A438" s="286"/>
      <c r="B438" s="870" t="s">
        <v>74</v>
      </c>
      <c r="C438" s="261" t="str">
        <f>C333</f>
        <v/>
      </c>
      <c r="D438" s="193" t="str">
        <f>D333</f>
        <v/>
      </c>
      <c r="E438" s="193" t="str">
        <f t="shared" ref="E438:E482" si="129">IF(ISNA(W438),0,W438)</f>
        <v/>
      </c>
      <c r="F438" s="193" t="str">
        <f t="shared" ref="F438:F482" si="130">IF(ISNA(X438),0,X438)</f>
        <v/>
      </c>
      <c r="G438" s="193">
        <f>IF(ISNA(Y438),0,Y438)</f>
        <v>0</v>
      </c>
      <c r="H438" s="193">
        <f t="shared" ref="H438:H482" si="131">IF(ISNA(Z438),0,Z438)</f>
        <v>0</v>
      </c>
      <c r="I438" s="293" t="str">
        <f>IF(F333=0,"",F333)</f>
        <v/>
      </c>
      <c r="J438" s="346"/>
      <c r="K438" s="346"/>
      <c r="L438" s="346"/>
      <c r="M438" s="493"/>
      <c r="N438" s="506" t="str">
        <f>IF($C438="","",IF(ISNA(VLOOKUP($C438&amp;"Plasma Etching - MEMS manufacture",$A$186:$H$211,8,FALSE)),1,VLOOKUP($C438&amp;"Plasma Etching - MEMS manufacture",$A$186:$H$211,8,FALSE)))</f>
        <v/>
      </c>
      <c r="O438" s="736">
        <f t="shared" ref="O438:O482" si="132">IF($C438="",0,$D438*(1-IF($I438="",0,$I438)*$J438*$N438)*IF($E438="N/A",0,$E438*0.001))</f>
        <v>0</v>
      </c>
      <c r="P438" s="737">
        <f>IF($C438="",0,$D438*(1-IF($I438="",0,$I438)*$K438*$N438)*IF($F438="N/A",0,$F438*0.001))</f>
        <v>0</v>
      </c>
      <c r="Q438" s="737">
        <f>IF($C438="",0,$D438*(1-IF($I438="",0,$I438)*$L438*$N438)*IF($G438="N/A",0,$G438*0.001))</f>
        <v>0</v>
      </c>
      <c r="R438" s="738">
        <f t="shared" ref="R438:R468" si="133">IF($C438="",0,$D438*(1-IF($I438="",0,$I438)*$M438*$N438)*IF($H438="N/A",0,$H438*0.001))</f>
        <v>0</v>
      </c>
      <c r="S438" s="513"/>
      <c r="T438" s="514"/>
      <c r="U438" s="514"/>
      <c r="V438" s="286"/>
      <c r="W438" s="510" t="str">
        <f>IF(C438="","",HLOOKUP(C438,'Subpart I Tables'!$C$80:$N$84,4,FALSE))</f>
        <v/>
      </c>
      <c r="X438" s="510" t="str">
        <f>IF(C438="","",HLOOKUP(C438,'Subpart I Tables'!$C$80:$N$84,5,FALSE))</f>
        <v/>
      </c>
      <c r="Y438" s="510" t="e">
        <v>#N/A</v>
      </c>
      <c r="Z438" s="510" t="e">
        <v>#N/A</v>
      </c>
      <c r="AA438" s="286"/>
      <c r="AB438" s="286"/>
      <c r="AC438" s="286"/>
      <c r="AD438" s="286"/>
      <c r="AE438" s="286"/>
      <c r="AF438" s="286"/>
      <c r="AG438" s="286"/>
      <c r="AH438" s="863" t="s">
        <v>74</v>
      </c>
      <c r="AI438" s="510" t="str">
        <f>AI544</f>
        <v/>
      </c>
      <c r="AJ438" s="429" t="str">
        <f>IF(ISNA(VLOOKUP($AI438,$C$438:$E$452,2,FALSE)),0,VLOOKUP($AI438,$C$438:$E$452,2,FALSE))</f>
        <v/>
      </c>
      <c r="AK438" s="429" t="str">
        <f>IF(ISNA(VLOOKUP($AI438,$C$438:$H$452,3,FALSE)),0,VLOOKUP($AI438,$C$438:$H$452,3,FALSE))</f>
        <v/>
      </c>
      <c r="AL438" s="429" t="str">
        <f>IF(ISNA(VLOOKUP($AI438,$C$438:$H$452,4,FALSE)),0,VLOOKUP($AI438,$C$438:$H$452,4,FALSE))</f>
        <v/>
      </c>
      <c r="AM438" s="429">
        <f>IF(ISNA(VLOOKUP($AI438,$C$438:$H$452,5,FALSE)),0,VLOOKUP($AI438,$C$438:$H$452,5,FALSE))</f>
        <v>0</v>
      </c>
      <c r="AN438" s="429">
        <f>IF(ISNA(VLOOKUP($AI438,$C$438:$H$452,6,FALSE)),0,VLOOKUP($AI438,$C$438:$H$452,6,FALSE))</f>
        <v>0</v>
      </c>
      <c r="AO438" s="429" t="str">
        <f>IF(AI438="","",AJ438*AK438)</f>
        <v/>
      </c>
      <c r="AP438" s="429" t="str">
        <f>IF(AI438="","",AJ438*AL438)</f>
        <v/>
      </c>
      <c r="AQ438" s="429" t="str">
        <f>IF(AI438="","",AJ438*AM438)</f>
        <v/>
      </c>
      <c r="AR438" s="429" t="str">
        <f>IF(AI438="","",AJ438*AN438)</f>
        <v/>
      </c>
    </row>
    <row r="439" spans="1:44" s="287" customFormat="1" ht="18" customHeight="1" x14ac:dyDescent="0.2">
      <c r="A439" s="286"/>
      <c r="B439" s="871"/>
      <c r="C439" s="263" t="str">
        <f>C334</f>
        <v/>
      </c>
      <c r="D439" s="238" t="str">
        <f>D334</f>
        <v/>
      </c>
      <c r="E439" s="238" t="str">
        <f t="shared" si="129"/>
        <v/>
      </c>
      <c r="F439" s="238" t="str">
        <f t="shared" si="130"/>
        <v/>
      </c>
      <c r="G439" s="238">
        <f t="shared" ref="G439:G482" si="134">IF(ISNA(Y439),0,Y439)</f>
        <v>0</v>
      </c>
      <c r="H439" s="238">
        <f t="shared" si="131"/>
        <v>0</v>
      </c>
      <c r="I439" s="294" t="str">
        <f t="shared" ref="I439" si="135">IF(F334=0,"",F334)</f>
        <v/>
      </c>
      <c r="J439" s="347"/>
      <c r="K439" s="347"/>
      <c r="L439" s="347"/>
      <c r="M439" s="494"/>
      <c r="N439" s="507" t="str">
        <f>IF($C439="","",IF(ISNA(VLOOKUP($C439&amp;"Plasma Etching - MEMS manufacture",$A$186:$H$211,8,FALSE)),1,VLOOKUP($C439&amp;"Plasma Etching - MEMS manufacture",$A$186:$H$211,8,FALSE)))</f>
        <v/>
      </c>
      <c r="O439" s="739">
        <f t="shared" si="132"/>
        <v>0</v>
      </c>
      <c r="P439" s="740">
        <f t="shared" ref="P439:P452" si="136">IF($C439="",0,$D439*(1-IF($I439="",0,$I439)*$K439*$N439)*IF($F439="N/A",0,$F439*0.001))</f>
        <v>0</v>
      </c>
      <c r="Q439" s="740">
        <f t="shared" ref="Q439:Q452" si="137">IF($C439="",0,$D439*(1-IF($I439="",0,$I439)*$L439*$N439)*IF($G439="N/A",0,$G439*0.001))</f>
        <v>0</v>
      </c>
      <c r="R439" s="741">
        <f t="shared" si="133"/>
        <v>0</v>
      </c>
      <c r="S439" s="513"/>
      <c r="T439" s="514"/>
      <c r="U439" s="514"/>
      <c r="V439" s="286"/>
      <c r="W439" s="511" t="str">
        <f>IF(C439="","",HLOOKUP(C439,'Subpart I Tables'!$C$80:$N$84,4,FALSE))</f>
        <v/>
      </c>
      <c r="X439" s="511" t="str">
        <f>IF(C439="","",HLOOKUP(C439,'Subpart I Tables'!$C$80:$N$84,5,FALSE))</f>
        <v/>
      </c>
      <c r="Y439" s="511" t="e">
        <v>#N/A</v>
      </c>
      <c r="Z439" s="511" t="e">
        <v>#N/A</v>
      </c>
      <c r="AA439" s="286"/>
      <c r="AB439" s="286"/>
      <c r="AC439" s="286"/>
      <c r="AD439" s="286"/>
      <c r="AE439" s="286"/>
      <c r="AF439" s="286"/>
      <c r="AG439" s="286"/>
      <c r="AH439" s="865"/>
      <c r="AI439" s="511" t="str">
        <f t="shared" ref="AI439:AI452" si="138">AI545</f>
        <v/>
      </c>
      <c r="AJ439" s="430" t="str">
        <f t="shared" ref="AJ439:AJ452" si="139">IF(ISNA(VLOOKUP(AI439,$C$438:$E$452,2,FALSE)),0,VLOOKUP(AI439,$C$438:$E$452,2,FALSE))</f>
        <v/>
      </c>
      <c r="AK439" s="430" t="str">
        <f t="shared" ref="AK439:AK452" si="140">IF(ISNA(VLOOKUP($AI439,$C$438:$H$452,3,FALSE)),0,VLOOKUP($AI439,$C$438:$H$452,3,FALSE))</f>
        <v/>
      </c>
      <c r="AL439" s="430" t="str">
        <f t="shared" ref="AL439:AL452" si="141">IF(ISNA(VLOOKUP($AI439,$C$438:$H$452,4,FALSE)),0,VLOOKUP($AI439,$C$438:$H$452,4,FALSE))</f>
        <v/>
      </c>
      <c r="AM439" s="430">
        <f t="shared" ref="AM439:AM452" si="142">IF(ISNA(VLOOKUP($AI439,$C$438:$H$452,5,FALSE)),0,VLOOKUP($AI439,$C$438:$H$452,5,FALSE))</f>
        <v>0</v>
      </c>
      <c r="AN439" s="430">
        <f t="shared" ref="AN439:AN452" si="143">IF(ISNA(VLOOKUP($AI439,$C$438:$H$452,6,FALSE)),0,VLOOKUP($AI439,$C$438:$H$452,6,FALSE))</f>
        <v>0</v>
      </c>
      <c r="AO439" s="430" t="str">
        <f t="shared" ref="AO439:AO502" si="144">IF(AI439="","",AJ439*AK439)</f>
        <v/>
      </c>
      <c r="AP439" s="430" t="str">
        <f t="shared" ref="AP439:AP502" si="145">IF(AI439="","",AJ439*AL439)</f>
        <v/>
      </c>
      <c r="AQ439" s="430" t="str">
        <f t="shared" ref="AQ439:AQ502" si="146">IF(AI439="","",AJ439*AM439)</f>
        <v/>
      </c>
      <c r="AR439" s="430" t="str">
        <f t="shared" ref="AR439:AR502" si="147">IF(AI439="","",AJ439*AN439)</f>
        <v/>
      </c>
    </row>
    <row r="440" spans="1:44" s="287" customFormat="1" ht="18" customHeight="1" x14ac:dyDescent="0.2">
      <c r="A440" s="286"/>
      <c r="B440" s="871"/>
      <c r="C440" s="263" t="str">
        <f t="shared" ref="C440:D449" si="148">C335</f>
        <v/>
      </c>
      <c r="D440" s="238" t="str">
        <f t="shared" si="148"/>
        <v/>
      </c>
      <c r="E440" s="238" t="str">
        <f t="shared" si="129"/>
        <v/>
      </c>
      <c r="F440" s="238" t="str">
        <f t="shared" si="130"/>
        <v/>
      </c>
      <c r="G440" s="238">
        <f t="shared" si="134"/>
        <v>0</v>
      </c>
      <c r="H440" s="238">
        <f t="shared" si="131"/>
        <v>0</v>
      </c>
      <c r="I440" s="294" t="str">
        <f>IF(F335=0,"",F335)</f>
        <v/>
      </c>
      <c r="J440" s="347"/>
      <c r="K440" s="347"/>
      <c r="L440" s="347"/>
      <c r="M440" s="494"/>
      <c r="N440" s="507" t="str">
        <f t="shared" ref="N440:N452" si="149">IF($C440="","",IF(ISNA(VLOOKUP($C440&amp;"Plasma Etching - MEMS manufacture",$A$186:$H$211,8,FALSE)),1,VLOOKUP($C440&amp;"Plasma Etching - MEMS manufacture",$A$186:$H$211,8,FALSE)))</f>
        <v/>
      </c>
      <c r="O440" s="739">
        <f t="shared" si="132"/>
        <v>0</v>
      </c>
      <c r="P440" s="740">
        <f t="shared" si="136"/>
        <v>0</v>
      </c>
      <c r="Q440" s="740">
        <f t="shared" si="137"/>
        <v>0</v>
      </c>
      <c r="R440" s="741">
        <f t="shared" si="133"/>
        <v>0</v>
      </c>
      <c r="S440" s="513"/>
      <c r="T440" s="514"/>
      <c r="U440" s="514"/>
      <c r="V440" s="286"/>
      <c r="W440" s="511" t="str">
        <f>IF(C440="","",HLOOKUP(C440,'Subpart I Tables'!$C$80:$N$84,4,FALSE))</f>
        <v/>
      </c>
      <c r="X440" s="511" t="str">
        <f>IF(C440="","",HLOOKUP(C440,'Subpart I Tables'!$C$80:$N$84,5,FALSE))</f>
        <v/>
      </c>
      <c r="Y440" s="511" t="e">
        <v>#N/A</v>
      </c>
      <c r="Z440" s="511" t="e">
        <v>#N/A</v>
      </c>
      <c r="AA440" s="286"/>
      <c r="AB440" s="286"/>
      <c r="AC440" s="286"/>
      <c r="AD440" s="286"/>
      <c r="AE440" s="286"/>
      <c r="AF440" s="286"/>
      <c r="AG440" s="286"/>
      <c r="AH440" s="865"/>
      <c r="AI440" s="511" t="str">
        <f t="shared" si="138"/>
        <v/>
      </c>
      <c r="AJ440" s="430" t="str">
        <f t="shared" si="139"/>
        <v/>
      </c>
      <c r="AK440" s="430" t="str">
        <f t="shared" si="140"/>
        <v/>
      </c>
      <c r="AL440" s="430" t="str">
        <f t="shared" si="141"/>
        <v/>
      </c>
      <c r="AM440" s="430">
        <f t="shared" si="142"/>
        <v>0</v>
      </c>
      <c r="AN440" s="430">
        <f t="shared" si="143"/>
        <v>0</v>
      </c>
      <c r="AO440" s="430" t="str">
        <f t="shared" si="144"/>
        <v/>
      </c>
      <c r="AP440" s="430" t="str">
        <f t="shared" si="145"/>
        <v/>
      </c>
      <c r="AQ440" s="430" t="str">
        <f t="shared" si="146"/>
        <v/>
      </c>
      <c r="AR440" s="430" t="str">
        <f t="shared" si="147"/>
        <v/>
      </c>
    </row>
    <row r="441" spans="1:44" s="287" customFormat="1" ht="18" customHeight="1" x14ac:dyDescent="0.2">
      <c r="A441" s="286"/>
      <c r="B441" s="871"/>
      <c r="C441" s="263" t="str">
        <f t="shared" ref="C441:C449" si="150">C336</f>
        <v/>
      </c>
      <c r="D441" s="238" t="str">
        <f t="shared" si="148"/>
        <v/>
      </c>
      <c r="E441" s="238" t="str">
        <f t="shared" si="129"/>
        <v/>
      </c>
      <c r="F441" s="238" t="str">
        <f t="shared" si="130"/>
        <v/>
      </c>
      <c r="G441" s="238">
        <f t="shared" si="134"/>
        <v>0</v>
      </c>
      <c r="H441" s="238">
        <f t="shared" si="131"/>
        <v>0</v>
      </c>
      <c r="I441" s="294" t="str">
        <f t="shared" ref="I441:I449" si="151">IF(F336=0,"",F336)</f>
        <v/>
      </c>
      <c r="J441" s="347"/>
      <c r="K441" s="347"/>
      <c r="L441" s="347"/>
      <c r="M441" s="494"/>
      <c r="N441" s="507" t="str">
        <f t="shared" si="149"/>
        <v/>
      </c>
      <c r="O441" s="739">
        <f t="shared" si="132"/>
        <v>0</v>
      </c>
      <c r="P441" s="740">
        <f t="shared" si="136"/>
        <v>0</v>
      </c>
      <c r="Q441" s="740">
        <f t="shared" si="137"/>
        <v>0</v>
      </c>
      <c r="R441" s="741">
        <f t="shared" si="133"/>
        <v>0</v>
      </c>
      <c r="S441" s="513"/>
      <c r="T441" s="514"/>
      <c r="U441" s="514"/>
      <c r="V441" s="286"/>
      <c r="W441" s="511" t="str">
        <f>IF(C441="","",HLOOKUP(C441,'Subpart I Tables'!$C$80:$N$84,4,FALSE))</f>
        <v/>
      </c>
      <c r="X441" s="511" t="str">
        <f>IF(C441="","",HLOOKUP(C441,'Subpart I Tables'!$C$80:$N$84,5,FALSE))</f>
        <v/>
      </c>
      <c r="Y441" s="511" t="e">
        <v>#N/A</v>
      </c>
      <c r="Z441" s="511" t="e">
        <v>#N/A</v>
      </c>
      <c r="AA441" s="286"/>
      <c r="AB441" s="286"/>
      <c r="AC441" s="286"/>
      <c r="AD441" s="286"/>
      <c r="AE441" s="286"/>
      <c r="AF441" s="286"/>
      <c r="AG441" s="286"/>
      <c r="AH441" s="865"/>
      <c r="AI441" s="511" t="str">
        <f t="shared" si="138"/>
        <v/>
      </c>
      <c r="AJ441" s="430" t="str">
        <f t="shared" si="139"/>
        <v/>
      </c>
      <c r="AK441" s="430" t="str">
        <f t="shared" si="140"/>
        <v/>
      </c>
      <c r="AL441" s="430" t="str">
        <f t="shared" si="141"/>
        <v/>
      </c>
      <c r="AM441" s="430">
        <f t="shared" si="142"/>
        <v>0</v>
      </c>
      <c r="AN441" s="430">
        <f t="shared" si="143"/>
        <v>0</v>
      </c>
      <c r="AO441" s="430" t="str">
        <f t="shared" si="144"/>
        <v/>
      </c>
      <c r="AP441" s="430" t="str">
        <f t="shared" si="145"/>
        <v/>
      </c>
      <c r="AQ441" s="430" t="str">
        <f t="shared" si="146"/>
        <v/>
      </c>
      <c r="AR441" s="430" t="str">
        <f t="shared" si="147"/>
        <v/>
      </c>
    </row>
    <row r="442" spans="1:44" s="287" customFormat="1" ht="18" customHeight="1" x14ac:dyDescent="0.2">
      <c r="A442" s="286"/>
      <c r="B442" s="871"/>
      <c r="C442" s="263" t="str">
        <f t="shared" si="150"/>
        <v/>
      </c>
      <c r="D442" s="238" t="str">
        <f t="shared" si="148"/>
        <v/>
      </c>
      <c r="E442" s="238" t="str">
        <f t="shared" si="129"/>
        <v/>
      </c>
      <c r="F442" s="238" t="str">
        <f t="shared" si="130"/>
        <v/>
      </c>
      <c r="G442" s="238">
        <f t="shared" si="134"/>
        <v>0</v>
      </c>
      <c r="H442" s="238">
        <f t="shared" si="131"/>
        <v>0</v>
      </c>
      <c r="I442" s="294" t="str">
        <f t="shared" si="151"/>
        <v/>
      </c>
      <c r="J442" s="347"/>
      <c r="K442" s="347"/>
      <c r="L442" s="347"/>
      <c r="M442" s="494"/>
      <c r="N442" s="507" t="str">
        <f t="shared" si="149"/>
        <v/>
      </c>
      <c r="O442" s="739">
        <f t="shared" si="132"/>
        <v>0</v>
      </c>
      <c r="P442" s="740">
        <f t="shared" si="136"/>
        <v>0</v>
      </c>
      <c r="Q442" s="740">
        <f t="shared" si="137"/>
        <v>0</v>
      </c>
      <c r="R442" s="741">
        <f t="shared" si="133"/>
        <v>0</v>
      </c>
      <c r="S442" s="513"/>
      <c r="T442" s="514"/>
      <c r="U442" s="514"/>
      <c r="V442" s="286"/>
      <c r="W442" s="511" t="str">
        <f>IF(C442="","",HLOOKUP(C442,'Subpart I Tables'!$C$80:$N$84,4,FALSE))</f>
        <v/>
      </c>
      <c r="X442" s="511" t="str">
        <f>IF(C442="","",HLOOKUP(C442,'Subpart I Tables'!$C$80:$N$84,5,FALSE))</f>
        <v/>
      </c>
      <c r="Y442" s="511" t="e">
        <v>#N/A</v>
      </c>
      <c r="Z442" s="511" t="e">
        <v>#N/A</v>
      </c>
      <c r="AA442" s="286"/>
      <c r="AB442" s="286"/>
      <c r="AC442" s="286"/>
      <c r="AD442" s="286"/>
      <c r="AE442" s="286"/>
      <c r="AF442" s="286"/>
      <c r="AG442" s="286"/>
      <c r="AH442" s="865"/>
      <c r="AI442" s="511" t="str">
        <f t="shared" si="138"/>
        <v/>
      </c>
      <c r="AJ442" s="430" t="str">
        <f t="shared" si="139"/>
        <v/>
      </c>
      <c r="AK442" s="430" t="str">
        <f t="shared" si="140"/>
        <v/>
      </c>
      <c r="AL442" s="430" t="str">
        <f t="shared" si="141"/>
        <v/>
      </c>
      <c r="AM442" s="430">
        <f t="shared" si="142"/>
        <v>0</v>
      </c>
      <c r="AN442" s="430">
        <f t="shared" si="143"/>
        <v>0</v>
      </c>
      <c r="AO442" s="430" t="str">
        <f t="shared" si="144"/>
        <v/>
      </c>
      <c r="AP442" s="430" t="str">
        <f t="shared" si="145"/>
        <v/>
      </c>
      <c r="AQ442" s="430" t="str">
        <f t="shared" si="146"/>
        <v/>
      </c>
      <c r="AR442" s="430" t="str">
        <f t="shared" si="147"/>
        <v/>
      </c>
    </row>
    <row r="443" spans="1:44" s="287" customFormat="1" ht="18" customHeight="1" x14ac:dyDescent="0.2">
      <c r="A443" s="286"/>
      <c r="B443" s="871"/>
      <c r="C443" s="263" t="str">
        <f t="shared" si="150"/>
        <v/>
      </c>
      <c r="D443" s="238" t="str">
        <f t="shared" si="148"/>
        <v/>
      </c>
      <c r="E443" s="238" t="str">
        <f t="shared" si="129"/>
        <v/>
      </c>
      <c r="F443" s="238" t="str">
        <f t="shared" si="130"/>
        <v/>
      </c>
      <c r="G443" s="238">
        <f t="shared" si="134"/>
        <v>0</v>
      </c>
      <c r="H443" s="238">
        <f t="shared" si="131"/>
        <v>0</v>
      </c>
      <c r="I443" s="294" t="str">
        <f t="shared" si="151"/>
        <v/>
      </c>
      <c r="J443" s="347"/>
      <c r="K443" s="347"/>
      <c r="L443" s="347"/>
      <c r="M443" s="494"/>
      <c r="N443" s="507" t="str">
        <f t="shared" si="149"/>
        <v/>
      </c>
      <c r="O443" s="739">
        <f t="shared" si="132"/>
        <v>0</v>
      </c>
      <c r="P443" s="740">
        <f t="shared" si="136"/>
        <v>0</v>
      </c>
      <c r="Q443" s="740">
        <f t="shared" si="137"/>
        <v>0</v>
      </c>
      <c r="R443" s="741">
        <f t="shared" si="133"/>
        <v>0</v>
      </c>
      <c r="S443" s="513"/>
      <c r="T443" s="514"/>
      <c r="U443" s="514"/>
      <c r="V443" s="286"/>
      <c r="W443" s="511" t="str">
        <f>IF(C443="","",HLOOKUP(C443,'Subpart I Tables'!$C$80:$N$84,4,FALSE))</f>
        <v/>
      </c>
      <c r="X443" s="511" t="str">
        <f>IF(C443="","",HLOOKUP(C443,'Subpart I Tables'!$C$80:$N$84,5,FALSE))</f>
        <v/>
      </c>
      <c r="Y443" s="511" t="e">
        <v>#N/A</v>
      </c>
      <c r="Z443" s="511" t="e">
        <v>#N/A</v>
      </c>
      <c r="AA443" s="286"/>
      <c r="AB443" s="286"/>
      <c r="AC443" s="286"/>
      <c r="AD443" s="286"/>
      <c r="AE443" s="286"/>
      <c r="AF443" s="286"/>
      <c r="AG443" s="286"/>
      <c r="AH443" s="865"/>
      <c r="AI443" s="511" t="str">
        <f t="shared" si="138"/>
        <v/>
      </c>
      <c r="AJ443" s="430" t="str">
        <f t="shared" si="139"/>
        <v/>
      </c>
      <c r="AK443" s="430" t="str">
        <f t="shared" si="140"/>
        <v/>
      </c>
      <c r="AL443" s="430" t="str">
        <f t="shared" si="141"/>
        <v/>
      </c>
      <c r="AM443" s="430">
        <f t="shared" si="142"/>
        <v>0</v>
      </c>
      <c r="AN443" s="430">
        <f t="shared" si="143"/>
        <v>0</v>
      </c>
      <c r="AO443" s="430" t="str">
        <f t="shared" si="144"/>
        <v/>
      </c>
      <c r="AP443" s="430" t="str">
        <f t="shared" si="145"/>
        <v/>
      </c>
      <c r="AQ443" s="430" t="str">
        <f t="shared" si="146"/>
        <v/>
      </c>
      <c r="AR443" s="430" t="str">
        <f t="shared" si="147"/>
        <v/>
      </c>
    </row>
    <row r="444" spans="1:44" s="287" customFormat="1" ht="18" customHeight="1" x14ac:dyDescent="0.2">
      <c r="A444" s="286"/>
      <c r="B444" s="871"/>
      <c r="C444" s="263" t="str">
        <f t="shared" si="150"/>
        <v/>
      </c>
      <c r="D444" s="238" t="str">
        <f t="shared" si="148"/>
        <v/>
      </c>
      <c r="E444" s="238" t="str">
        <f t="shared" si="129"/>
        <v/>
      </c>
      <c r="F444" s="238" t="str">
        <f t="shared" si="130"/>
        <v/>
      </c>
      <c r="G444" s="238">
        <f t="shared" si="134"/>
        <v>0</v>
      </c>
      <c r="H444" s="238">
        <f t="shared" si="131"/>
        <v>0</v>
      </c>
      <c r="I444" s="294" t="str">
        <f t="shared" si="151"/>
        <v/>
      </c>
      <c r="J444" s="347"/>
      <c r="K444" s="347"/>
      <c r="L444" s="347"/>
      <c r="M444" s="494"/>
      <c r="N444" s="507" t="str">
        <f t="shared" si="149"/>
        <v/>
      </c>
      <c r="O444" s="739">
        <f t="shared" si="132"/>
        <v>0</v>
      </c>
      <c r="P444" s="740">
        <f t="shared" si="136"/>
        <v>0</v>
      </c>
      <c r="Q444" s="740">
        <f t="shared" si="137"/>
        <v>0</v>
      </c>
      <c r="R444" s="741">
        <f t="shared" si="133"/>
        <v>0</v>
      </c>
      <c r="S444" s="513"/>
      <c r="T444" s="514"/>
      <c r="U444" s="514"/>
      <c r="V444" s="286"/>
      <c r="W444" s="511" t="str">
        <f>IF(C444="","",HLOOKUP(C444,'Subpart I Tables'!$C$80:$N$84,4,FALSE))</f>
        <v/>
      </c>
      <c r="X444" s="511" t="str">
        <f>IF(C444="","",HLOOKUP(C444,'Subpart I Tables'!$C$80:$N$84,5,FALSE))</f>
        <v/>
      </c>
      <c r="Y444" s="511" t="e">
        <v>#N/A</v>
      </c>
      <c r="Z444" s="511" t="e">
        <v>#N/A</v>
      </c>
      <c r="AA444" s="286"/>
      <c r="AB444" s="286"/>
      <c r="AC444" s="286"/>
      <c r="AD444" s="286"/>
      <c r="AE444" s="286"/>
      <c r="AF444" s="286"/>
      <c r="AG444" s="286"/>
      <c r="AH444" s="865"/>
      <c r="AI444" s="511" t="str">
        <f t="shared" si="138"/>
        <v/>
      </c>
      <c r="AJ444" s="430" t="str">
        <f t="shared" si="139"/>
        <v/>
      </c>
      <c r="AK444" s="430" t="str">
        <f t="shared" si="140"/>
        <v/>
      </c>
      <c r="AL444" s="430" t="str">
        <f t="shared" si="141"/>
        <v/>
      </c>
      <c r="AM444" s="430">
        <f t="shared" si="142"/>
        <v>0</v>
      </c>
      <c r="AN444" s="430">
        <f t="shared" si="143"/>
        <v>0</v>
      </c>
      <c r="AO444" s="430" t="str">
        <f t="shared" si="144"/>
        <v/>
      </c>
      <c r="AP444" s="430" t="str">
        <f t="shared" si="145"/>
        <v/>
      </c>
      <c r="AQ444" s="430" t="str">
        <f t="shared" si="146"/>
        <v/>
      </c>
      <c r="AR444" s="430" t="str">
        <f t="shared" si="147"/>
        <v/>
      </c>
    </row>
    <row r="445" spans="1:44" s="287" customFormat="1" ht="18" customHeight="1" x14ac:dyDescent="0.2">
      <c r="A445" s="286"/>
      <c r="B445" s="871"/>
      <c r="C445" s="263" t="str">
        <f t="shared" si="150"/>
        <v/>
      </c>
      <c r="D445" s="238" t="str">
        <f t="shared" si="148"/>
        <v/>
      </c>
      <c r="E445" s="238" t="str">
        <f t="shared" si="129"/>
        <v/>
      </c>
      <c r="F445" s="238" t="str">
        <f t="shared" si="130"/>
        <v/>
      </c>
      <c r="G445" s="238">
        <f t="shared" si="134"/>
        <v>0</v>
      </c>
      <c r="H445" s="238">
        <f t="shared" si="131"/>
        <v>0</v>
      </c>
      <c r="I445" s="294" t="str">
        <f t="shared" si="151"/>
        <v/>
      </c>
      <c r="J445" s="347"/>
      <c r="K445" s="347"/>
      <c r="L445" s="347"/>
      <c r="M445" s="494"/>
      <c r="N445" s="507" t="str">
        <f t="shared" si="149"/>
        <v/>
      </c>
      <c r="O445" s="739">
        <f t="shared" si="132"/>
        <v>0</v>
      </c>
      <c r="P445" s="740">
        <f t="shared" si="136"/>
        <v>0</v>
      </c>
      <c r="Q445" s="740">
        <f t="shared" si="137"/>
        <v>0</v>
      </c>
      <c r="R445" s="741">
        <f t="shared" si="133"/>
        <v>0</v>
      </c>
      <c r="S445" s="513"/>
      <c r="T445" s="514"/>
      <c r="U445" s="514"/>
      <c r="V445" s="286"/>
      <c r="W445" s="511" t="str">
        <f>IF(C445="","",HLOOKUP(C445,'Subpart I Tables'!$C$80:$N$84,4,FALSE))</f>
        <v/>
      </c>
      <c r="X445" s="511" t="str">
        <f>IF(C445="","",HLOOKUP(C445,'Subpart I Tables'!$C$80:$N$84,5,FALSE))</f>
        <v/>
      </c>
      <c r="Y445" s="511" t="e">
        <v>#N/A</v>
      </c>
      <c r="Z445" s="511" t="e">
        <v>#N/A</v>
      </c>
      <c r="AA445" s="286"/>
      <c r="AB445" s="286"/>
      <c r="AC445" s="286"/>
      <c r="AD445" s="286"/>
      <c r="AE445" s="286"/>
      <c r="AF445" s="286"/>
      <c r="AG445" s="286"/>
      <c r="AH445" s="865"/>
      <c r="AI445" s="511" t="str">
        <f t="shared" si="138"/>
        <v/>
      </c>
      <c r="AJ445" s="430" t="str">
        <f t="shared" si="139"/>
        <v/>
      </c>
      <c r="AK445" s="430" t="str">
        <f t="shared" si="140"/>
        <v/>
      </c>
      <c r="AL445" s="430" t="str">
        <f t="shared" si="141"/>
        <v/>
      </c>
      <c r="AM445" s="430">
        <f t="shared" si="142"/>
        <v>0</v>
      </c>
      <c r="AN445" s="430">
        <f t="shared" si="143"/>
        <v>0</v>
      </c>
      <c r="AO445" s="430" t="str">
        <f t="shared" si="144"/>
        <v/>
      </c>
      <c r="AP445" s="430" t="str">
        <f t="shared" si="145"/>
        <v/>
      </c>
      <c r="AQ445" s="430" t="str">
        <f t="shared" si="146"/>
        <v/>
      </c>
      <c r="AR445" s="430" t="str">
        <f t="shared" si="147"/>
        <v/>
      </c>
    </row>
    <row r="446" spans="1:44" s="287" customFormat="1" ht="18" customHeight="1" x14ac:dyDescent="0.2">
      <c r="A446" s="286"/>
      <c r="B446" s="871"/>
      <c r="C446" s="263" t="str">
        <f t="shared" si="150"/>
        <v/>
      </c>
      <c r="D446" s="238" t="str">
        <f t="shared" si="148"/>
        <v/>
      </c>
      <c r="E446" s="238" t="str">
        <f t="shared" si="129"/>
        <v/>
      </c>
      <c r="F446" s="238" t="str">
        <f t="shared" si="130"/>
        <v/>
      </c>
      <c r="G446" s="238">
        <f t="shared" si="134"/>
        <v>0</v>
      </c>
      <c r="H446" s="238">
        <f t="shared" si="131"/>
        <v>0</v>
      </c>
      <c r="I446" s="294" t="str">
        <f t="shared" si="151"/>
        <v/>
      </c>
      <c r="J446" s="347"/>
      <c r="K446" s="347"/>
      <c r="L446" s="347"/>
      <c r="M446" s="494"/>
      <c r="N446" s="507" t="str">
        <f t="shared" si="149"/>
        <v/>
      </c>
      <c r="O446" s="739">
        <f t="shared" si="132"/>
        <v>0</v>
      </c>
      <c r="P446" s="740">
        <f t="shared" si="136"/>
        <v>0</v>
      </c>
      <c r="Q446" s="740">
        <f t="shared" si="137"/>
        <v>0</v>
      </c>
      <c r="R446" s="741">
        <f t="shared" si="133"/>
        <v>0</v>
      </c>
      <c r="S446" s="513"/>
      <c r="T446" s="514"/>
      <c r="U446" s="514"/>
      <c r="V446" s="286"/>
      <c r="W446" s="511" t="str">
        <f>IF(C446="","",HLOOKUP(C446,'Subpart I Tables'!$C$80:$N$84,4,FALSE))</f>
        <v/>
      </c>
      <c r="X446" s="511" t="str">
        <f>IF(C446="","",HLOOKUP(C446,'Subpart I Tables'!$C$80:$N$84,5,FALSE))</f>
        <v/>
      </c>
      <c r="Y446" s="511" t="e">
        <v>#N/A</v>
      </c>
      <c r="Z446" s="511" t="e">
        <v>#N/A</v>
      </c>
      <c r="AA446" s="286"/>
      <c r="AB446" s="286"/>
      <c r="AC446" s="286"/>
      <c r="AD446" s="286"/>
      <c r="AE446" s="286"/>
      <c r="AF446" s="286"/>
      <c r="AG446" s="286"/>
      <c r="AH446" s="865"/>
      <c r="AI446" s="511" t="str">
        <f t="shared" si="138"/>
        <v/>
      </c>
      <c r="AJ446" s="430" t="str">
        <f t="shared" si="139"/>
        <v/>
      </c>
      <c r="AK446" s="430" t="str">
        <f t="shared" si="140"/>
        <v/>
      </c>
      <c r="AL446" s="430" t="str">
        <f t="shared" si="141"/>
        <v/>
      </c>
      <c r="AM446" s="430">
        <f t="shared" si="142"/>
        <v>0</v>
      </c>
      <c r="AN446" s="430">
        <f t="shared" si="143"/>
        <v>0</v>
      </c>
      <c r="AO446" s="430" t="str">
        <f t="shared" si="144"/>
        <v/>
      </c>
      <c r="AP446" s="430" t="str">
        <f t="shared" si="145"/>
        <v/>
      </c>
      <c r="AQ446" s="430" t="str">
        <f t="shared" si="146"/>
        <v/>
      </c>
      <c r="AR446" s="430" t="str">
        <f t="shared" si="147"/>
        <v/>
      </c>
    </row>
    <row r="447" spans="1:44" s="287" customFormat="1" ht="18" customHeight="1" x14ac:dyDescent="0.2">
      <c r="A447" s="286"/>
      <c r="B447" s="871"/>
      <c r="C447" s="263" t="str">
        <f t="shared" si="150"/>
        <v/>
      </c>
      <c r="D447" s="238" t="str">
        <f t="shared" si="148"/>
        <v/>
      </c>
      <c r="E447" s="238" t="str">
        <f t="shared" si="129"/>
        <v/>
      </c>
      <c r="F447" s="238" t="str">
        <f t="shared" si="130"/>
        <v/>
      </c>
      <c r="G447" s="238">
        <f t="shared" si="134"/>
        <v>0</v>
      </c>
      <c r="H447" s="238">
        <f t="shared" si="131"/>
        <v>0</v>
      </c>
      <c r="I447" s="294" t="str">
        <f t="shared" si="151"/>
        <v/>
      </c>
      <c r="J447" s="347"/>
      <c r="K447" s="347"/>
      <c r="L447" s="347"/>
      <c r="M447" s="494"/>
      <c r="N447" s="507" t="str">
        <f t="shared" si="149"/>
        <v/>
      </c>
      <c r="O447" s="739">
        <f t="shared" si="132"/>
        <v>0</v>
      </c>
      <c r="P447" s="740">
        <f t="shared" si="136"/>
        <v>0</v>
      </c>
      <c r="Q447" s="740">
        <f t="shared" si="137"/>
        <v>0</v>
      </c>
      <c r="R447" s="741">
        <f t="shared" si="133"/>
        <v>0</v>
      </c>
      <c r="S447" s="513"/>
      <c r="T447" s="514"/>
      <c r="U447" s="514"/>
      <c r="V447" s="286"/>
      <c r="W447" s="511" t="str">
        <f>IF(C447="","",HLOOKUP(C447,'Subpart I Tables'!$C$80:$N$84,4,FALSE))</f>
        <v/>
      </c>
      <c r="X447" s="511" t="str">
        <f>IF(C447="","",HLOOKUP(C447,'Subpart I Tables'!$C$80:$N$84,5,FALSE))</f>
        <v/>
      </c>
      <c r="Y447" s="511" t="e">
        <v>#N/A</v>
      </c>
      <c r="Z447" s="511" t="e">
        <v>#N/A</v>
      </c>
      <c r="AA447" s="286"/>
      <c r="AB447" s="286"/>
      <c r="AC447" s="286"/>
      <c r="AD447" s="286"/>
      <c r="AE447" s="286"/>
      <c r="AF447" s="286"/>
      <c r="AG447" s="286"/>
      <c r="AH447" s="865"/>
      <c r="AI447" s="511" t="str">
        <f t="shared" si="138"/>
        <v/>
      </c>
      <c r="AJ447" s="430" t="str">
        <f t="shared" si="139"/>
        <v/>
      </c>
      <c r="AK447" s="430" t="str">
        <f t="shared" si="140"/>
        <v/>
      </c>
      <c r="AL447" s="430" t="str">
        <f t="shared" si="141"/>
        <v/>
      </c>
      <c r="AM447" s="430">
        <f t="shared" si="142"/>
        <v>0</v>
      </c>
      <c r="AN447" s="430">
        <f t="shared" si="143"/>
        <v>0</v>
      </c>
      <c r="AO447" s="430" t="str">
        <f t="shared" si="144"/>
        <v/>
      </c>
      <c r="AP447" s="430" t="str">
        <f t="shared" si="145"/>
        <v/>
      </c>
      <c r="AQ447" s="430" t="str">
        <f t="shared" si="146"/>
        <v/>
      </c>
      <c r="AR447" s="430" t="str">
        <f t="shared" si="147"/>
        <v/>
      </c>
    </row>
    <row r="448" spans="1:44" s="287" customFormat="1" ht="18" customHeight="1" x14ac:dyDescent="0.2">
      <c r="A448" s="286"/>
      <c r="B448" s="871"/>
      <c r="C448" s="263" t="str">
        <f t="shared" si="150"/>
        <v/>
      </c>
      <c r="D448" s="238" t="str">
        <f t="shared" si="148"/>
        <v/>
      </c>
      <c r="E448" s="238" t="str">
        <f t="shared" si="129"/>
        <v/>
      </c>
      <c r="F448" s="238" t="str">
        <f t="shared" si="130"/>
        <v/>
      </c>
      <c r="G448" s="238">
        <f t="shared" si="134"/>
        <v>0</v>
      </c>
      <c r="H448" s="238">
        <f t="shared" si="131"/>
        <v>0</v>
      </c>
      <c r="I448" s="294" t="str">
        <f t="shared" si="151"/>
        <v/>
      </c>
      <c r="J448" s="347"/>
      <c r="K448" s="347"/>
      <c r="L448" s="347"/>
      <c r="M448" s="494"/>
      <c r="N448" s="507" t="str">
        <f t="shared" si="149"/>
        <v/>
      </c>
      <c r="O448" s="739">
        <f t="shared" si="132"/>
        <v>0</v>
      </c>
      <c r="P448" s="740">
        <f t="shared" si="136"/>
        <v>0</v>
      </c>
      <c r="Q448" s="740">
        <f t="shared" si="137"/>
        <v>0</v>
      </c>
      <c r="R448" s="741">
        <f t="shared" si="133"/>
        <v>0</v>
      </c>
      <c r="S448" s="513"/>
      <c r="T448" s="514"/>
      <c r="U448" s="514"/>
      <c r="V448" s="286"/>
      <c r="W448" s="511" t="str">
        <f>IF(C448="","",HLOOKUP(C448,'Subpart I Tables'!$C$80:$N$84,4,FALSE))</f>
        <v/>
      </c>
      <c r="X448" s="511" t="str">
        <f>IF(C448="","",HLOOKUP(C448,'Subpart I Tables'!$C$80:$N$84,5,FALSE))</f>
        <v/>
      </c>
      <c r="Y448" s="511" t="e">
        <v>#N/A</v>
      </c>
      <c r="Z448" s="511" t="e">
        <v>#N/A</v>
      </c>
      <c r="AA448" s="286"/>
      <c r="AB448" s="286"/>
      <c r="AC448" s="286"/>
      <c r="AD448" s="286"/>
      <c r="AE448" s="286"/>
      <c r="AF448" s="286"/>
      <c r="AG448" s="286"/>
      <c r="AH448" s="865"/>
      <c r="AI448" s="511" t="str">
        <f t="shared" si="138"/>
        <v/>
      </c>
      <c r="AJ448" s="430" t="str">
        <f t="shared" si="139"/>
        <v/>
      </c>
      <c r="AK448" s="430" t="str">
        <f t="shared" si="140"/>
        <v/>
      </c>
      <c r="AL448" s="430" t="str">
        <f t="shared" si="141"/>
        <v/>
      </c>
      <c r="AM448" s="430">
        <f t="shared" si="142"/>
        <v>0</v>
      </c>
      <c r="AN448" s="430">
        <f t="shared" si="143"/>
        <v>0</v>
      </c>
      <c r="AO448" s="430" t="str">
        <f t="shared" si="144"/>
        <v/>
      </c>
      <c r="AP448" s="430" t="str">
        <f t="shared" si="145"/>
        <v/>
      </c>
      <c r="AQ448" s="430" t="str">
        <f t="shared" si="146"/>
        <v/>
      </c>
      <c r="AR448" s="430" t="str">
        <f t="shared" si="147"/>
        <v/>
      </c>
    </row>
    <row r="449" spans="1:44" s="287" customFormat="1" ht="18" customHeight="1" x14ac:dyDescent="0.2">
      <c r="A449" s="286"/>
      <c r="B449" s="871"/>
      <c r="C449" s="263" t="str">
        <f t="shared" si="150"/>
        <v/>
      </c>
      <c r="D449" s="238" t="str">
        <f t="shared" si="148"/>
        <v/>
      </c>
      <c r="E449" s="238" t="str">
        <f t="shared" si="129"/>
        <v/>
      </c>
      <c r="F449" s="238" t="str">
        <f t="shared" si="130"/>
        <v/>
      </c>
      <c r="G449" s="238">
        <f t="shared" si="134"/>
        <v>0</v>
      </c>
      <c r="H449" s="238">
        <f t="shared" si="131"/>
        <v>0</v>
      </c>
      <c r="I449" s="294" t="str">
        <f t="shared" si="151"/>
        <v/>
      </c>
      <c r="J449" s="347"/>
      <c r="K449" s="347"/>
      <c r="L449" s="347"/>
      <c r="M449" s="494"/>
      <c r="N449" s="507" t="str">
        <f t="shared" si="149"/>
        <v/>
      </c>
      <c r="O449" s="739">
        <f t="shared" si="132"/>
        <v>0</v>
      </c>
      <c r="P449" s="740">
        <f t="shared" si="136"/>
        <v>0</v>
      </c>
      <c r="Q449" s="740">
        <f t="shared" si="137"/>
        <v>0</v>
      </c>
      <c r="R449" s="741">
        <f t="shared" si="133"/>
        <v>0</v>
      </c>
      <c r="S449" s="513"/>
      <c r="T449" s="514"/>
      <c r="U449" s="514"/>
      <c r="V449" s="286"/>
      <c r="W449" s="511" t="str">
        <f>IF(C449="","",HLOOKUP(C449,'Subpart I Tables'!$C$80:$N$84,4,FALSE))</f>
        <v/>
      </c>
      <c r="X449" s="511" t="str">
        <f>IF(C449="","",HLOOKUP(C449,'Subpart I Tables'!$C$80:$N$84,5,FALSE))</f>
        <v/>
      </c>
      <c r="Y449" s="511" t="e">
        <v>#N/A</v>
      </c>
      <c r="Z449" s="511" t="e">
        <v>#N/A</v>
      </c>
      <c r="AA449" s="286"/>
      <c r="AB449" s="286"/>
      <c r="AC449" s="286"/>
      <c r="AD449" s="286"/>
      <c r="AE449" s="286"/>
      <c r="AF449" s="286"/>
      <c r="AG449" s="286"/>
      <c r="AH449" s="865"/>
      <c r="AI449" s="511" t="str">
        <f t="shared" si="138"/>
        <v/>
      </c>
      <c r="AJ449" s="430" t="str">
        <f t="shared" si="139"/>
        <v/>
      </c>
      <c r="AK449" s="430" t="str">
        <f t="shared" si="140"/>
        <v/>
      </c>
      <c r="AL449" s="430" t="str">
        <f t="shared" si="141"/>
        <v/>
      </c>
      <c r="AM449" s="430">
        <f t="shared" si="142"/>
        <v>0</v>
      </c>
      <c r="AN449" s="430">
        <f t="shared" si="143"/>
        <v>0</v>
      </c>
      <c r="AO449" s="430" t="str">
        <f t="shared" si="144"/>
        <v/>
      </c>
      <c r="AP449" s="430" t="str">
        <f t="shared" si="145"/>
        <v/>
      </c>
      <c r="AQ449" s="430" t="str">
        <f t="shared" si="146"/>
        <v/>
      </c>
      <c r="AR449" s="430" t="str">
        <f t="shared" si="147"/>
        <v/>
      </c>
    </row>
    <row r="450" spans="1:44" s="287" customFormat="1" ht="18" customHeight="1" x14ac:dyDescent="0.2">
      <c r="A450" s="286"/>
      <c r="B450" s="871"/>
      <c r="C450" s="263" t="str">
        <f t="shared" ref="C450:D450" si="152">C345</f>
        <v/>
      </c>
      <c r="D450" s="238" t="str">
        <f t="shared" si="152"/>
        <v/>
      </c>
      <c r="E450" s="238" t="str">
        <f t="shared" si="129"/>
        <v/>
      </c>
      <c r="F450" s="238" t="str">
        <f t="shared" si="130"/>
        <v/>
      </c>
      <c r="G450" s="238">
        <f t="shared" si="134"/>
        <v>0</v>
      </c>
      <c r="H450" s="238">
        <f t="shared" si="131"/>
        <v>0</v>
      </c>
      <c r="I450" s="294" t="str">
        <f t="shared" ref="I450:I452" si="153">IF(F345=0,"",F345)</f>
        <v/>
      </c>
      <c r="J450" s="347"/>
      <c r="K450" s="347"/>
      <c r="L450" s="347"/>
      <c r="M450" s="494"/>
      <c r="N450" s="507" t="str">
        <f t="shared" si="149"/>
        <v/>
      </c>
      <c r="O450" s="739">
        <f t="shared" si="132"/>
        <v>0</v>
      </c>
      <c r="P450" s="740">
        <f t="shared" si="136"/>
        <v>0</v>
      </c>
      <c r="Q450" s="740">
        <f t="shared" si="137"/>
        <v>0</v>
      </c>
      <c r="R450" s="741">
        <f t="shared" si="133"/>
        <v>0</v>
      </c>
      <c r="S450" s="513"/>
      <c r="T450" s="514"/>
      <c r="U450" s="514"/>
      <c r="V450" s="286"/>
      <c r="W450" s="511" t="str">
        <f>IF(C450="","",HLOOKUP(C450,'Subpart I Tables'!$C$80:$N$84,4,FALSE))</f>
        <v/>
      </c>
      <c r="X450" s="511" t="str">
        <f>IF(C450="","",HLOOKUP(C450,'Subpart I Tables'!$C$80:$N$84,5,FALSE))</f>
        <v/>
      </c>
      <c r="Y450" s="511" t="e">
        <v>#N/A</v>
      </c>
      <c r="Z450" s="511" t="e">
        <v>#N/A</v>
      </c>
      <c r="AA450" s="286"/>
      <c r="AB450" s="286"/>
      <c r="AC450" s="286"/>
      <c r="AD450" s="286"/>
      <c r="AE450" s="286"/>
      <c r="AF450" s="286"/>
      <c r="AG450" s="286"/>
      <c r="AH450" s="865"/>
      <c r="AI450" s="511" t="str">
        <f t="shared" si="138"/>
        <v/>
      </c>
      <c r="AJ450" s="430" t="str">
        <f t="shared" si="139"/>
        <v/>
      </c>
      <c r="AK450" s="430" t="str">
        <f t="shared" si="140"/>
        <v/>
      </c>
      <c r="AL450" s="430" t="str">
        <f t="shared" si="141"/>
        <v/>
      </c>
      <c r="AM450" s="430">
        <f t="shared" si="142"/>
        <v>0</v>
      </c>
      <c r="AN450" s="430">
        <f t="shared" si="143"/>
        <v>0</v>
      </c>
      <c r="AO450" s="430" t="str">
        <f t="shared" si="144"/>
        <v/>
      </c>
      <c r="AP450" s="430" t="str">
        <f t="shared" si="145"/>
        <v/>
      </c>
      <c r="AQ450" s="430" t="str">
        <f t="shared" si="146"/>
        <v/>
      </c>
      <c r="AR450" s="430" t="str">
        <f t="shared" si="147"/>
        <v/>
      </c>
    </row>
    <row r="451" spans="1:44" s="287" customFormat="1" ht="18" customHeight="1" x14ac:dyDescent="0.2">
      <c r="A451" s="286"/>
      <c r="B451" s="871"/>
      <c r="C451" s="263" t="str">
        <f t="shared" ref="C451:D451" si="154">C346</f>
        <v/>
      </c>
      <c r="D451" s="238" t="str">
        <f t="shared" si="154"/>
        <v/>
      </c>
      <c r="E451" s="238" t="str">
        <f t="shared" si="129"/>
        <v/>
      </c>
      <c r="F451" s="238" t="str">
        <f t="shared" si="130"/>
        <v/>
      </c>
      <c r="G451" s="238">
        <f t="shared" si="134"/>
        <v>0</v>
      </c>
      <c r="H451" s="238">
        <f t="shared" si="131"/>
        <v>0</v>
      </c>
      <c r="I451" s="294" t="str">
        <f t="shared" si="153"/>
        <v/>
      </c>
      <c r="J451" s="347"/>
      <c r="K451" s="347"/>
      <c r="L451" s="347"/>
      <c r="M451" s="494"/>
      <c r="N451" s="507" t="str">
        <f t="shared" si="149"/>
        <v/>
      </c>
      <c r="O451" s="739">
        <f t="shared" si="132"/>
        <v>0</v>
      </c>
      <c r="P451" s="740">
        <f t="shared" si="136"/>
        <v>0</v>
      </c>
      <c r="Q451" s="740">
        <f t="shared" si="137"/>
        <v>0</v>
      </c>
      <c r="R451" s="741">
        <f t="shared" si="133"/>
        <v>0</v>
      </c>
      <c r="S451" s="513"/>
      <c r="T451" s="514"/>
      <c r="U451" s="514"/>
      <c r="V451" s="286"/>
      <c r="W451" s="511" t="str">
        <f>IF(C451="","",HLOOKUP(C451,'Subpart I Tables'!$C$80:$N$84,4,FALSE))</f>
        <v/>
      </c>
      <c r="X451" s="511" t="str">
        <f>IF(C451="","",HLOOKUP(C451,'Subpart I Tables'!$C$80:$N$84,5,FALSE))</f>
        <v/>
      </c>
      <c r="Y451" s="511" t="e">
        <v>#N/A</v>
      </c>
      <c r="Z451" s="511" t="e">
        <v>#N/A</v>
      </c>
      <c r="AA451" s="286"/>
      <c r="AB451" s="286"/>
      <c r="AC451" s="286"/>
      <c r="AD451" s="286"/>
      <c r="AE451" s="286"/>
      <c r="AF451" s="286"/>
      <c r="AG451" s="286"/>
      <c r="AH451" s="865"/>
      <c r="AI451" s="511" t="str">
        <f t="shared" si="138"/>
        <v/>
      </c>
      <c r="AJ451" s="430" t="str">
        <f t="shared" si="139"/>
        <v/>
      </c>
      <c r="AK451" s="430" t="str">
        <f t="shared" si="140"/>
        <v/>
      </c>
      <c r="AL451" s="430" t="str">
        <f t="shared" si="141"/>
        <v/>
      </c>
      <c r="AM451" s="430">
        <f t="shared" si="142"/>
        <v>0</v>
      </c>
      <c r="AN451" s="430">
        <f t="shared" si="143"/>
        <v>0</v>
      </c>
      <c r="AO451" s="430" t="str">
        <f t="shared" si="144"/>
        <v/>
      </c>
      <c r="AP451" s="430" t="str">
        <f t="shared" si="145"/>
        <v/>
      </c>
      <c r="AQ451" s="430" t="str">
        <f t="shared" si="146"/>
        <v/>
      </c>
      <c r="AR451" s="430" t="str">
        <f t="shared" si="147"/>
        <v/>
      </c>
    </row>
    <row r="452" spans="1:44" s="287" customFormat="1" ht="18" customHeight="1" thickBot="1" x14ac:dyDescent="0.25">
      <c r="A452" s="286"/>
      <c r="B452" s="872"/>
      <c r="C452" s="265" t="str">
        <f t="shared" ref="C452:D452" si="155">C347</f>
        <v/>
      </c>
      <c r="D452" s="242" t="str">
        <f t="shared" si="155"/>
        <v/>
      </c>
      <c r="E452" s="242" t="str">
        <f t="shared" si="129"/>
        <v/>
      </c>
      <c r="F452" s="242" t="str">
        <f t="shared" si="130"/>
        <v/>
      </c>
      <c r="G452" s="242">
        <f t="shared" si="134"/>
        <v>0</v>
      </c>
      <c r="H452" s="242">
        <f t="shared" si="131"/>
        <v>0</v>
      </c>
      <c r="I452" s="295" t="str">
        <f t="shared" si="153"/>
        <v/>
      </c>
      <c r="J452" s="348"/>
      <c r="K452" s="348"/>
      <c r="L452" s="348"/>
      <c r="M452" s="495"/>
      <c r="N452" s="508" t="str">
        <f t="shared" si="149"/>
        <v/>
      </c>
      <c r="O452" s="742">
        <f t="shared" si="132"/>
        <v>0</v>
      </c>
      <c r="P452" s="743">
        <f t="shared" si="136"/>
        <v>0</v>
      </c>
      <c r="Q452" s="743">
        <f t="shared" si="137"/>
        <v>0</v>
      </c>
      <c r="R452" s="744">
        <f t="shared" si="133"/>
        <v>0</v>
      </c>
      <c r="S452" s="513"/>
      <c r="T452" s="514"/>
      <c r="U452" s="514"/>
      <c r="V452" s="286"/>
      <c r="W452" s="512" t="str">
        <f>IF(C452="","",HLOOKUP(C452,'Subpart I Tables'!$C$80:$N$84,4,FALSE))</f>
        <v/>
      </c>
      <c r="X452" s="512" t="str">
        <f>IF(C452="","",HLOOKUP(C452,'Subpart I Tables'!$C$80:$N$84,5,FALSE))</f>
        <v/>
      </c>
      <c r="Y452" s="512" t="e">
        <v>#N/A</v>
      </c>
      <c r="Z452" s="512" t="e">
        <v>#N/A</v>
      </c>
      <c r="AA452" s="286"/>
      <c r="AB452" s="286"/>
      <c r="AC452" s="286"/>
      <c r="AD452" s="286"/>
      <c r="AE452" s="286"/>
      <c r="AF452" s="286"/>
      <c r="AG452" s="286"/>
      <c r="AH452" s="866"/>
      <c r="AI452" s="512" t="str">
        <f t="shared" si="138"/>
        <v/>
      </c>
      <c r="AJ452" s="431" t="str">
        <f t="shared" si="139"/>
        <v/>
      </c>
      <c r="AK452" s="431" t="str">
        <f t="shared" si="140"/>
        <v/>
      </c>
      <c r="AL452" s="431" t="str">
        <f t="shared" si="141"/>
        <v/>
      </c>
      <c r="AM452" s="431">
        <f t="shared" si="142"/>
        <v>0</v>
      </c>
      <c r="AN452" s="431">
        <f t="shared" si="143"/>
        <v>0</v>
      </c>
      <c r="AO452" s="431" t="str">
        <f t="shared" si="144"/>
        <v/>
      </c>
      <c r="AP452" s="431" t="str">
        <f t="shared" si="145"/>
        <v/>
      </c>
      <c r="AQ452" s="431" t="str">
        <f t="shared" si="146"/>
        <v/>
      </c>
      <c r="AR452" s="431" t="str">
        <f t="shared" si="147"/>
        <v/>
      </c>
    </row>
    <row r="453" spans="1:44" s="287" customFormat="1" ht="18" customHeight="1" x14ac:dyDescent="0.2">
      <c r="A453" s="286"/>
      <c r="B453" s="876" t="s">
        <v>179</v>
      </c>
      <c r="C453" s="198" t="str">
        <f t="shared" ref="C453:D461" si="156">C348</f>
        <v/>
      </c>
      <c r="D453" s="198" t="str">
        <f t="shared" si="156"/>
        <v/>
      </c>
      <c r="E453" s="198" t="str">
        <f t="shared" si="129"/>
        <v/>
      </c>
      <c r="F453" s="198" t="str">
        <f t="shared" si="130"/>
        <v/>
      </c>
      <c r="G453" s="198">
        <f t="shared" si="134"/>
        <v>0</v>
      </c>
      <c r="H453" s="198" t="str">
        <f t="shared" si="131"/>
        <v/>
      </c>
      <c r="I453" s="296" t="str">
        <f t="shared" ref="I453:I461" si="157">IF(F348=0,"",F348)</f>
        <v/>
      </c>
      <c r="J453" s="428"/>
      <c r="K453" s="428"/>
      <c r="L453" s="428"/>
      <c r="M453" s="697"/>
      <c r="N453" s="507" t="str">
        <f t="shared" ref="N453:N467" si="158">IF($C453="","",IF(ISNA(VLOOKUP($C453&amp;"Plasma Etching - LCD manufacture",$A$186:$H$211,8,FALSE)),1,VLOOKUP($C453&amp;"Plasma Etching - LCD manufacture",$A$186:$H$211,8,FALSE)))</f>
        <v/>
      </c>
      <c r="O453" s="736">
        <f t="shared" si="132"/>
        <v>0</v>
      </c>
      <c r="P453" s="745">
        <f t="shared" ref="P453:P468" si="159">IF($C453="",0,$D453*(1-IF($I453="",0,$I453)*$K453*$N453)*IF($F453="N/A",0,$F453*0.001))</f>
        <v>0</v>
      </c>
      <c r="Q453" s="745">
        <f t="shared" ref="Q453:Q468" si="160">IF($C453="",0,$D453*(1-IF($I453="",0,$I453)*$L453*$N453)*IF($G453="N/A",0,$G453*0.001))</f>
        <v>0</v>
      </c>
      <c r="R453" s="746">
        <f t="shared" si="133"/>
        <v>0</v>
      </c>
      <c r="S453" s="513"/>
      <c r="T453" s="514"/>
      <c r="U453" s="514"/>
      <c r="V453" s="286"/>
      <c r="W453" s="510" t="str">
        <f>IF(C453="","",HLOOKUP(C453,'Subpart I Tables'!$C$94:$K$99,4,FALSE))</f>
        <v/>
      </c>
      <c r="X453" s="510" t="str">
        <f>IF(C453="","",HLOOKUP(C453,'Subpart I Tables'!$C$94:$K$99,6,FALSE))</f>
        <v/>
      </c>
      <c r="Y453" s="510" t="e">
        <v>#N/A</v>
      </c>
      <c r="Z453" s="510" t="str">
        <f>IF(C453="","",HLOOKUP(C453,'Subpart I Tables'!$C$94:$K$99,5,FALSE))</f>
        <v/>
      </c>
      <c r="AA453" s="286"/>
      <c r="AB453" s="286"/>
      <c r="AC453" s="286"/>
      <c r="AD453" s="286"/>
      <c r="AE453" s="286"/>
      <c r="AF453" s="286"/>
      <c r="AG453" s="286"/>
      <c r="AH453" s="858" t="s">
        <v>179</v>
      </c>
      <c r="AI453" s="510" t="str">
        <f>AI544</f>
        <v/>
      </c>
      <c r="AJ453" s="429" t="str">
        <f>IF(ISNA(VLOOKUP($AI453,$C$453:$E$467,2,FALSE)),0,VLOOKUP($AI453,$C$453:$E$467,2,FALSE))</f>
        <v/>
      </c>
      <c r="AK453" s="429" t="str">
        <f>IF(ISNA(VLOOKUP($AI453,$C$453:$H$467,3,FALSE)),0,VLOOKUP($AI453,$C$453:$H$467,3,FALSE))</f>
        <v/>
      </c>
      <c r="AL453" s="429" t="str">
        <f>IF(ISNA(VLOOKUP($AI453,$C$453:$H$467,4,FALSE)),0,VLOOKUP($AI453,$C$453:$H$467,4,FALSE))</f>
        <v/>
      </c>
      <c r="AM453" s="429">
        <f>IF(ISNA(VLOOKUP($AI453,$C$453:$H$467,5,FALSE)),0,VLOOKUP($AI453,$C$453:$H$467,5,FALSE))</f>
        <v>0</v>
      </c>
      <c r="AN453" s="429" t="str">
        <f>IF(ISNA(VLOOKUP($AI453,$C$453:$H$467,6,FALSE)),0,VLOOKUP($AI453,$C$453:$H$467,6,FALSE))</f>
        <v/>
      </c>
      <c r="AO453" s="429" t="str">
        <f t="shared" si="144"/>
        <v/>
      </c>
      <c r="AP453" s="429" t="str">
        <f t="shared" si="145"/>
        <v/>
      </c>
      <c r="AQ453" s="429" t="str">
        <f t="shared" si="146"/>
        <v/>
      </c>
      <c r="AR453" s="429" t="str">
        <f t="shared" si="147"/>
        <v/>
      </c>
    </row>
    <row r="454" spans="1:44" s="287" customFormat="1" ht="18" customHeight="1" x14ac:dyDescent="0.2">
      <c r="A454" s="286"/>
      <c r="B454" s="824"/>
      <c r="C454" s="238" t="str">
        <f t="shared" si="156"/>
        <v/>
      </c>
      <c r="D454" s="238" t="str">
        <f t="shared" si="156"/>
        <v/>
      </c>
      <c r="E454" s="238" t="str">
        <f t="shared" si="129"/>
        <v/>
      </c>
      <c r="F454" s="238" t="str">
        <f t="shared" si="130"/>
        <v/>
      </c>
      <c r="G454" s="238">
        <f t="shared" si="134"/>
        <v>0</v>
      </c>
      <c r="H454" s="238" t="str">
        <f t="shared" si="131"/>
        <v/>
      </c>
      <c r="I454" s="294" t="str">
        <f t="shared" si="157"/>
        <v/>
      </c>
      <c r="J454" s="347"/>
      <c r="K454" s="347"/>
      <c r="L454" s="347"/>
      <c r="M454" s="494"/>
      <c r="N454" s="507" t="str">
        <f t="shared" si="158"/>
        <v/>
      </c>
      <c r="O454" s="739">
        <f t="shared" si="132"/>
        <v>0</v>
      </c>
      <c r="P454" s="745">
        <f t="shared" si="159"/>
        <v>0</v>
      </c>
      <c r="Q454" s="745">
        <f t="shared" si="160"/>
        <v>0</v>
      </c>
      <c r="R454" s="746">
        <f t="shared" si="133"/>
        <v>0</v>
      </c>
      <c r="S454" s="513"/>
      <c r="T454" s="514"/>
      <c r="U454" s="514"/>
      <c r="V454" s="286"/>
      <c r="W454" s="511" t="str">
        <f>IF(C454="","",HLOOKUP(C454,'Subpart I Tables'!$C$94:$K$99,4,FALSE))</f>
        <v/>
      </c>
      <c r="X454" s="511" t="str">
        <f>IF(C454="","",HLOOKUP(C454,'Subpart I Tables'!$C$94:$K$99,6,FALSE))</f>
        <v/>
      </c>
      <c r="Y454" s="511" t="e">
        <v>#N/A</v>
      </c>
      <c r="Z454" s="511" t="str">
        <f>IF(C454="","",HLOOKUP(C454,'Subpart I Tables'!$C$94:$K$99,5,FALSE))</f>
        <v/>
      </c>
      <c r="AA454" s="286"/>
      <c r="AB454" s="286"/>
      <c r="AC454" s="286"/>
      <c r="AD454" s="286"/>
      <c r="AE454" s="286"/>
      <c r="AF454" s="286"/>
      <c r="AG454" s="286"/>
      <c r="AH454" s="859"/>
      <c r="AI454" s="511" t="str">
        <f t="shared" ref="AI454:AI467" si="161">AI545</f>
        <v/>
      </c>
      <c r="AJ454" s="430" t="str">
        <f t="shared" ref="AJ454:AJ467" si="162">IF(ISNA(VLOOKUP(AI454,$C$453:$E$467,2,FALSE)),0,VLOOKUP(AI454,$C$453:$E$467,2,FALSE))</f>
        <v/>
      </c>
      <c r="AK454" s="430" t="str">
        <f t="shared" ref="AK454:AK467" si="163">IF(ISNA(VLOOKUP($AI454,$C$453:$H$467,3,FALSE)),0,VLOOKUP($AI454,$C$453:$H$467,3,FALSE))</f>
        <v/>
      </c>
      <c r="AL454" s="430" t="str">
        <f t="shared" ref="AL454:AL467" si="164">IF(ISNA(VLOOKUP($AI454,$C$453:$H$467,4,FALSE)),0,VLOOKUP($AI454,$C$453:$H$467,4,FALSE))</f>
        <v/>
      </c>
      <c r="AM454" s="430">
        <f t="shared" ref="AM454:AM467" si="165">IF(ISNA(VLOOKUP($AI454,$C$453:$H$467,5,FALSE)),0,VLOOKUP($AI454,$C$453:$H$467,5,FALSE))</f>
        <v>0</v>
      </c>
      <c r="AN454" s="430" t="str">
        <f t="shared" ref="AN454:AN467" si="166">IF(ISNA(VLOOKUP($AI454,$C$453:$H$467,6,FALSE)),0,VLOOKUP($AI454,$C$453:$H$467,6,FALSE))</f>
        <v/>
      </c>
      <c r="AO454" s="430" t="str">
        <f t="shared" si="144"/>
        <v/>
      </c>
      <c r="AP454" s="430" t="str">
        <f t="shared" si="145"/>
        <v/>
      </c>
      <c r="AQ454" s="430" t="str">
        <f t="shared" si="146"/>
        <v/>
      </c>
      <c r="AR454" s="430" t="str">
        <f t="shared" si="147"/>
        <v/>
      </c>
    </row>
    <row r="455" spans="1:44" s="287" customFormat="1" ht="18" customHeight="1" x14ac:dyDescent="0.2">
      <c r="A455" s="286"/>
      <c r="B455" s="824"/>
      <c r="C455" s="238" t="str">
        <f t="shared" si="156"/>
        <v/>
      </c>
      <c r="D455" s="238" t="str">
        <f t="shared" si="156"/>
        <v/>
      </c>
      <c r="E455" s="238" t="str">
        <f t="shared" si="129"/>
        <v/>
      </c>
      <c r="F455" s="238" t="str">
        <f t="shared" si="130"/>
        <v/>
      </c>
      <c r="G455" s="238">
        <f t="shared" si="134"/>
        <v>0</v>
      </c>
      <c r="H455" s="238" t="str">
        <f t="shared" si="131"/>
        <v/>
      </c>
      <c r="I455" s="294" t="str">
        <f t="shared" si="157"/>
        <v/>
      </c>
      <c r="J455" s="347"/>
      <c r="K455" s="347"/>
      <c r="L455" s="347"/>
      <c r="M455" s="494"/>
      <c r="N455" s="507" t="str">
        <f t="shared" si="158"/>
        <v/>
      </c>
      <c r="O455" s="739">
        <f t="shared" si="132"/>
        <v>0</v>
      </c>
      <c r="P455" s="745">
        <f t="shared" si="159"/>
        <v>0</v>
      </c>
      <c r="Q455" s="745">
        <f t="shared" si="160"/>
        <v>0</v>
      </c>
      <c r="R455" s="746">
        <f t="shared" si="133"/>
        <v>0</v>
      </c>
      <c r="S455" s="513"/>
      <c r="T455" s="514"/>
      <c r="U455" s="514"/>
      <c r="V455" s="286"/>
      <c r="W455" s="511" t="str">
        <f>IF(C455="","",HLOOKUP(C455,'Subpart I Tables'!$C$94:$K$99,4,FALSE))</f>
        <v/>
      </c>
      <c r="X455" s="511" t="str">
        <f>IF(C455="","",HLOOKUP(C455,'Subpart I Tables'!$C$94:$K$99,6,FALSE))</f>
        <v/>
      </c>
      <c r="Y455" s="511" t="e">
        <v>#N/A</v>
      </c>
      <c r="Z455" s="511" t="str">
        <f>IF(C455="","",HLOOKUP(C455,'Subpart I Tables'!$C$94:$K$99,5,FALSE))</f>
        <v/>
      </c>
      <c r="AA455" s="286"/>
      <c r="AB455" s="286"/>
      <c r="AC455" s="286"/>
      <c r="AD455" s="286"/>
      <c r="AE455" s="286"/>
      <c r="AF455" s="286"/>
      <c r="AG455" s="286"/>
      <c r="AH455" s="859"/>
      <c r="AI455" s="511" t="str">
        <f t="shared" si="161"/>
        <v/>
      </c>
      <c r="AJ455" s="430" t="str">
        <f t="shared" si="162"/>
        <v/>
      </c>
      <c r="AK455" s="430" t="str">
        <f t="shared" si="163"/>
        <v/>
      </c>
      <c r="AL455" s="430" t="str">
        <f t="shared" si="164"/>
        <v/>
      </c>
      <c r="AM455" s="430">
        <f t="shared" si="165"/>
        <v>0</v>
      </c>
      <c r="AN455" s="430" t="str">
        <f t="shared" si="166"/>
        <v/>
      </c>
      <c r="AO455" s="430" t="str">
        <f t="shared" si="144"/>
        <v/>
      </c>
      <c r="AP455" s="430" t="str">
        <f t="shared" si="145"/>
        <v/>
      </c>
      <c r="AQ455" s="430" t="str">
        <f t="shared" si="146"/>
        <v/>
      </c>
      <c r="AR455" s="430" t="str">
        <f t="shared" si="147"/>
        <v/>
      </c>
    </row>
    <row r="456" spans="1:44" s="287" customFormat="1" ht="18" customHeight="1" x14ac:dyDescent="0.2">
      <c r="A456" s="286"/>
      <c r="B456" s="824"/>
      <c r="C456" s="238" t="str">
        <f t="shared" si="156"/>
        <v/>
      </c>
      <c r="D456" s="238" t="str">
        <f t="shared" si="156"/>
        <v/>
      </c>
      <c r="E456" s="238" t="str">
        <f t="shared" si="129"/>
        <v/>
      </c>
      <c r="F456" s="238" t="str">
        <f t="shared" si="130"/>
        <v/>
      </c>
      <c r="G456" s="238">
        <f t="shared" si="134"/>
        <v>0</v>
      </c>
      <c r="H456" s="238" t="str">
        <f t="shared" si="131"/>
        <v/>
      </c>
      <c r="I456" s="294" t="str">
        <f t="shared" si="157"/>
        <v/>
      </c>
      <c r="J456" s="347"/>
      <c r="K456" s="347"/>
      <c r="L456" s="347"/>
      <c r="M456" s="494"/>
      <c r="N456" s="507" t="str">
        <f t="shared" si="158"/>
        <v/>
      </c>
      <c r="O456" s="739">
        <f t="shared" si="132"/>
        <v>0</v>
      </c>
      <c r="P456" s="745">
        <f t="shared" si="159"/>
        <v>0</v>
      </c>
      <c r="Q456" s="745">
        <f t="shared" si="160"/>
        <v>0</v>
      </c>
      <c r="R456" s="746">
        <f t="shared" si="133"/>
        <v>0</v>
      </c>
      <c r="S456" s="513"/>
      <c r="T456" s="514"/>
      <c r="U456" s="514"/>
      <c r="V456" s="286"/>
      <c r="W456" s="511" t="str">
        <f>IF(C456="","",HLOOKUP(C456,'Subpart I Tables'!$C$94:$K$99,4,FALSE))</f>
        <v/>
      </c>
      <c r="X456" s="511" t="str">
        <f>IF(C456="","",HLOOKUP(C456,'Subpart I Tables'!$C$94:$K$99,6,FALSE))</f>
        <v/>
      </c>
      <c r="Y456" s="511" t="e">
        <v>#N/A</v>
      </c>
      <c r="Z456" s="511" t="str">
        <f>IF(C456="","",HLOOKUP(C456,'Subpart I Tables'!$C$94:$K$99,5,FALSE))</f>
        <v/>
      </c>
      <c r="AA456" s="286"/>
      <c r="AB456" s="286"/>
      <c r="AC456" s="286"/>
      <c r="AD456" s="286"/>
      <c r="AE456" s="286"/>
      <c r="AF456" s="286"/>
      <c r="AG456" s="286"/>
      <c r="AH456" s="859"/>
      <c r="AI456" s="511" t="str">
        <f t="shared" si="161"/>
        <v/>
      </c>
      <c r="AJ456" s="430" t="str">
        <f t="shared" si="162"/>
        <v/>
      </c>
      <c r="AK456" s="430" t="str">
        <f t="shared" si="163"/>
        <v/>
      </c>
      <c r="AL456" s="430" t="str">
        <f t="shared" si="164"/>
        <v/>
      </c>
      <c r="AM456" s="430">
        <f t="shared" si="165"/>
        <v>0</v>
      </c>
      <c r="AN456" s="430" t="str">
        <f t="shared" si="166"/>
        <v/>
      </c>
      <c r="AO456" s="430" t="str">
        <f t="shared" si="144"/>
        <v/>
      </c>
      <c r="AP456" s="430" t="str">
        <f t="shared" si="145"/>
        <v/>
      </c>
      <c r="AQ456" s="430" t="str">
        <f t="shared" si="146"/>
        <v/>
      </c>
      <c r="AR456" s="430" t="str">
        <f t="shared" si="147"/>
        <v/>
      </c>
    </row>
    <row r="457" spans="1:44" s="287" customFormat="1" ht="18" customHeight="1" x14ac:dyDescent="0.2">
      <c r="A457" s="286"/>
      <c r="B457" s="824"/>
      <c r="C457" s="238" t="str">
        <f t="shared" si="156"/>
        <v/>
      </c>
      <c r="D457" s="238" t="str">
        <f t="shared" si="156"/>
        <v/>
      </c>
      <c r="E457" s="238" t="str">
        <f t="shared" si="129"/>
        <v/>
      </c>
      <c r="F457" s="238" t="str">
        <f t="shared" si="130"/>
        <v/>
      </c>
      <c r="G457" s="238">
        <f t="shared" si="134"/>
        <v>0</v>
      </c>
      <c r="H457" s="238" t="str">
        <f t="shared" si="131"/>
        <v/>
      </c>
      <c r="I457" s="294" t="str">
        <f t="shared" si="157"/>
        <v/>
      </c>
      <c r="J457" s="347"/>
      <c r="K457" s="347"/>
      <c r="L457" s="347"/>
      <c r="M457" s="494"/>
      <c r="N457" s="507" t="str">
        <f t="shared" si="158"/>
        <v/>
      </c>
      <c r="O457" s="739">
        <f t="shared" si="132"/>
        <v>0</v>
      </c>
      <c r="P457" s="745">
        <f t="shared" si="159"/>
        <v>0</v>
      </c>
      <c r="Q457" s="745">
        <f t="shared" si="160"/>
        <v>0</v>
      </c>
      <c r="R457" s="746">
        <f t="shared" si="133"/>
        <v>0</v>
      </c>
      <c r="S457" s="513"/>
      <c r="T457" s="514"/>
      <c r="U457" s="514"/>
      <c r="V457" s="286"/>
      <c r="W457" s="511" t="str">
        <f>IF(C457="","",HLOOKUP(C457,'Subpart I Tables'!$C$94:$K$99,4,FALSE))</f>
        <v/>
      </c>
      <c r="X457" s="511" t="str">
        <f>IF(C457="","",HLOOKUP(C457,'Subpart I Tables'!$C$94:$K$99,6,FALSE))</f>
        <v/>
      </c>
      <c r="Y457" s="511" t="e">
        <v>#N/A</v>
      </c>
      <c r="Z457" s="511" t="str">
        <f>IF(C457="","",HLOOKUP(C457,'Subpart I Tables'!$C$94:$K$99,5,FALSE))</f>
        <v/>
      </c>
      <c r="AA457" s="286"/>
      <c r="AB457" s="286"/>
      <c r="AC457" s="286"/>
      <c r="AD457" s="286"/>
      <c r="AE457" s="286"/>
      <c r="AF457" s="286"/>
      <c r="AG457" s="286"/>
      <c r="AH457" s="859"/>
      <c r="AI457" s="511" t="str">
        <f t="shared" si="161"/>
        <v/>
      </c>
      <c r="AJ457" s="430" t="str">
        <f t="shared" si="162"/>
        <v/>
      </c>
      <c r="AK457" s="430" t="str">
        <f t="shared" si="163"/>
        <v/>
      </c>
      <c r="AL457" s="430" t="str">
        <f t="shared" si="164"/>
        <v/>
      </c>
      <c r="AM457" s="430">
        <f t="shared" si="165"/>
        <v>0</v>
      </c>
      <c r="AN457" s="430" t="str">
        <f t="shared" si="166"/>
        <v/>
      </c>
      <c r="AO457" s="430" t="str">
        <f t="shared" si="144"/>
        <v/>
      </c>
      <c r="AP457" s="430" t="str">
        <f t="shared" si="145"/>
        <v/>
      </c>
      <c r="AQ457" s="430" t="str">
        <f t="shared" si="146"/>
        <v/>
      </c>
      <c r="AR457" s="430" t="str">
        <f t="shared" si="147"/>
        <v/>
      </c>
    </row>
    <row r="458" spans="1:44" s="287" customFormat="1" ht="18" customHeight="1" x14ac:dyDescent="0.2">
      <c r="A458" s="286"/>
      <c r="B458" s="824"/>
      <c r="C458" s="238" t="str">
        <f t="shared" si="156"/>
        <v/>
      </c>
      <c r="D458" s="238" t="str">
        <f t="shared" si="156"/>
        <v/>
      </c>
      <c r="E458" s="238" t="str">
        <f t="shared" si="129"/>
        <v/>
      </c>
      <c r="F458" s="238" t="str">
        <f t="shared" si="130"/>
        <v/>
      </c>
      <c r="G458" s="238">
        <f t="shared" si="134"/>
        <v>0</v>
      </c>
      <c r="H458" s="238" t="str">
        <f t="shared" si="131"/>
        <v/>
      </c>
      <c r="I458" s="294" t="str">
        <f t="shared" si="157"/>
        <v/>
      </c>
      <c r="J458" s="347"/>
      <c r="K458" s="347"/>
      <c r="L458" s="347"/>
      <c r="M458" s="494"/>
      <c r="N458" s="507" t="str">
        <f t="shared" si="158"/>
        <v/>
      </c>
      <c r="O458" s="739">
        <f t="shared" si="132"/>
        <v>0</v>
      </c>
      <c r="P458" s="745">
        <f t="shared" si="159"/>
        <v>0</v>
      </c>
      <c r="Q458" s="745">
        <f t="shared" si="160"/>
        <v>0</v>
      </c>
      <c r="R458" s="746">
        <f t="shared" si="133"/>
        <v>0</v>
      </c>
      <c r="S458" s="513"/>
      <c r="T458" s="514"/>
      <c r="U458" s="514"/>
      <c r="V458" s="286"/>
      <c r="W458" s="511" t="str">
        <f>IF(C458="","",HLOOKUP(C458,'Subpart I Tables'!$C$94:$K$99,4,FALSE))</f>
        <v/>
      </c>
      <c r="X458" s="511" t="str">
        <f>IF(C458="","",HLOOKUP(C458,'Subpart I Tables'!$C$94:$K$99,6,FALSE))</f>
        <v/>
      </c>
      <c r="Y458" s="511" t="e">
        <v>#N/A</v>
      </c>
      <c r="Z458" s="511" t="str">
        <f>IF(C458="","",HLOOKUP(C458,'Subpart I Tables'!$C$94:$K$99,5,FALSE))</f>
        <v/>
      </c>
      <c r="AA458" s="286"/>
      <c r="AB458" s="286"/>
      <c r="AC458" s="286"/>
      <c r="AD458" s="286"/>
      <c r="AE458" s="286"/>
      <c r="AF458" s="286"/>
      <c r="AG458" s="286"/>
      <c r="AH458" s="859"/>
      <c r="AI458" s="511" t="str">
        <f t="shared" si="161"/>
        <v/>
      </c>
      <c r="AJ458" s="430" t="str">
        <f t="shared" si="162"/>
        <v/>
      </c>
      <c r="AK458" s="430" t="str">
        <f t="shared" si="163"/>
        <v/>
      </c>
      <c r="AL458" s="430" t="str">
        <f t="shared" si="164"/>
        <v/>
      </c>
      <c r="AM458" s="430">
        <f t="shared" si="165"/>
        <v>0</v>
      </c>
      <c r="AN458" s="430" t="str">
        <f t="shared" si="166"/>
        <v/>
      </c>
      <c r="AO458" s="430" t="str">
        <f t="shared" si="144"/>
        <v/>
      </c>
      <c r="AP458" s="430" t="str">
        <f t="shared" si="145"/>
        <v/>
      </c>
      <c r="AQ458" s="430" t="str">
        <f t="shared" si="146"/>
        <v/>
      </c>
      <c r="AR458" s="430" t="str">
        <f t="shared" si="147"/>
        <v/>
      </c>
    </row>
    <row r="459" spans="1:44" s="287" customFormat="1" ht="18" customHeight="1" x14ac:dyDescent="0.2">
      <c r="A459" s="286"/>
      <c r="B459" s="824"/>
      <c r="C459" s="238" t="str">
        <f t="shared" si="156"/>
        <v/>
      </c>
      <c r="D459" s="238" t="str">
        <f t="shared" si="156"/>
        <v/>
      </c>
      <c r="E459" s="238" t="str">
        <f t="shared" si="129"/>
        <v/>
      </c>
      <c r="F459" s="238" t="str">
        <f t="shared" si="130"/>
        <v/>
      </c>
      <c r="G459" s="238">
        <f t="shared" si="134"/>
        <v>0</v>
      </c>
      <c r="H459" s="238" t="str">
        <f t="shared" si="131"/>
        <v/>
      </c>
      <c r="I459" s="294" t="str">
        <f t="shared" si="157"/>
        <v/>
      </c>
      <c r="J459" s="347"/>
      <c r="K459" s="347"/>
      <c r="L459" s="347"/>
      <c r="M459" s="494"/>
      <c r="N459" s="507" t="str">
        <f t="shared" si="158"/>
        <v/>
      </c>
      <c r="O459" s="739">
        <f t="shared" si="132"/>
        <v>0</v>
      </c>
      <c r="P459" s="745">
        <f t="shared" si="159"/>
        <v>0</v>
      </c>
      <c r="Q459" s="745">
        <f t="shared" si="160"/>
        <v>0</v>
      </c>
      <c r="R459" s="746">
        <f t="shared" si="133"/>
        <v>0</v>
      </c>
      <c r="S459" s="513"/>
      <c r="T459" s="514"/>
      <c r="U459" s="514"/>
      <c r="V459" s="286"/>
      <c r="W459" s="511" t="str">
        <f>IF(C459="","",HLOOKUP(C459,'Subpart I Tables'!$C$94:$K$99,4,FALSE))</f>
        <v/>
      </c>
      <c r="X459" s="511" t="str">
        <f>IF(C459="","",HLOOKUP(C459,'Subpart I Tables'!$C$94:$K$99,6,FALSE))</f>
        <v/>
      </c>
      <c r="Y459" s="511" t="e">
        <v>#N/A</v>
      </c>
      <c r="Z459" s="511" t="str">
        <f>IF(C459="","",HLOOKUP(C459,'Subpart I Tables'!$C$94:$K$99,5,FALSE))</f>
        <v/>
      </c>
      <c r="AA459" s="286"/>
      <c r="AB459" s="286"/>
      <c r="AC459" s="286"/>
      <c r="AD459" s="286"/>
      <c r="AE459" s="286"/>
      <c r="AF459" s="286"/>
      <c r="AG459" s="286"/>
      <c r="AH459" s="859"/>
      <c r="AI459" s="511" t="str">
        <f t="shared" si="161"/>
        <v/>
      </c>
      <c r="AJ459" s="430" t="str">
        <f t="shared" si="162"/>
        <v/>
      </c>
      <c r="AK459" s="430" t="str">
        <f t="shared" si="163"/>
        <v/>
      </c>
      <c r="AL459" s="430" t="str">
        <f t="shared" si="164"/>
        <v/>
      </c>
      <c r="AM459" s="430">
        <f t="shared" si="165"/>
        <v>0</v>
      </c>
      <c r="AN459" s="430" t="str">
        <f t="shared" si="166"/>
        <v/>
      </c>
      <c r="AO459" s="430" t="str">
        <f t="shared" si="144"/>
        <v/>
      </c>
      <c r="AP459" s="430" t="str">
        <f t="shared" si="145"/>
        <v/>
      </c>
      <c r="AQ459" s="430" t="str">
        <f t="shared" si="146"/>
        <v/>
      </c>
      <c r="AR459" s="430" t="str">
        <f t="shared" si="147"/>
        <v/>
      </c>
    </row>
    <row r="460" spans="1:44" s="287" customFormat="1" ht="18" customHeight="1" x14ac:dyDescent="0.2">
      <c r="A460" s="286"/>
      <c r="B460" s="824"/>
      <c r="C460" s="238" t="str">
        <f t="shared" si="156"/>
        <v/>
      </c>
      <c r="D460" s="238" t="str">
        <f t="shared" si="156"/>
        <v/>
      </c>
      <c r="E460" s="238" t="str">
        <f t="shared" si="129"/>
        <v/>
      </c>
      <c r="F460" s="238" t="str">
        <f t="shared" si="130"/>
        <v/>
      </c>
      <c r="G460" s="238">
        <f t="shared" si="134"/>
        <v>0</v>
      </c>
      <c r="H460" s="238" t="str">
        <f t="shared" si="131"/>
        <v/>
      </c>
      <c r="I460" s="294" t="str">
        <f t="shared" si="157"/>
        <v/>
      </c>
      <c r="J460" s="347"/>
      <c r="K460" s="347"/>
      <c r="L460" s="347"/>
      <c r="M460" s="494"/>
      <c r="N460" s="507" t="str">
        <f t="shared" si="158"/>
        <v/>
      </c>
      <c r="O460" s="739">
        <f t="shared" si="132"/>
        <v>0</v>
      </c>
      <c r="P460" s="745">
        <f t="shared" si="159"/>
        <v>0</v>
      </c>
      <c r="Q460" s="745">
        <f t="shared" si="160"/>
        <v>0</v>
      </c>
      <c r="R460" s="746">
        <f t="shared" si="133"/>
        <v>0</v>
      </c>
      <c r="S460" s="513"/>
      <c r="T460" s="514"/>
      <c r="U460" s="514"/>
      <c r="V460" s="286"/>
      <c r="W460" s="511" t="str">
        <f>IF(C460="","",HLOOKUP(C460,'Subpart I Tables'!$C$94:$K$99,4,FALSE))</f>
        <v/>
      </c>
      <c r="X460" s="511" t="str">
        <f>IF(C460="","",HLOOKUP(C460,'Subpart I Tables'!$C$94:$K$99,6,FALSE))</f>
        <v/>
      </c>
      <c r="Y460" s="511" t="e">
        <v>#N/A</v>
      </c>
      <c r="Z460" s="511" t="str">
        <f>IF(C460="","",HLOOKUP(C460,'Subpart I Tables'!$C$94:$K$99,5,FALSE))</f>
        <v/>
      </c>
      <c r="AA460" s="286"/>
      <c r="AB460" s="286"/>
      <c r="AC460" s="286"/>
      <c r="AD460" s="286"/>
      <c r="AE460" s="286"/>
      <c r="AF460" s="286"/>
      <c r="AG460" s="286"/>
      <c r="AH460" s="859"/>
      <c r="AI460" s="511" t="str">
        <f t="shared" si="161"/>
        <v/>
      </c>
      <c r="AJ460" s="430" t="str">
        <f t="shared" si="162"/>
        <v/>
      </c>
      <c r="AK460" s="430" t="str">
        <f t="shared" si="163"/>
        <v/>
      </c>
      <c r="AL460" s="430" t="str">
        <f t="shared" si="164"/>
        <v/>
      </c>
      <c r="AM460" s="430">
        <f t="shared" si="165"/>
        <v>0</v>
      </c>
      <c r="AN460" s="430" t="str">
        <f t="shared" si="166"/>
        <v/>
      </c>
      <c r="AO460" s="430" t="str">
        <f t="shared" si="144"/>
        <v/>
      </c>
      <c r="AP460" s="430" t="str">
        <f t="shared" si="145"/>
        <v/>
      </c>
      <c r="AQ460" s="430" t="str">
        <f t="shared" si="146"/>
        <v/>
      </c>
      <c r="AR460" s="430" t="str">
        <f t="shared" si="147"/>
        <v/>
      </c>
    </row>
    <row r="461" spans="1:44" s="287" customFormat="1" ht="18" customHeight="1" x14ac:dyDescent="0.2">
      <c r="A461" s="286"/>
      <c r="B461" s="824"/>
      <c r="C461" s="238" t="str">
        <f t="shared" si="156"/>
        <v/>
      </c>
      <c r="D461" s="238" t="str">
        <f t="shared" si="156"/>
        <v/>
      </c>
      <c r="E461" s="238" t="str">
        <f t="shared" si="129"/>
        <v/>
      </c>
      <c r="F461" s="238" t="str">
        <f t="shared" si="130"/>
        <v/>
      </c>
      <c r="G461" s="238">
        <f t="shared" si="134"/>
        <v>0</v>
      </c>
      <c r="H461" s="238" t="str">
        <f t="shared" si="131"/>
        <v/>
      </c>
      <c r="I461" s="294" t="str">
        <f t="shared" si="157"/>
        <v/>
      </c>
      <c r="J461" s="347"/>
      <c r="K461" s="347"/>
      <c r="L461" s="347"/>
      <c r="M461" s="494"/>
      <c r="N461" s="507" t="str">
        <f t="shared" si="158"/>
        <v/>
      </c>
      <c r="O461" s="739">
        <f t="shared" si="132"/>
        <v>0</v>
      </c>
      <c r="P461" s="745">
        <f t="shared" si="159"/>
        <v>0</v>
      </c>
      <c r="Q461" s="745">
        <f t="shared" si="160"/>
        <v>0</v>
      </c>
      <c r="R461" s="746">
        <f t="shared" si="133"/>
        <v>0</v>
      </c>
      <c r="S461" s="513"/>
      <c r="T461" s="514"/>
      <c r="U461" s="514"/>
      <c r="V461" s="286"/>
      <c r="W461" s="511" t="str">
        <f>IF(C461="","",HLOOKUP(C461,'Subpart I Tables'!$C$94:$K$99,4,FALSE))</f>
        <v/>
      </c>
      <c r="X461" s="511" t="str">
        <f>IF(C461="","",HLOOKUP(C461,'Subpart I Tables'!$C$94:$K$99,6,FALSE))</f>
        <v/>
      </c>
      <c r="Y461" s="511" t="e">
        <v>#N/A</v>
      </c>
      <c r="Z461" s="511" t="str">
        <f>IF(C461="","",HLOOKUP(C461,'Subpart I Tables'!$C$94:$K$99,5,FALSE))</f>
        <v/>
      </c>
      <c r="AA461" s="286"/>
      <c r="AB461" s="286"/>
      <c r="AC461" s="286"/>
      <c r="AD461" s="286"/>
      <c r="AE461" s="286"/>
      <c r="AF461" s="286"/>
      <c r="AG461" s="286"/>
      <c r="AH461" s="859"/>
      <c r="AI461" s="511" t="str">
        <f t="shared" si="161"/>
        <v/>
      </c>
      <c r="AJ461" s="430" t="str">
        <f t="shared" si="162"/>
        <v/>
      </c>
      <c r="AK461" s="430" t="str">
        <f t="shared" si="163"/>
        <v/>
      </c>
      <c r="AL461" s="430" t="str">
        <f t="shared" si="164"/>
        <v/>
      </c>
      <c r="AM461" s="430">
        <f t="shared" si="165"/>
        <v>0</v>
      </c>
      <c r="AN461" s="430" t="str">
        <f t="shared" si="166"/>
        <v/>
      </c>
      <c r="AO461" s="430" t="str">
        <f t="shared" si="144"/>
        <v/>
      </c>
      <c r="AP461" s="430" t="str">
        <f t="shared" si="145"/>
        <v/>
      </c>
      <c r="AQ461" s="430" t="str">
        <f t="shared" si="146"/>
        <v/>
      </c>
      <c r="AR461" s="430" t="str">
        <f t="shared" si="147"/>
        <v/>
      </c>
    </row>
    <row r="462" spans="1:44" s="287" customFormat="1" ht="18" customHeight="1" x14ac:dyDescent="0.2">
      <c r="A462" s="286"/>
      <c r="B462" s="824"/>
      <c r="C462" s="238" t="str">
        <f t="shared" ref="C462" si="167">C357</f>
        <v/>
      </c>
      <c r="D462" s="238" t="str">
        <f>D357</f>
        <v/>
      </c>
      <c r="E462" s="238" t="str">
        <f t="shared" si="129"/>
        <v/>
      </c>
      <c r="F462" s="238" t="str">
        <f t="shared" si="130"/>
        <v/>
      </c>
      <c r="G462" s="238">
        <f t="shared" si="134"/>
        <v>0</v>
      </c>
      <c r="H462" s="238" t="str">
        <f t="shared" si="131"/>
        <v/>
      </c>
      <c r="I462" s="294" t="str">
        <f t="shared" ref="I462:I467" si="168">IF(F357=0,"",F357)</f>
        <v/>
      </c>
      <c r="J462" s="347"/>
      <c r="K462" s="347"/>
      <c r="L462" s="347"/>
      <c r="M462" s="494"/>
      <c r="N462" s="507" t="str">
        <f t="shared" si="158"/>
        <v/>
      </c>
      <c r="O462" s="739">
        <f t="shared" si="132"/>
        <v>0</v>
      </c>
      <c r="P462" s="745">
        <f t="shared" si="159"/>
        <v>0</v>
      </c>
      <c r="Q462" s="745">
        <f t="shared" si="160"/>
        <v>0</v>
      </c>
      <c r="R462" s="746">
        <f t="shared" si="133"/>
        <v>0</v>
      </c>
      <c r="S462" s="513"/>
      <c r="T462" s="514"/>
      <c r="U462" s="514"/>
      <c r="V462" s="286"/>
      <c r="W462" s="511" t="str">
        <f>IF(C462="","",HLOOKUP(C462,'Subpart I Tables'!$C$94:$K$99,4,FALSE))</f>
        <v/>
      </c>
      <c r="X462" s="511" t="str">
        <f>IF(C462="","",HLOOKUP(C462,'Subpart I Tables'!$C$94:$K$99,6,FALSE))</f>
        <v/>
      </c>
      <c r="Y462" s="511" t="e">
        <v>#N/A</v>
      </c>
      <c r="Z462" s="511" t="str">
        <f>IF(C462="","",HLOOKUP(C462,'Subpart I Tables'!$C$94:$K$99,5,FALSE))</f>
        <v/>
      </c>
      <c r="AA462" s="286"/>
      <c r="AB462" s="286"/>
      <c r="AC462" s="286"/>
      <c r="AD462" s="286"/>
      <c r="AE462" s="286"/>
      <c r="AF462" s="286"/>
      <c r="AG462" s="286"/>
      <c r="AH462" s="859"/>
      <c r="AI462" s="511" t="str">
        <f t="shared" si="161"/>
        <v/>
      </c>
      <c r="AJ462" s="430" t="str">
        <f t="shared" si="162"/>
        <v/>
      </c>
      <c r="AK462" s="430" t="str">
        <f t="shared" si="163"/>
        <v/>
      </c>
      <c r="AL462" s="430" t="str">
        <f t="shared" si="164"/>
        <v/>
      </c>
      <c r="AM462" s="430">
        <f t="shared" si="165"/>
        <v>0</v>
      </c>
      <c r="AN462" s="430" t="str">
        <f t="shared" si="166"/>
        <v/>
      </c>
      <c r="AO462" s="430" t="str">
        <f t="shared" si="144"/>
        <v/>
      </c>
      <c r="AP462" s="430" t="str">
        <f t="shared" si="145"/>
        <v/>
      </c>
      <c r="AQ462" s="430" t="str">
        <f t="shared" si="146"/>
        <v/>
      </c>
      <c r="AR462" s="430" t="str">
        <f t="shared" si="147"/>
        <v/>
      </c>
    </row>
    <row r="463" spans="1:44" s="287" customFormat="1" ht="18" customHeight="1" x14ac:dyDescent="0.2">
      <c r="A463" s="286"/>
      <c r="B463" s="824"/>
      <c r="C463" s="238" t="str">
        <f t="shared" ref="C463:D463" si="169">C358</f>
        <v/>
      </c>
      <c r="D463" s="238" t="str">
        <f t="shared" si="169"/>
        <v/>
      </c>
      <c r="E463" s="238" t="str">
        <f t="shared" si="129"/>
        <v/>
      </c>
      <c r="F463" s="238" t="str">
        <f t="shared" si="130"/>
        <v/>
      </c>
      <c r="G463" s="238">
        <f t="shared" si="134"/>
        <v>0</v>
      </c>
      <c r="H463" s="238" t="str">
        <f t="shared" si="131"/>
        <v/>
      </c>
      <c r="I463" s="294" t="str">
        <f t="shared" si="168"/>
        <v/>
      </c>
      <c r="J463" s="347"/>
      <c r="K463" s="347"/>
      <c r="L463" s="347"/>
      <c r="M463" s="494"/>
      <c r="N463" s="507" t="str">
        <f t="shared" si="158"/>
        <v/>
      </c>
      <c r="O463" s="739">
        <f t="shared" si="132"/>
        <v>0</v>
      </c>
      <c r="P463" s="745">
        <f t="shared" si="159"/>
        <v>0</v>
      </c>
      <c r="Q463" s="745">
        <f t="shared" si="160"/>
        <v>0</v>
      </c>
      <c r="R463" s="746">
        <f t="shared" si="133"/>
        <v>0</v>
      </c>
      <c r="S463" s="513"/>
      <c r="T463" s="514"/>
      <c r="U463" s="514"/>
      <c r="V463" s="286"/>
      <c r="W463" s="511" t="str">
        <f>IF(C463="","",HLOOKUP(C463,'Subpart I Tables'!$C$94:$K$99,4,FALSE))</f>
        <v/>
      </c>
      <c r="X463" s="511" t="str">
        <f>IF(C463="","",HLOOKUP(C463,'Subpart I Tables'!$C$94:$K$99,6,FALSE))</f>
        <v/>
      </c>
      <c r="Y463" s="511" t="e">
        <v>#N/A</v>
      </c>
      <c r="Z463" s="511" t="str">
        <f>IF(C463="","",HLOOKUP(C463,'Subpart I Tables'!$C$94:$K$99,5,FALSE))</f>
        <v/>
      </c>
      <c r="AA463" s="286"/>
      <c r="AB463" s="286"/>
      <c r="AC463" s="286"/>
      <c r="AD463" s="286"/>
      <c r="AE463" s="286"/>
      <c r="AF463" s="286"/>
      <c r="AG463" s="286"/>
      <c r="AH463" s="859"/>
      <c r="AI463" s="511" t="str">
        <f t="shared" si="161"/>
        <v/>
      </c>
      <c r="AJ463" s="430" t="str">
        <f t="shared" si="162"/>
        <v/>
      </c>
      <c r="AK463" s="430" t="str">
        <f t="shared" si="163"/>
        <v/>
      </c>
      <c r="AL463" s="430" t="str">
        <f t="shared" si="164"/>
        <v/>
      </c>
      <c r="AM463" s="430">
        <f t="shared" si="165"/>
        <v>0</v>
      </c>
      <c r="AN463" s="430" t="str">
        <f t="shared" si="166"/>
        <v/>
      </c>
      <c r="AO463" s="430" t="str">
        <f t="shared" si="144"/>
        <v/>
      </c>
      <c r="AP463" s="430" t="str">
        <f t="shared" si="145"/>
        <v/>
      </c>
      <c r="AQ463" s="430" t="str">
        <f t="shared" si="146"/>
        <v/>
      </c>
      <c r="AR463" s="430" t="str">
        <f t="shared" si="147"/>
        <v/>
      </c>
    </row>
    <row r="464" spans="1:44" s="287" customFormat="1" ht="18" customHeight="1" x14ac:dyDescent="0.2">
      <c r="A464" s="286"/>
      <c r="B464" s="824"/>
      <c r="C464" s="238" t="str">
        <f t="shared" ref="C464:D464" si="170">C359</f>
        <v/>
      </c>
      <c r="D464" s="238" t="str">
        <f t="shared" si="170"/>
        <v/>
      </c>
      <c r="E464" s="238" t="str">
        <f t="shared" si="129"/>
        <v/>
      </c>
      <c r="F464" s="238" t="str">
        <f t="shared" si="130"/>
        <v/>
      </c>
      <c r="G464" s="238">
        <f t="shared" si="134"/>
        <v>0</v>
      </c>
      <c r="H464" s="238" t="str">
        <f t="shared" si="131"/>
        <v/>
      </c>
      <c r="I464" s="294" t="str">
        <f t="shared" si="168"/>
        <v/>
      </c>
      <c r="J464" s="347"/>
      <c r="K464" s="347"/>
      <c r="L464" s="347"/>
      <c r="M464" s="494"/>
      <c r="N464" s="507" t="str">
        <f t="shared" si="158"/>
        <v/>
      </c>
      <c r="O464" s="739">
        <f t="shared" si="132"/>
        <v>0</v>
      </c>
      <c r="P464" s="745">
        <f t="shared" si="159"/>
        <v>0</v>
      </c>
      <c r="Q464" s="745">
        <f t="shared" si="160"/>
        <v>0</v>
      </c>
      <c r="R464" s="746">
        <f t="shared" si="133"/>
        <v>0</v>
      </c>
      <c r="S464" s="513"/>
      <c r="T464" s="514"/>
      <c r="U464" s="514"/>
      <c r="V464" s="286"/>
      <c r="W464" s="511" t="str">
        <f>IF(C464="","",HLOOKUP(C464,'Subpart I Tables'!$C$94:$K$99,4,FALSE))</f>
        <v/>
      </c>
      <c r="X464" s="511" t="str">
        <f>IF(C464="","",HLOOKUP(C464,'Subpart I Tables'!$C$94:$K$99,6,FALSE))</f>
        <v/>
      </c>
      <c r="Y464" s="511" t="e">
        <v>#N/A</v>
      </c>
      <c r="Z464" s="511" t="str">
        <f>IF(C464="","",HLOOKUP(C464,'Subpart I Tables'!$C$94:$K$99,5,FALSE))</f>
        <v/>
      </c>
      <c r="AA464" s="286"/>
      <c r="AB464" s="286"/>
      <c r="AC464" s="286"/>
      <c r="AD464" s="286"/>
      <c r="AE464" s="286"/>
      <c r="AF464" s="286"/>
      <c r="AG464" s="286"/>
      <c r="AH464" s="859"/>
      <c r="AI464" s="511" t="str">
        <f t="shared" si="161"/>
        <v/>
      </c>
      <c r="AJ464" s="430" t="str">
        <f t="shared" si="162"/>
        <v/>
      </c>
      <c r="AK464" s="430" t="str">
        <f t="shared" si="163"/>
        <v/>
      </c>
      <c r="AL464" s="430" t="str">
        <f t="shared" si="164"/>
        <v/>
      </c>
      <c r="AM464" s="430">
        <f t="shared" si="165"/>
        <v>0</v>
      </c>
      <c r="AN464" s="430" t="str">
        <f t="shared" si="166"/>
        <v/>
      </c>
      <c r="AO464" s="430" t="str">
        <f t="shared" si="144"/>
        <v/>
      </c>
      <c r="AP464" s="430" t="str">
        <f t="shared" si="145"/>
        <v/>
      </c>
      <c r="AQ464" s="430" t="str">
        <f t="shared" si="146"/>
        <v/>
      </c>
      <c r="AR464" s="430" t="str">
        <f t="shared" si="147"/>
        <v/>
      </c>
    </row>
    <row r="465" spans="1:44" s="287" customFormat="1" ht="18" customHeight="1" x14ac:dyDescent="0.2">
      <c r="A465" s="286"/>
      <c r="B465" s="824"/>
      <c r="C465" s="238" t="str">
        <f t="shared" ref="C465:D465" si="171">C360</f>
        <v/>
      </c>
      <c r="D465" s="238" t="str">
        <f t="shared" si="171"/>
        <v/>
      </c>
      <c r="E465" s="238" t="str">
        <f t="shared" si="129"/>
        <v/>
      </c>
      <c r="F465" s="238" t="str">
        <f t="shared" si="130"/>
        <v/>
      </c>
      <c r="G465" s="238">
        <f t="shared" si="134"/>
        <v>0</v>
      </c>
      <c r="H465" s="238" t="str">
        <f t="shared" si="131"/>
        <v/>
      </c>
      <c r="I465" s="294" t="str">
        <f t="shared" si="168"/>
        <v/>
      </c>
      <c r="J465" s="347"/>
      <c r="K465" s="347"/>
      <c r="L465" s="347"/>
      <c r="M465" s="494"/>
      <c r="N465" s="507" t="str">
        <f t="shared" si="158"/>
        <v/>
      </c>
      <c r="O465" s="739">
        <f t="shared" si="132"/>
        <v>0</v>
      </c>
      <c r="P465" s="745">
        <f t="shared" si="159"/>
        <v>0</v>
      </c>
      <c r="Q465" s="745">
        <f t="shared" si="160"/>
        <v>0</v>
      </c>
      <c r="R465" s="746">
        <f t="shared" si="133"/>
        <v>0</v>
      </c>
      <c r="S465" s="513"/>
      <c r="T465" s="514"/>
      <c r="U465" s="514"/>
      <c r="V465" s="286"/>
      <c r="W465" s="511" t="str">
        <f>IF(C465="","",HLOOKUP(C465,'Subpart I Tables'!$C$94:$K$99,4,FALSE))</f>
        <v/>
      </c>
      <c r="X465" s="511" t="str">
        <f>IF(C465="","",HLOOKUP(C465,'Subpart I Tables'!$C$94:$K$99,6,FALSE))</f>
        <v/>
      </c>
      <c r="Y465" s="511" t="e">
        <v>#N/A</v>
      </c>
      <c r="Z465" s="511" t="str">
        <f>IF(C465="","",HLOOKUP(C465,'Subpart I Tables'!$C$94:$K$99,5,FALSE))</f>
        <v/>
      </c>
      <c r="AA465" s="286"/>
      <c r="AB465" s="286"/>
      <c r="AC465" s="286"/>
      <c r="AD465" s="286"/>
      <c r="AE465" s="286"/>
      <c r="AF465" s="286"/>
      <c r="AG465" s="286"/>
      <c r="AH465" s="859"/>
      <c r="AI465" s="511" t="str">
        <f t="shared" si="161"/>
        <v/>
      </c>
      <c r="AJ465" s="430" t="str">
        <f t="shared" si="162"/>
        <v/>
      </c>
      <c r="AK465" s="430" t="str">
        <f t="shared" si="163"/>
        <v/>
      </c>
      <c r="AL465" s="430" t="str">
        <f t="shared" si="164"/>
        <v/>
      </c>
      <c r="AM465" s="430">
        <f t="shared" si="165"/>
        <v>0</v>
      </c>
      <c r="AN465" s="430" t="str">
        <f t="shared" si="166"/>
        <v/>
      </c>
      <c r="AO465" s="430" t="str">
        <f t="shared" si="144"/>
        <v/>
      </c>
      <c r="AP465" s="430" t="str">
        <f t="shared" si="145"/>
        <v/>
      </c>
      <c r="AQ465" s="430" t="str">
        <f t="shared" si="146"/>
        <v/>
      </c>
      <c r="AR465" s="430" t="str">
        <f t="shared" si="147"/>
        <v/>
      </c>
    </row>
    <row r="466" spans="1:44" s="287" customFormat="1" ht="18" customHeight="1" x14ac:dyDescent="0.2">
      <c r="A466" s="286"/>
      <c r="B466" s="824"/>
      <c r="C466" s="238" t="str">
        <f t="shared" ref="C466:D466" si="172">C361</f>
        <v/>
      </c>
      <c r="D466" s="238" t="str">
        <f t="shared" si="172"/>
        <v/>
      </c>
      <c r="E466" s="238" t="str">
        <f t="shared" si="129"/>
        <v/>
      </c>
      <c r="F466" s="238" t="str">
        <f t="shared" si="130"/>
        <v/>
      </c>
      <c r="G466" s="238">
        <f t="shared" si="134"/>
        <v>0</v>
      </c>
      <c r="H466" s="238" t="str">
        <f t="shared" si="131"/>
        <v/>
      </c>
      <c r="I466" s="294" t="str">
        <f t="shared" si="168"/>
        <v/>
      </c>
      <c r="J466" s="347"/>
      <c r="K466" s="347"/>
      <c r="L466" s="347"/>
      <c r="M466" s="494"/>
      <c r="N466" s="507" t="str">
        <f t="shared" si="158"/>
        <v/>
      </c>
      <c r="O466" s="739">
        <f t="shared" si="132"/>
        <v>0</v>
      </c>
      <c r="P466" s="745">
        <f t="shared" si="159"/>
        <v>0</v>
      </c>
      <c r="Q466" s="745">
        <f t="shared" si="160"/>
        <v>0</v>
      </c>
      <c r="R466" s="746">
        <f t="shared" si="133"/>
        <v>0</v>
      </c>
      <c r="S466" s="513"/>
      <c r="T466" s="514"/>
      <c r="U466" s="514"/>
      <c r="V466" s="286"/>
      <c r="W466" s="511" t="str">
        <f>IF(C466="","",HLOOKUP(C466,'Subpart I Tables'!$C$94:$K$99,4,FALSE))</f>
        <v/>
      </c>
      <c r="X466" s="511" t="str">
        <f>IF(C466="","",HLOOKUP(C466,'Subpart I Tables'!$C$94:$K$99,6,FALSE))</f>
        <v/>
      </c>
      <c r="Y466" s="511" t="e">
        <v>#N/A</v>
      </c>
      <c r="Z466" s="511" t="str">
        <f>IF(C466="","",HLOOKUP(C466,'Subpart I Tables'!$C$94:$K$99,5,FALSE))</f>
        <v/>
      </c>
      <c r="AA466" s="286"/>
      <c r="AB466" s="286"/>
      <c r="AC466" s="286"/>
      <c r="AD466" s="286"/>
      <c r="AE466" s="286"/>
      <c r="AF466" s="286"/>
      <c r="AG466" s="286"/>
      <c r="AH466" s="859"/>
      <c r="AI466" s="511" t="str">
        <f t="shared" si="161"/>
        <v/>
      </c>
      <c r="AJ466" s="430" t="str">
        <f t="shared" si="162"/>
        <v/>
      </c>
      <c r="AK466" s="430" t="str">
        <f t="shared" si="163"/>
        <v/>
      </c>
      <c r="AL466" s="430" t="str">
        <f t="shared" si="164"/>
        <v/>
      </c>
      <c r="AM466" s="430">
        <f t="shared" si="165"/>
        <v>0</v>
      </c>
      <c r="AN466" s="430" t="str">
        <f t="shared" si="166"/>
        <v/>
      </c>
      <c r="AO466" s="430" t="str">
        <f t="shared" si="144"/>
        <v/>
      </c>
      <c r="AP466" s="430" t="str">
        <f t="shared" si="145"/>
        <v/>
      </c>
      <c r="AQ466" s="430" t="str">
        <f t="shared" si="146"/>
        <v/>
      </c>
      <c r="AR466" s="430" t="str">
        <f t="shared" si="147"/>
        <v/>
      </c>
    </row>
    <row r="467" spans="1:44" s="287" customFormat="1" ht="18" customHeight="1" thickBot="1" x14ac:dyDescent="0.25">
      <c r="A467" s="286"/>
      <c r="B467" s="877"/>
      <c r="C467" s="240" t="str">
        <f t="shared" ref="C467:D467" si="173">C362</f>
        <v/>
      </c>
      <c r="D467" s="240" t="str">
        <f t="shared" si="173"/>
        <v/>
      </c>
      <c r="E467" s="240" t="str">
        <f t="shared" si="129"/>
        <v/>
      </c>
      <c r="F467" s="240" t="str">
        <f t="shared" si="130"/>
        <v/>
      </c>
      <c r="G467" s="240">
        <f t="shared" si="134"/>
        <v>0</v>
      </c>
      <c r="H467" s="240" t="str">
        <f t="shared" si="131"/>
        <v/>
      </c>
      <c r="I467" s="298" t="str">
        <f t="shared" si="168"/>
        <v/>
      </c>
      <c r="J467" s="445"/>
      <c r="K467" s="445"/>
      <c r="L467" s="445"/>
      <c r="M467" s="698"/>
      <c r="N467" s="565" t="str">
        <f t="shared" si="158"/>
        <v/>
      </c>
      <c r="O467" s="742">
        <f t="shared" si="132"/>
        <v>0</v>
      </c>
      <c r="P467" s="745">
        <f t="shared" si="159"/>
        <v>0</v>
      </c>
      <c r="Q467" s="745">
        <f t="shared" si="160"/>
        <v>0</v>
      </c>
      <c r="R467" s="746">
        <f t="shared" si="133"/>
        <v>0</v>
      </c>
      <c r="S467" s="513"/>
      <c r="T467" s="514"/>
      <c r="U467" s="514"/>
      <c r="V467" s="286"/>
      <c r="W467" s="512" t="str">
        <f>IF(C467="","",HLOOKUP(C467,'Subpart I Tables'!$C$94:$K$99,4,FALSE))</f>
        <v/>
      </c>
      <c r="X467" s="512" t="str">
        <f>IF(C467="","",HLOOKUP(C467,'Subpart I Tables'!$C$94:$K$99,6,FALSE))</f>
        <v/>
      </c>
      <c r="Y467" s="512" t="e">
        <v>#N/A</v>
      </c>
      <c r="Z467" s="512" t="str">
        <f>IF(C467="","",HLOOKUP(C467,'Subpart I Tables'!$C$94:$K$99,5,FALSE))</f>
        <v/>
      </c>
      <c r="AA467" s="286"/>
      <c r="AB467" s="286"/>
      <c r="AC467" s="286"/>
      <c r="AD467" s="286"/>
      <c r="AE467" s="286"/>
      <c r="AF467" s="286"/>
      <c r="AG467" s="286"/>
      <c r="AH467" s="860"/>
      <c r="AI467" s="512" t="str">
        <f t="shared" si="161"/>
        <v/>
      </c>
      <c r="AJ467" s="431" t="str">
        <f t="shared" si="162"/>
        <v/>
      </c>
      <c r="AK467" s="431" t="str">
        <f t="shared" si="163"/>
        <v/>
      </c>
      <c r="AL467" s="431" t="str">
        <f t="shared" si="164"/>
        <v/>
      </c>
      <c r="AM467" s="431">
        <f t="shared" si="165"/>
        <v>0</v>
      </c>
      <c r="AN467" s="431" t="str">
        <f t="shared" si="166"/>
        <v/>
      </c>
      <c r="AO467" s="431" t="str">
        <f t="shared" si="144"/>
        <v/>
      </c>
      <c r="AP467" s="431" t="str">
        <f t="shared" si="145"/>
        <v/>
      </c>
      <c r="AQ467" s="431" t="str">
        <f t="shared" si="146"/>
        <v/>
      </c>
      <c r="AR467" s="431" t="str">
        <f t="shared" si="147"/>
        <v/>
      </c>
    </row>
    <row r="468" spans="1:44" s="287" customFormat="1" ht="18" customHeight="1" x14ac:dyDescent="0.2">
      <c r="A468" s="286"/>
      <c r="B468" s="823" t="s">
        <v>180</v>
      </c>
      <c r="C468" s="193" t="str">
        <f t="shared" ref="C468:D479" si="174">C363</f>
        <v/>
      </c>
      <c r="D468" s="193" t="str">
        <f t="shared" si="174"/>
        <v/>
      </c>
      <c r="E468" s="193" t="str">
        <f t="shared" si="129"/>
        <v/>
      </c>
      <c r="F468" s="193" t="str">
        <f t="shared" si="130"/>
        <v/>
      </c>
      <c r="G468" s="193">
        <f t="shared" si="134"/>
        <v>0</v>
      </c>
      <c r="H468" s="193">
        <f t="shared" si="131"/>
        <v>0</v>
      </c>
      <c r="I468" s="293" t="str">
        <f t="shared" ref="I468:I479" si="175">IF(F363=0,"",F363)</f>
        <v/>
      </c>
      <c r="J468" s="346"/>
      <c r="K468" s="346"/>
      <c r="L468" s="346"/>
      <c r="M468" s="493"/>
      <c r="N468" s="506" t="str">
        <f t="shared" ref="N468:N482" si="176">IF($C468="","",IF(ISNA(VLOOKUP($C468&amp;"Plasma Etching - PV manufacture",$A$186:$H$211,8,FALSE)),1,VLOOKUP($C468&amp;"Plasma Etching - PV manufacture",$A$186:$H$211,8,FALSE)))</f>
        <v/>
      </c>
      <c r="O468" s="739">
        <f t="shared" si="132"/>
        <v>0</v>
      </c>
      <c r="P468" s="737">
        <f t="shared" si="159"/>
        <v>0</v>
      </c>
      <c r="Q468" s="737">
        <f t="shared" si="160"/>
        <v>0</v>
      </c>
      <c r="R468" s="738">
        <f t="shared" si="133"/>
        <v>0</v>
      </c>
      <c r="S468" s="513"/>
      <c r="T468" s="514"/>
      <c r="U468" s="514"/>
      <c r="V468" s="286"/>
      <c r="W468" s="510" t="str">
        <f>IF(C468="","",HLOOKUP(C468,'Subpart I Tables'!$C$105:$K$109,4,FALSE))</f>
        <v/>
      </c>
      <c r="X468" s="510" t="str">
        <f>IF(C468="","",HLOOKUP(C468,'Subpart I Tables'!$C$105:$K$109,5,FALSE))</f>
        <v/>
      </c>
      <c r="Y468" s="510" t="e">
        <v>#N/A</v>
      </c>
      <c r="Z468" s="510" t="e">
        <v>#N/A</v>
      </c>
      <c r="AA468" s="286"/>
      <c r="AB468" s="286"/>
      <c r="AC468" s="286"/>
      <c r="AD468" s="286"/>
      <c r="AE468" s="286"/>
      <c r="AF468" s="286"/>
      <c r="AG468" s="286"/>
      <c r="AH468" s="861" t="s">
        <v>180</v>
      </c>
      <c r="AI468" s="510" t="str">
        <f>AI544</f>
        <v/>
      </c>
      <c r="AJ468" s="429" t="str">
        <f>IF(ISNA(VLOOKUP($AI468,$C$468:$E$482,2,FALSE)),0,VLOOKUP($AI468,$C$468:$E$482,2,FALSE))</f>
        <v/>
      </c>
      <c r="AK468" s="429" t="str">
        <f>IF(ISNA(VLOOKUP($AI468,$C$468:$H$482,3,FALSE)),0,VLOOKUP($AI468,$C$468:$H$482,3,FALSE))</f>
        <v/>
      </c>
      <c r="AL468" s="429" t="str">
        <f>IF(ISNA(VLOOKUP($AI468,$C$468:$H$482,4,FALSE)),0,VLOOKUP($AI468,$C$468:$H$482,4,FALSE))</f>
        <v/>
      </c>
      <c r="AM468" s="429">
        <f>IF(ISNA(VLOOKUP($AI468,$C$468:$H$482,5,FALSE)),0,VLOOKUP($AI468,$C$468:$H$482,5,FALSE))</f>
        <v>0</v>
      </c>
      <c r="AN468" s="429">
        <f>IF(ISNA(VLOOKUP($AI468,$C$468:$H$482,6,FALSE)),0,VLOOKUP($AI468,$C$468:$H$482,6,FALSE))</f>
        <v>0</v>
      </c>
      <c r="AO468" s="429" t="str">
        <f t="shared" si="144"/>
        <v/>
      </c>
      <c r="AP468" s="429" t="str">
        <f t="shared" si="145"/>
        <v/>
      </c>
      <c r="AQ468" s="429" t="str">
        <f t="shared" si="146"/>
        <v/>
      </c>
      <c r="AR468" s="429" t="str">
        <f t="shared" si="147"/>
        <v/>
      </c>
    </row>
    <row r="469" spans="1:44" s="287" customFormat="1" ht="18" customHeight="1" x14ac:dyDescent="0.2">
      <c r="A469" s="286"/>
      <c r="B469" s="824"/>
      <c r="C469" s="238" t="str">
        <f t="shared" si="174"/>
        <v/>
      </c>
      <c r="D469" s="238" t="str">
        <f t="shared" si="174"/>
        <v/>
      </c>
      <c r="E469" s="238" t="str">
        <f t="shared" si="129"/>
        <v/>
      </c>
      <c r="F469" s="238" t="str">
        <f t="shared" si="130"/>
        <v/>
      </c>
      <c r="G469" s="238">
        <f t="shared" si="134"/>
        <v>0</v>
      </c>
      <c r="H469" s="238">
        <f t="shared" si="131"/>
        <v>0</v>
      </c>
      <c r="I469" s="294" t="str">
        <f t="shared" si="175"/>
        <v/>
      </c>
      <c r="J469" s="347"/>
      <c r="K469" s="347"/>
      <c r="L469" s="347"/>
      <c r="M469" s="494"/>
      <c r="N469" s="507" t="str">
        <f t="shared" si="176"/>
        <v/>
      </c>
      <c r="O469" s="739">
        <f t="shared" si="132"/>
        <v>0</v>
      </c>
      <c r="P469" s="740">
        <f t="shared" ref="P469:P482" si="177">IF($C469="",0,$D469*(1-IF($I469="",0,$I469)*$K469*$N469)*IF($F469="N/A",0,$F469*0.001))</f>
        <v>0</v>
      </c>
      <c r="Q469" s="740">
        <f t="shared" ref="Q469:Q482" si="178">IF($C469="",0,$D469*(1-IF($I469="",0,$I469)*$L469*$N469)*IF($G469="N/A",0,$G469*0.001))</f>
        <v>0</v>
      </c>
      <c r="R469" s="741">
        <f t="shared" ref="R469:R482" si="179">IF($C469="",0,$D469*(1-IF($I469="",0,$I469)*$M469*$N469)*IF($H469="N/A",0,$H469*0.001))</f>
        <v>0</v>
      </c>
      <c r="S469" s="513"/>
      <c r="T469" s="514"/>
      <c r="U469" s="514"/>
      <c r="V469" s="286"/>
      <c r="W469" s="511" t="str">
        <f>IF(C469="","",HLOOKUP(C469,'Subpart I Tables'!$C$105:$K$109,4,FALSE))</f>
        <v/>
      </c>
      <c r="X469" s="511" t="str">
        <f>IF(C469="","",HLOOKUP(C469,'Subpart I Tables'!$C$105:$K$109,5,FALSE))</f>
        <v/>
      </c>
      <c r="Y469" s="511" t="e">
        <v>#N/A</v>
      </c>
      <c r="Z469" s="511" t="e">
        <v>#N/A</v>
      </c>
      <c r="AA469" s="286"/>
      <c r="AB469" s="286"/>
      <c r="AC469" s="286"/>
      <c r="AD469" s="286"/>
      <c r="AE469" s="286"/>
      <c r="AF469" s="286"/>
      <c r="AG469" s="286"/>
      <c r="AH469" s="859"/>
      <c r="AI469" s="511" t="str">
        <f t="shared" ref="AI469:AI482" si="180">AI545</f>
        <v/>
      </c>
      <c r="AJ469" s="430" t="str">
        <f t="shared" ref="AJ469:AJ482" si="181">IF(ISNA(VLOOKUP(AI469,$C$468:$E$482,2,FALSE)),0,VLOOKUP(AI469,$C$468:$E$482,2,FALSE))</f>
        <v/>
      </c>
      <c r="AK469" s="430" t="str">
        <f t="shared" ref="AK469:AK482" si="182">IF(ISNA(VLOOKUP($AI469,$C$468:$H$482,3,FALSE)),0,VLOOKUP($AI469,$C$468:$H$482,3,FALSE))</f>
        <v/>
      </c>
      <c r="AL469" s="430" t="str">
        <f t="shared" ref="AL469:AL482" si="183">IF(ISNA(VLOOKUP($AI469,$C$468:$H$482,4,FALSE)),0,VLOOKUP($AI469,$C$468:$H$482,4,FALSE))</f>
        <v/>
      </c>
      <c r="AM469" s="430">
        <f t="shared" ref="AM469:AM482" si="184">IF(ISNA(VLOOKUP($AI469,$C$468:$H$482,5,FALSE)),0,VLOOKUP($AI469,$C$468:$H$482,5,FALSE))</f>
        <v>0</v>
      </c>
      <c r="AN469" s="430">
        <f t="shared" ref="AN469:AN482" si="185">IF(ISNA(VLOOKUP($AI469,$C$468:$H$482,6,FALSE)),0,VLOOKUP($AI469,$C$468:$H$482,6,FALSE))</f>
        <v>0</v>
      </c>
      <c r="AO469" s="430" t="str">
        <f t="shared" si="144"/>
        <v/>
      </c>
      <c r="AP469" s="430" t="str">
        <f t="shared" si="145"/>
        <v/>
      </c>
      <c r="AQ469" s="430" t="str">
        <f t="shared" si="146"/>
        <v/>
      </c>
      <c r="AR469" s="430" t="str">
        <f t="shared" si="147"/>
        <v/>
      </c>
    </row>
    <row r="470" spans="1:44" s="287" customFormat="1" ht="18" customHeight="1" x14ac:dyDescent="0.2">
      <c r="A470" s="286"/>
      <c r="B470" s="824"/>
      <c r="C470" s="238" t="str">
        <f t="shared" si="174"/>
        <v/>
      </c>
      <c r="D470" s="238" t="str">
        <f t="shared" si="174"/>
        <v/>
      </c>
      <c r="E470" s="238" t="str">
        <f t="shared" si="129"/>
        <v/>
      </c>
      <c r="F470" s="238" t="str">
        <f t="shared" si="130"/>
        <v/>
      </c>
      <c r="G470" s="238">
        <f t="shared" si="134"/>
        <v>0</v>
      </c>
      <c r="H470" s="238">
        <f t="shared" si="131"/>
        <v>0</v>
      </c>
      <c r="I470" s="294" t="str">
        <f t="shared" si="175"/>
        <v/>
      </c>
      <c r="J470" s="347"/>
      <c r="K470" s="347"/>
      <c r="L470" s="347"/>
      <c r="M470" s="494"/>
      <c r="N470" s="507" t="str">
        <f t="shared" si="176"/>
        <v/>
      </c>
      <c r="O470" s="739">
        <f t="shared" si="132"/>
        <v>0</v>
      </c>
      <c r="P470" s="740">
        <f t="shared" si="177"/>
        <v>0</v>
      </c>
      <c r="Q470" s="740">
        <f t="shared" si="178"/>
        <v>0</v>
      </c>
      <c r="R470" s="741">
        <f t="shared" si="179"/>
        <v>0</v>
      </c>
      <c r="S470" s="513"/>
      <c r="T470" s="514"/>
      <c r="U470" s="514"/>
      <c r="V470" s="286"/>
      <c r="W470" s="511" t="str">
        <f>IF(C470="","",HLOOKUP(C470,'Subpart I Tables'!$C$105:$K$109,4,FALSE))</f>
        <v/>
      </c>
      <c r="X470" s="511" t="str">
        <f>IF(C470="","",HLOOKUP(C470,'Subpart I Tables'!$C$105:$K$109,5,FALSE))</f>
        <v/>
      </c>
      <c r="Y470" s="511" t="e">
        <v>#N/A</v>
      </c>
      <c r="Z470" s="511" t="e">
        <v>#N/A</v>
      </c>
      <c r="AA470" s="286"/>
      <c r="AB470" s="286"/>
      <c r="AC470" s="286"/>
      <c r="AD470" s="286"/>
      <c r="AE470" s="286"/>
      <c r="AF470" s="286"/>
      <c r="AG470" s="286"/>
      <c r="AH470" s="859"/>
      <c r="AI470" s="511" t="str">
        <f t="shared" si="180"/>
        <v/>
      </c>
      <c r="AJ470" s="430" t="str">
        <f t="shared" si="181"/>
        <v/>
      </c>
      <c r="AK470" s="430" t="str">
        <f t="shared" si="182"/>
        <v/>
      </c>
      <c r="AL470" s="430" t="str">
        <f t="shared" si="183"/>
        <v/>
      </c>
      <c r="AM470" s="430">
        <f t="shared" si="184"/>
        <v>0</v>
      </c>
      <c r="AN470" s="430">
        <f t="shared" si="185"/>
        <v>0</v>
      </c>
      <c r="AO470" s="430" t="str">
        <f t="shared" si="144"/>
        <v/>
      </c>
      <c r="AP470" s="430" t="str">
        <f t="shared" si="145"/>
        <v/>
      </c>
      <c r="AQ470" s="430" t="str">
        <f t="shared" si="146"/>
        <v/>
      </c>
      <c r="AR470" s="430" t="str">
        <f t="shared" si="147"/>
        <v/>
      </c>
    </row>
    <row r="471" spans="1:44" s="287" customFormat="1" ht="18" customHeight="1" x14ac:dyDescent="0.2">
      <c r="A471" s="286"/>
      <c r="B471" s="824"/>
      <c r="C471" s="238" t="str">
        <f t="shared" si="174"/>
        <v/>
      </c>
      <c r="D471" s="238" t="str">
        <f t="shared" si="174"/>
        <v/>
      </c>
      <c r="E471" s="238" t="str">
        <f t="shared" si="129"/>
        <v/>
      </c>
      <c r="F471" s="238" t="str">
        <f t="shared" si="130"/>
        <v/>
      </c>
      <c r="G471" s="238">
        <f t="shared" si="134"/>
        <v>0</v>
      </c>
      <c r="H471" s="238">
        <f t="shared" si="131"/>
        <v>0</v>
      </c>
      <c r="I471" s="294" t="str">
        <f t="shared" si="175"/>
        <v/>
      </c>
      <c r="J471" s="347"/>
      <c r="K471" s="347"/>
      <c r="L471" s="347"/>
      <c r="M471" s="494"/>
      <c r="N471" s="507" t="str">
        <f t="shared" si="176"/>
        <v/>
      </c>
      <c r="O471" s="739">
        <f t="shared" si="132"/>
        <v>0</v>
      </c>
      <c r="P471" s="740">
        <f t="shared" si="177"/>
        <v>0</v>
      </c>
      <c r="Q471" s="740">
        <f t="shared" si="178"/>
        <v>0</v>
      </c>
      <c r="R471" s="741">
        <f t="shared" si="179"/>
        <v>0</v>
      </c>
      <c r="S471" s="513"/>
      <c r="T471" s="514"/>
      <c r="U471" s="514"/>
      <c r="V471" s="286"/>
      <c r="W471" s="511" t="str">
        <f>IF(C471="","",HLOOKUP(C471,'Subpart I Tables'!$C$105:$K$109,4,FALSE))</f>
        <v/>
      </c>
      <c r="X471" s="511" t="str">
        <f>IF(C471="","",HLOOKUP(C471,'Subpart I Tables'!$C$105:$K$109,5,FALSE))</f>
        <v/>
      </c>
      <c r="Y471" s="511" t="e">
        <v>#N/A</v>
      </c>
      <c r="Z471" s="511" t="e">
        <v>#N/A</v>
      </c>
      <c r="AA471" s="286"/>
      <c r="AB471" s="286"/>
      <c r="AC471" s="286"/>
      <c r="AD471" s="286"/>
      <c r="AE471" s="286"/>
      <c r="AF471" s="286"/>
      <c r="AG471" s="286"/>
      <c r="AH471" s="859"/>
      <c r="AI471" s="511" t="str">
        <f t="shared" si="180"/>
        <v/>
      </c>
      <c r="AJ471" s="430" t="str">
        <f t="shared" si="181"/>
        <v/>
      </c>
      <c r="AK471" s="430" t="str">
        <f t="shared" si="182"/>
        <v/>
      </c>
      <c r="AL471" s="430" t="str">
        <f t="shared" si="183"/>
        <v/>
      </c>
      <c r="AM471" s="430">
        <f t="shared" si="184"/>
        <v>0</v>
      </c>
      <c r="AN471" s="430">
        <f t="shared" si="185"/>
        <v>0</v>
      </c>
      <c r="AO471" s="430" t="str">
        <f t="shared" si="144"/>
        <v/>
      </c>
      <c r="AP471" s="430" t="str">
        <f t="shared" si="145"/>
        <v/>
      </c>
      <c r="AQ471" s="430" t="str">
        <f t="shared" si="146"/>
        <v/>
      </c>
      <c r="AR471" s="430" t="str">
        <f t="shared" si="147"/>
        <v/>
      </c>
    </row>
    <row r="472" spans="1:44" s="287" customFormat="1" ht="18" customHeight="1" x14ac:dyDescent="0.2">
      <c r="A472" s="286"/>
      <c r="B472" s="824"/>
      <c r="C472" s="238" t="str">
        <f t="shared" si="174"/>
        <v/>
      </c>
      <c r="D472" s="238" t="str">
        <f t="shared" si="174"/>
        <v/>
      </c>
      <c r="E472" s="238" t="str">
        <f t="shared" si="129"/>
        <v/>
      </c>
      <c r="F472" s="238" t="str">
        <f t="shared" si="130"/>
        <v/>
      </c>
      <c r="G472" s="238">
        <f t="shared" si="134"/>
        <v>0</v>
      </c>
      <c r="H472" s="238">
        <f t="shared" si="131"/>
        <v>0</v>
      </c>
      <c r="I472" s="294" t="str">
        <f t="shared" si="175"/>
        <v/>
      </c>
      <c r="J472" s="347"/>
      <c r="K472" s="347"/>
      <c r="L472" s="347"/>
      <c r="M472" s="494"/>
      <c r="N472" s="507" t="str">
        <f t="shared" si="176"/>
        <v/>
      </c>
      <c r="O472" s="739">
        <f t="shared" si="132"/>
        <v>0</v>
      </c>
      <c r="P472" s="740">
        <f t="shared" si="177"/>
        <v>0</v>
      </c>
      <c r="Q472" s="740">
        <f t="shared" si="178"/>
        <v>0</v>
      </c>
      <c r="R472" s="741">
        <f t="shared" si="179"/>
        <v>0</v>
      </c>
      <c r="S472" s="513"/>
      <c r="T472" s="514"/>
      <c r="U472" s="514"/>
      <c r="V472" s="286"/>
      <c r="W472" s="511" t="str">
        <f>IF(C472="","",HLOOKUP(C472,'Subpart I Tables'!$C$105:$K$109,4,FALSE))</f>
        <v/>
      </c>
      <c r="X472" s="511" t="str">
        <f>IF(C472="","",HLOOKUP(C472,'Subpart I Tables'!$C$105:$K$109,5,FALSE))</f>
        <v/>
      </c>
      <c r="Y472" s="511" t="e">
        <v>#N/A</v>
      </c>
      <c r="Z472" s="511" t="e">
        <v>#N/A</v>
      </c>
      <c r="AA472" s="286"/>
      <c r="AB472" s="286"/>
      <c r="AC472" s="286"/>
      <c r="AD472" s="286"/>
      <c r="AE472" s="286"/>
      <c r="AF472" s="286"/>
      <c r="AG472" s="286"/>
      <c r="AH472" s="859"/>
      <c r="AI472" s="511" t="str">
        <f t="shared" si="180"/>
        <v/>
      </c>
      <c r="AJ472" s="430" t="str">
        <f t="shared" si="181"/>
        <v/>
      </c>
      <c r="AK472" s="430" t="str">
        <f t="shared" si="182"/>
        <v/>
      </c>
      <c r="AL472" s="430" t="str">
        <f t="shared" si="183"/>
        <v/>
      </c>
      <c r="AM472" s="430">
        <f t="shared" si="184"/>
        <v>0</v>
      </c>
      <c r="AN472" s="430">
        <f t="shared" si="185"/>
        <v>0</v>
      </c>
      <c r="AO472" s="430" t="str">
        <f t="shared" si="144"/>
        <v/>
      </c>
      <c r="AP472" s="430" t="str">
        <f t="shared" si="145"/>
        <v/>
      </c>
      <c r="AQ472" s="430" t="str">
        <f t="shared" si="146"/>
        <v/>
      </c>
      <c r="AR472" s="430" t="str">
        <f t="shared" si="147"/>
        <v/>
      </c>
    </row>
    <row r="473" spans="1:44" s="287" customFormat="1" ht="18" customHeight="1" x14ac:dyDescent="0.2">
      <c r="A473" s="286"/>
      <c r="B473" s="824"/>
      <c r="C473" s="238" t="str">
        <f t="shared" si="174"/>
        <v/>
      </c>
      <c r="D473" s="238" t="str">
        <f t="shared" si="174"/>
        <v/>
      </c>
      <c r="E473" s="238" t="str">
        <f t="shared" si="129"/>
        <v/>
      </c>
      <c r="F473" s="238" t="str">
        <f t="shared" si="130"/>
        <v/>
      </c>
      <c r="G473" s="238">
        <f t="shared" si="134"/>
        <v>0</v>
      </c>
      <c r="H473" s="238">
        <f t="shared" si="131"/>
        <v>0</v>
      </c>
      <c r="I473" s="294" t="str">
        <f t="shared" si="175"/>
        <v/>
      </c>
      <c r="J473" s="347"/>
      <c r="K473" s="347"/>
      <c r="L473" s="347"/>
      <c r="M473" s="494"/>
      <c r="N473" s="507" t="str">
        <f t="shared" si="176"/>
        <v/>
      </c>
      <c r="O473" s="739">
        <f t="shared" si="132"/>
        <v>0</v>
      </c>
      <c r="P473" s="740">
        <f t="shared" si="177"/>
        <v>0</v>
      </c>
      <c r="Q473" s="740">
        <f t="shared" si="178"/>
        <v>0</v>
      </c>
      <c r="R473" s="741">
        <f t="shared" si="179"/>
        <v>0</v>
      </c>
      <c r="S473" s="513"/>
      <c r="T473" s="514"/>
      <c r="U473" s="514"/>
      <c r="V473" s="286"/>
      <c r="W473" s="511" t="str">
        <f>IF(C473="","",HLOOKUP(C473,'Subpart I Tables'!$C$105:$K$109,4,FALSE))</f>
        <v/>
      </c>
      <c r="X473" s="511" t="str">
        <f>IF(C473="","",HLOOKUP(C473,'Subpart I Tables'!$C$105:$K$109,5,FALSE))</f>
        <v/>
      </c>
      <c r="Y473" s="511" t="e">
        <v>#N/A</v>
      </c>
      <c r="Z473" s="511" t="e">
        <v>#N/A</v>
      </c>
      <c r="AA473" s="286"/>
      <c r="AB473" s="286"/>
      <c r="AC473" s="286"/>
      <c r="AD473" s="286"/>
      <c r="AE473" s="286"/>
      <c r="AF473" s="286"/>
      <c r="AG473" s="286"/>
      <c r="AH473" s="859"/>
      <c r="AI473" s="511" t="str">
        <f t="shared" si="180"/>
        <v/>
      </c>
      <c r="AJ473" s="430" t="str">
        <f t="shared" si="181"/>
        <v/>
      </c>
      <c r="AK473" s="430" t="str">
        <f t="shared" si="182"/>
        <v/>
      </c>
      <c r="AL473" s="430" t="str">
        <f t="shared" si="183"/>
        <v/>
      </c>
      <c r="AM473" s="430">
        <f t="shared" si="184"/>
        <v>0</v>
      </c>
      <c r="AN473" s="430">
        <f t="shared" si="185"/>
        <v>0</v>
      </c>
      <c r="AO473" s="430" t="str">
        <f t="shared" si="144"/>
        <v/>
      </c>
      <c r="AP473" s="430" t="str">
        <f t="shared" si="145"/>
        <v/>
      </c>
      <c r="AQ473" s="430" t="str">
        <f t="shared" si="146"/>
        <v/>
      </c>
      <c r="AR473" s="430" t="str">
        <f t="shared" si="147"/>
        <v/>
      </c>
    </row>
    <row r="474" spans="1:44" s="287" customFormat="1" ht="18" customHeight="1" x14ac:dyDescent="0.2">
      <c r="A474" s="286"/>
      <c r="B474" s="824"/>
      <c r="C474" s="238" t="str">
        <f t="shared" si="174"/>
        <v/>
      </c>
      <c r="D474" s="238" t="str">
        <f t="shared" si="174"/>
        <v/>
      </c>
      <c r="E474" s="238" t="str">
        <f t="shared" si="129"/>
        <v/>
      </c>
      <c r="F474" s="238" t="str">
        <f t="shared" si="130"/>
        <v/>
      </c>
      <c r="G474" s="238">
        <f t="shared" si="134"/>
        <v>0</v>
      </c>
      <c r="H474" s="238">
        <f t="shared" si="131"/>
        <v>0</v>
      </c>
      <c r="I474" s="294" t="str">
        <f t="shared" si="175"/>
        <v/>
      </c>
      <c r="J474" s="347"/>
      <c r="K474" s="347"/>
      <c r="L474" s="347"/>
      <c r="M474" s="494"/>
      <c r="N474" s="507" t="str">
        <f t="shared" si="176"/>
        <v/>
      </c>
      <c r="O474" s="739">
        <f t="shared" si="132"/>
        <v>0</v>
      </c>
      <c r="P474" s="740">
        <f t="shared" si="177"/>
        <v>0</v>
      </c>
      <c r="Q474" s="740">
        <f t="shared" si="178"/>
        <v>0</v>
      </c>
      <c r="R474" s="741">
        <f t="shared" si="179"/>
        <v>0</v>
      </c>
      <c r="S474" s="513"/>
      <c r="T474" s="514"/>
      <c r="U474" s="514"/>
      <c r="V474" s="286"/>
      <c r="W474" s="511" t="str">
        <f>IF(C474="","",HLOOKUP(C474,'Subpart I Tables'!$C$105:$K$109,4,FALSE))</f>
        <v/>
      </c>
      <c r="X474" s="511" t="str">
        <f>IF(C474="","",HLOOKUP(C474,'Subpart I Tables'!$C$105:$K$109,5,FALSE))</f>
        <v/>
      </c>
      <c r="Y474" s="511" t="e">
        <v>#N/A</v>
      </c>
      <c r="Z474" s="511" t="e">
        <v>#N/A</v>
      </c>
      <c r="AA474" s="286"/>
      <c r="AB474" s="286"/>
      <c r="AC474" s="286"/>
      <c r="AD474" s="286"/>
      <c r="AE474" s="286"/>
      <c r="AF474" s="286"/>
      <c r="AG474" s="286"/>
      <c r="AH474" s="859"/>
      <c r="AI474" s="511" t="str">
        <f t="shared" si="180"/>
        <v/>
      </c>
      <c r="AJ474" s="430" t="str">
        <f t="shared" si="181"/>
        <v/>
      </c>
      <c r="AK474" s="430" t="str">
        <f t="shared" si="182"/>
        <v/>
      </c>
      <c r="AL474" s="430" t="str">
        <f t="shared" si="183"/>
        <v/>
      </c>
      <c r="AM474" s="430">
        <f t="shared" si="184"/>
        <v>0</v>
      </c>
      <c r="AN474" s="430">
        <f t="shared" si="185"/>
        <v>0</v>
      </c>
      <c r="AO474" s="430" t="str">
        <f t="shared" si="144"/>
        <v/>
      </c>
      <c r="AP474" s="430" t="str">
        <f t="shared" si="145"/>
        <v/>
      </c>
      <c r="AQ474" s="430" t="str">
        <f t="shared" si="146"/>
        <v/>
      </c>
      <c r="AR474" s="430" t="str">
        <f t="shared" si="147"/>
        <v/>
      </c>
    </row>
    <row r="475" spans="1:44" s="287" customFormat="1" ht="18" customHeight="1" x14ac:dyDescent="0.2">
      <c r="A475" s="286"/>
      <c r="B475" s="824"/>
      <c r="C475" s="238" t="str">
        <f t="shared" si="174"/>
        <v/>
      </c>
      <c r="D475" s="238" t="str">
        <f t="shared" si="174"/>
        <v/>
      </c>
      <c r="E475" s="238" t="str">
        <f t="shared" si="129"/>
        <v/>
      </c>
      <c r="F475" s="238" t="str">
        <f t="shared" si="130"/>
        <v/>
      </c>
      <c r="G475" s="238">
        <f t="shared" si="134"/>
        <v>0</v>
      </c>
      <c r="H475" s="238">
        <f t="shared" si="131"/>
        <v>0</v>
      </c>
      <c r="I475" s="294" t="str">
        <f t="shared" si="175"/>
        <v/>
      </c>
      <c r="J475" s="347"/>
      <c r="K475" s="347"/>
      <c r="L475" s="347"/>
      <c r="M475" s="494"/>
      <c r="N475" s="507" t="str">
        <f t="shared" si="176"/>
        <v/>
      </c>
      <c r="O475" s="739">
        <f t="shared" si="132"/>
        <v>0</v>
      </c>
      <c r="P475" s="740">
        <f t="shared" si="177"/>
        <v>0</v>
      </c>
      <c r="Q475" s="740">
        <f t="shared" si="178"/>
        <v>0</v>
      </c>
      <c r="R475" s="741">
        <f t="shared" si="179"/>
        <v>0</v>
      </c>
      <c r="S475" s="513"/>
      <c r="T475" s="514"/>
      <c r="U475" s="514"/>
      <c r="V475" s="286"/>
      <c r="W475" s="511" t="str">
        <f>IF(C475="","",HLOOKUP(C475,'Subpart I Tables'!$C$105:$K$109,4,FALSE))</f>
        <v/>
      </c>
      <c r="X475" s="511" t="str">
        <f>IF(C475="","",HLOOKUP(C475,'Subpart I Tables'!$C$105:$K$109,5,FALSE))</f>
        <v/>
      </c>
      <c r="Y475" s="511" t="e">
        <v>#N/A</v>
      </c>
      <c r="Z475" s="511" t="e">
        <v>#N/A</v>
      </c>
      <c r="AA475" s="286"/>
      <c r="AB475" s="286"/>
      <c r="AC475" s="286"/>
      <c r="AD475" s="286"/>
      <c r="AE475" s="286"/>
      <c r="AF475" s="286"/>
      <c r="AG475" s="286"/>
      <c r="AH475" s="859"/>
      <c r="AI475" s="511" t="str">
        <f t="shared" si="180"/>
        <v/>
      </c>
      <c r="AJ475" s="430" t="str">
        <f t="shared" si="181"/>
        <v/>
      </c>
      <c r="AK475" s="430" t="str">
        <f t="shared" si="182"/>
        <v/>
      </c>
      <c r="AL475" s="430" t="str">
        <f t="shared" si="183"/>
        <v/>
      </c>
      <c r="AM475" s="430">
        <f t="shared" si="184"/>
        <v>0</v>
      </c>
      <c r="AN475" s="430">
        <f t="shared" si="185"/>
        <v>0</v>
      </c>
      <c r="AO475" s="430" t="str">
        <f t="shared" si="144"/>
        <v/>
      </c>
      <c r="AP475" s="430" t="str">
        <f t="shared" si="145"/>
        <v/>
      </c>
      <c r="AQ475" s="430" t="str">
        <f t="shared" si="146"/>
        <v/>
      </c>
      <c r="AR475" s="430" t="str">
        <f t="shared" si="147"/>
        <v/>
      </c>
    </row>
    <row r="476" spans="1:44" s="287" customFormat="1" ht="18" customHeight="1" x14ac:dyDescent="0.2">
      <c r="A476" s="286"/>
      <c r="B476" s="824"/>
      <c r="C476" s="238" t="str">
        <f t="shared" si="174"/>
        <v/>
      </c>
      <c r="D476" s="238" t="str">
        <f t="shared" si="174"/>
        <v/>
      </c>
      <c r="E476" s="238" t="str">
        <f t="shared" si="129"/>
        <v/>
      </c>
      <c r="F476" s="238" t="str">
        <f t="shared" si="130"/>
        <v/>
      </c>
      <c r="G476" s="238">
        <f t="shared" si="134"/>
        <v>0</v>
      </c>
      <c r="H476" s="238">
        <f t="shared" si="131"/>
        <v>0</v>
      </c>
      <c r="I476" s="294" t="str">
        <f t="shared" si="175"/>
        <v/>
      </c>
      <c r="J476" s="347"/>
      <c r="K476" s="347"/>
      <c r="L476" s="347"/>
      <c r="M476" s="494"/>
      <c r="N476" s="507" t="str">
        <f t="shared" si="176"/>
        <v/>
      </c>
      <c r="O476" s="739">
        <f t="shared" si="132"/>
        <v>0</v>
      </c>
      <c r="P476" s="740">
        <f t="shared" si="177"/>
        <v>0</v>
      </c>
      <c r="Q476" s="740">
        <f t="shared" si="178"/>
        <v>0</v>
      </c>
      <c r="R476" s="741">
        <f t="shared" si="179"/>
        <v>0</v>
      </c>
      <c r="S476" s="513"/>
      <c r="T476" s="514"/>
      <c r="U476" s="514"/>
      <c r="V476" s="286"/>
      <c r="W476" s="511" t="str">
        <f>IF(C476="","",HLOOKUP(C476,'Subpart I Tables'!$C$105:$K$109,4,FALSE))</f>
        <v/>
      </c>
      <c r="X476" s="511" t="str">
        <f>IF(C476="","",HLOOKUP(C476,'Subpart I Tables'!$C$105:$K$109,5,FALSE))</f>
        <v/>
      </c>
      <c r="Y476" s="511" t="e">
        <v>#N/A</v>
      </c>
      <c r="Z476" s="511" t="e">
        <v>#N/A</v>
      </c>
      <c r="AA476" s="286"/>
      <c r="AB476" s="286"/>
      <c r="AC476" s="286"/>
      <c r="AD476" s="286"/>
      <c r="AE476" s="286"/>
      <c r="AF476" s="286"/>
      <c r="AG476" s="286"/>
      <c r="AH476" s="859"/>
      <c r="AI476" s="511" t="str">
        <f t="shared" si="180"/>
        <v/>
      </c>
      <c r="AJ476" s="430" t="str">
        <f t="shared" si="181"/>
        <v/>
      </c>
      <c r="AK476" s="430" t="str">
        <f t="shared" si="182"/>
        <v/>
      </c>
      <c r="AL476" s="430" t="str">
        <f t="shared" si="183"/>
        <v/>
      </c>
      <c r="AM476" s="430">
        <f t="shared" si="184"/>
        <v>0</v>
      </c>
      <c r="AN476" s="430">
        <f t="shared" si="185"/>
        <v>0</v>
      </c>
      <c r="AO476" s="430" t="str">
        <f t="shared" si="144"/>
        <v/>
      </c>
      <c r="AP476" s="430" t="str">
        <f t="shared" si="145"/>
        <v/>
      </c>
      <c r="AQ476" s="430" t="str">
        <f t="shared" si="146"/>
        <v/>
      </c>
      <c r="AR476" s="430" t="str">
        <f t="shared" si="147"/>
        <v/>
      </c>
    </row>
    <row r="477" spans="1:44" s="287" customFormat="1" ht="18" customHeight="1" x14ac:dyDescent="0.2">
      <c r="A477" s="286"/>
      <c r="B477" s="824"/>
      <c r="C477" s="238" t="str">
        <f t="shared" si="174"/>
        <v/>
      </c>
      <c r="D477" s="238" t="str">
        <f t="shared" si="174"/>
        <v/>
      </c>
      <c r="E477" s="238" t="str">
        <f t="shared" si="129"/>
        <v/>
      </c>
      <c r="F477" s="238" t="str">
        <f t="shared" si="130"/>
        <v/>
      </c>
      <c r="G477" s="238">
        <f t="shared" si="134"/>
        <v>0</v>
      </c>
      <c r="H477" s="238">
        <f t="shared" si="131"/>
        <v>0</v>
      </c>
      <c r="I477" s="294" t="str">
        <f t="shared" si="175"/>
        <v/>
      </c>
      <c r="J477" s="347"/>
      <c r="K477" s="347"/>
      <c r="L477" s="347"/>
      <c r="M477" s="494"/>
      <c r="N477" s="507" t="str">
        <f t="shared" si="176"/>
        <v/>
      </c>
      <c r="O477" s="739">
        <f t="shared" si="132"/>
        <v>0</v>
      </c>
      <c r="P477" s="740">
        <f t="shared" si="177"/>
        <v>0</v>
      </c>
      <c r="Q477" s="740">
        <f t="shared" si="178"/>
        <v>0</v>
      </c>
      <c r="R477" s="741">
        <f t="shared" si="179"/>
        <v>0</v>
      </c>
      <c r="S477" s="513"/>
      <c r="T477" s="514"/>
      <c r="U477" s="514"/>
      <c r="V477" s="286"/>
      <c r="W477" s="511" t="str">
        <f>IF(C477="","",HLOOKUP(C477,'Subpart I Tables'!$C$105:$K$109,4,FALSE))</f>
        <v/>
      </c>
      <c r="X477" s="511" t="str">
        <f>IF(C477="","",HLOOKUP(C477,'Subpart I Tables'!$C$105:$K$109,5,FALSE))</f>
        <v/>
      </c>
      <c r="Y477" s="511" t="e">
        <v>#N/A</v>
      </c>
      <c r="Z477" s="511" t="e">
        <v>#N/A</v>
      </c>
      <c r="AA477" s="286"/>
      <c r="AB477" s="286"/>
      <c r="AC477" s="286"/>
      <c r="AD477" s="286"/>
      <c r="AE477" s="286"/>
      <c r="AF477" s="286"/>
      <c r="AG477" s="286"/>
      <c r="AH477" s="859"/>
      <c r="AI477" s="511" t="str">
        <f t="shared" si="180"/>
        <v/>
      </c>
      <c r="AJ477" s="430" t="str">
        <f t="shared" si="181"/>
        <v/>
      </c>
      <c r="AK477" s="430" t="str">
        <f t="shared" si="182"/>
        <v/>
      </c>
      <c r="AL477" s="430" t="str">
        <f t="shared" si="183"/>
        <v/>
      </c>
      <c r="AM477" s="430">
        <f t="shared" si="184"/>
        <v>0</v>
      </c>
      <c r="AN477" s="430">
        <f t="shared" si="185"/>
        <v>0</v>
      </c>
      <c r="AO477" s="430" t="str">
        <f t="shared" si="144"/>
        <v/>
      </c>
      <c r="AP477" s="430" t="str">
        <f t="shared" si="145"/>
        <v/>
      </c>
      <c r="AQ477" s="430" t="str">
        <f t="shared" si="146"/>
        <v/>
      </c>
      <c r="AR477" s="430" t="str">
        <f t="shared" si="147"/>
        <v/>
      </c>
    </row>
    <row r="478" spans="1:44" s="287" customFormat="1" ht="18" customHeight="1" x14ac:dyDescent="0.2">
      <c r="A478" s="286"/>
      <c r="B478" s="824"/>
      <c r="C478" s="238" t="str">
        <f t="shared" si="174"/>
        <v/>
      </c>
      <c r="D478" s="238" t="str">
        <f t="shared" si="174"/>
        <v/>
      </c>
      <c r="E478" s="238" t="str">
        <f t="shared" si="129"/>
        <v/>
      </c>
      <c r="F478" s="238" t="str">
        <f t="shared" si="130"/>
        <v/>
      </c>
      <c r="G478" s="238">
        <f t="shared" si="134"/>
        <v>0</v>
      </c>
      <c r="H478" s="238">
        <f t="shared" si="131"/>
        <v>0</v>
      </c>
      <c r="I478" s="294" t="str">
        <f t="shared" si="175"/>
        <v/>
      </c>
      <c r="J478" s="347"/>
      <c r="K478" s="347"/>
      <c r="L478" s="347"/>
      <c r="M478" s="494"/>
      <c r="N478" s="507" t="str">
        <f t="shared" si="176"/>
        <v/>
      </c>
      <c r="O478" s="739">
        <f t="shared" si="132"/>
        <v>0</v>
      </c>
      <c r="P478" s="740">
        <f t="shared" si="177"/>
        <v>0</v>
      </c>
      <c r="Q478" s="740">
        <f t="shared" si="178"/>
        <v>0</v>
      </c>
      <c r="R478" s="741">
        <f t="shared" si="179"/>
        <v>0</v>
      </c>
      <c r="S478" s="513"/>
      <c r="T478" s="514"/>
      <c r="U478" s="514"/>
      <c r="V478" s="286"/>
      <c r="W478" s="511" t="str">
        <f>IF(C478="","",HLOOKUP(C478,'Subpart I Tables'!$C$105:$K$109,4,FALSE))</f>
        <v/>
      </c>
      <c r="X478" s="511" t="str">
        <f>IF(C478="","",HLOOKUP(C478,'Subpart I Tables'!$C$105:$K$109,5,FALSE))</f>
        <v/>
      </c>
      <c r="Y478" s="511" t="e">
        <v>#N/A</v>
      </c>
      <c r="Z478" s="511" t="e">
        <v>#N/A</v>
      </c>
      <c r="AA478" s="286"/>
      <c r="AB478" s="286"/>
      <c r="AC478" s="286"/>
      <c r="AD478" s="286"/>
      <c r="AE478" s="286"/>
      <c r="AF478" s="286"/>
      <c r="AG478" s="286"/>
      <c r="AH478" s="859"/>
      <c r="AI478" s="511" t="str">
        <f t="shared" si="180"/>
        <v/>
      </c>
      <c r="AJ478" s="430" t="str">
        <f t="shared" si="181"/>
        <v/>
      </c>
      <c r="AK478" s="430" t="str">
        <f t="shared" si="182"/>
        <v/>
      </c>
      <c r="AL478" s="430" t="str">
        <f t="shared" si="183"/>
        <v/>
      </c>
      <c r="AM478" s="430">
        <f t="shared" si="184"/>
        <v>0</v>
      </c>
      <c r="AN478" s="430">
        <f t="shared" si="185"/>
        <v>0</v>
      </c>
      <c r="AO478" s="430" t="str">
        <f t="shared" si="144"/>
        <v/>
      </c>
      <c r="AP478" s="430" t="str">
        <f t="shared" si="145"/>
        <v/>
      </c>
      <c r="AQ478" s="430" t="str">
        <f t="shared" si="146"/>
        <v/>
      </c>
      <c r="AR478" s="430" t="str">
        <f t="shared" si="147"/>
        <v/>
      </c>
    </row>
    <row r="479" spans="1:44" s="287" customFormat="1" ht="18" customHeight="1" x14ac:dyDescent="0.2">
      <c r="A479" s="286"/>
      <c r="B479" s="824"/>
      <c r="C479" s="238" t="str">
        <f t="shared" si="174"/>
        <v/>
      </c>
      <c r="D479" s="238" t="str">
        <f t="shared" si="174"/>
        <v/>
      </c>
      <c r="E479" s="238" t="str">
        <f t="shared" si="129"/>
        <v/>
      </c>
      <c r="F479" s="238" t="str">
        <f t="shared" si="130"/>
        <v/>
      </c>
      <c r="G479" s="238">
        <f t="shared" si="134"/>
        <v>0</v>
      </c>
      <c r="H479" s="238">
        <f t="shared" si="131"/>
        <v>0</v>
      </c>
      <c r="I479" s="294" t="str">
        <f t="shared" si="175"/>
        <v/>
      </c>
      <c r="J479" s="347"/>
      <c r="K479" s="347"/>
      <c r="L479" s="347"/>
      <c r="M479" s="494"/>
      <c r="N479" s="507" t="str">
        <f t="shared" si="176"/>
        <v/>
      </c>
      <c r="O479" s="739">
        <f t="shared" si="132"/>
        <v>0</v>
      </c>
      <c r="P479" s="740">
        <f t="shared" si="177"/>
        <v>0</v>
      </c>
      <c r="Q479" s="740">
        <f t="shared" si="178"/>
        <v>0</v>
      </c>
      <c r="R479" s="741">
        <f t="shared" si="179"/>
        <v>0</v>
      </c>
      <c r="S479" s="513"/>
      <c r="T479" s="514"/>
      <c r="U479" s="514"/>
      <c r="V479" s="286"/>
      <c r="W479" s="511" t="str">
        <f>IF(C479="","",HLOOKUP(C479,'Subpart I Tables'!$C$105:$K$109,4,FALSE))</f>
        <v/>
      </c>
      <c r="X479" s="511" t="str">
        <f>IF(C479="","",HLOOKUP(C479,'Subpart I Tables'!$C$105:$K$109,5,FALSE))</f>
        <v/>
      </c>
      <c r="Y479" s="511" t="e">
        <v>#N/A</v>
      </c>
      <c r="Z479" s="511" t="e">
        <v>#N/A</v>
      </c>
      <c r="AA479" s="286"/>
      <c r="AB479" s="286"/>
      <c r="AC479" s="286"/>
      <c r="AD479" s="286"/>
      <c r="AE479" s="286"/>
      <c r="AF479" s="286"/>
      <c r="AG479" s="286"/>
      <c r="AH479" s="859"/>
      <c r="AI479" s="511" t="str">
        <f t="shared" si="180"/>
        <v/>
      </c>
      <c r="AJ479" s="430" t="str">
        <f t="shared" si="181"/>
        <v/>
      </c>
      <c r="AK479" s="430" t="str">
        <f t="shared" si="182"/>
        <v/>
      </c>
      <c r="AL479" s="430" t="str">
        <f t="shared" si="183"/>
        <v/>
      </c>
      <c r="AM479" s="430">
        <f t="shared" si="184"/>
        <v>0</v>
      </c>
      <c r="AN479" s="430">
        <f t="shared" si="185"/>
        <v>0</v>
      </c>
      <c r="AO479" s="430" t="str">
        <f t="shared" si="144"/>
        <v/>
      </c>
      <c r="AP479" s="430" t="str">
        <f t="shared" si="145"/>
        <v/>
      </c>
      <c r="AQ479" s="430" t="str">
        <f t="shared" si="146"/>
        <v/>
      </c>
      <c r="AR479" s="430" t="str">
        <f t="shared" si="147"/>
        <v/>
      </c>
    </row>
    <row r="480" spans="1:44" s="287" customFormat="1" ht="18" customHeight="1" x14ac:dyDescent="0.2">
      <c r="A480" s="286"/>
      <c r="B480" s="824"/>
      <c r="C480" s="238" t="str">
        <f>C375</f>
        <v/>
      </c>
      <c r="D480" s="238" t="str">
        <f t="shared" ref="D480" si="186">D375</f>
        <v/>
      </c>
      <c r="E480" s="238" t="str">
        <f t="shared" si="129"/>
        <v/>
      </c>
      <c r="F480" s="238" t="str">
        <f t="shared" si="130"/>
        <v/>
      </c>
      <c r="G480" s="238">
        <f t="shared" si="134"/>
        <v>0</v>
      </c>
      <c r="H480" s="238">
        <f t="shared" si="131"/>
        <v>0</v>
      </c>
      <c r="I480" s="294" t="str">
        <f t="shared" ref="I480:I482" si="187">IF(F375=0,"",F375)</f>
        <v/>
      </c>
      <c r="J480" s="347"/>
      <c r="K480" s="347"/>
      <c r="L480" s="347"/>
      <c r="M480" s="494"/>
      <c r="N480" s="507" t="str">
        <f t="shared" si="176"/>
        <v/>
      </c>
      <c r="O480" s="739">
        <f t="shared" si="132"/>
        <v>0</v>
      </c>
      <c r="P480" s="740">
        <f t="shared" si="177"/>
        <v>0</v>
      </c>
      <c r="Q480" s="740">
        <f t="shared" si="178"/>
        <v>0</v>
      </c>
      <c r="R480" s="741">
        <f t="shared" si="179"/>
        <v>0</v>
      </c>
      <c r="S480" s="513"/>
      <c r="T480" s="514"/>
      <c r="U480" s="514"/>
      <c r="V480" s="286"/>
      <c r="W480" s="511" t="str">
        <f>IF(C480="","",HLOOKUP(C480,'Subpart I Tables'!$C$105:$K$109,4,FALSE))</f>
        <v/>
      </c>
      <c r="X480" s="511" t="str">
        <f>IF(C480="","",HLOOKUP(C480,'Subpart I Tables'!$C$105:$K$109,5,FALSE))</f>
        <v/>
      </c>
      <c r="Y480" s="511" t="e">
        <v>#N/A</v>
      </c>
      <c r="Z480" s="511" t="e">
        <v>#N/A</v>
      </c>
      <c r="AA480" s="286"/>
      <c r="AB480" s="286"/>
      <c r="AC480" s="286"/>
      <c r="AD480" s="286"/>
      <c r="AE480" s="286"/>
      <c r="AF480" s="286"/>
      <c r="AG480" s="286"/>
      <c r="AH480" s="859"/>
      <c r="AI480" s="511" t="str">
        <f t="shared" si="180"/>
        <v/>
      </c>
      <c r="AJ480" s="430" t="str">
        <f t="shared" si="181"/>
        <v/>
      </c>
      <c r="AK480" s="430" t="str">
        <f t="shared" si="182"/>
        <v/>
      </c>
      <c r="AL480" s="430" t="str">
        <f t="shared" si="183"/>
        <v/>
      </c>
      <c r="AM480" s="430">
        <f t="shared" si="184"/>
        <v>0</v>
      </c>
      <c r="AN480" s="430">
        <f t="shared" si="185"/>
        <v>0</v>
      </c>
      <c r="AO480" s="430" t="str">
        <f t="shared" si="144"/>
        <v/>
      </c>
      <c r="AP480" s="430" t="str">
        <f t="shared" si="145"/>
        <v/>
      </c>
      <c r="AQ480" s="430" t="str">
        <f t="shared" si="146"/>
        <v/>
      </c>
      <c r="AR480" s="430" t="str">
        <f t="shared" si="147"/>
        <v/>
      </c>
    </row>
    <row r="481" spans="1:44" x14ac:dyDescent="0.2">
      <c r="A481" s="286"/>
      <c r="B481" s="824"/>
      <c r="C481" s="238" t="str">
        <f>C376</f>
        <v/>
      </c>
      <c r="D481" s="238" t="str">
        <f t="shared" ref="D481" si="188">D376</f>
        <v/>
      </c>
      <c r="E481" s="238" t="str">
        <f t="shared" si="129"/>
        <v/>
      </c>
      <c r="F481" s="238" t="str">
        <f t="shared" si="130"/>
        <v/>
      </c>
      <c r="G481" s="238">
        <f t="shared" si="134"/>
        <v>0</v>
      </c>
      <c r="H481" s="238">
        <f t="shared" si="131"/>
        <v>0</v>
      </c>
      <c r="I481" s="294" t="str">
        <f t="shared" si="187"/>
        <v/>
      </c>
      <c r="J481" s="347"/>
      <c r="K481" s="347"/>
      <c r="L481" s="347"/>
      <c r="M481" s="494"/>
      <c r="N481" s="507" t="str">
        <f t="shared" si="176"/>
        <v/>
      </c>
      <c r="O481" s="739">
        <f t="shared" si="132"/>
        <v>0</v>
      </c>
      <c r="P481" s="740">
        <f t="shared" si="177"/>
        <v>0</v>
      </c>
      <c r="Q481" s="740">
        <f t="shared" si="178"/>
        <v>0</v>
      </c>
      <c r="R481" s="741">
        <f t="shared" si="179"/>
        <v>0</v>
      </c>
      <c r="S481" s="513"/>
      <c r="T481" s="514"/>
      <c r="U481" s="514"/>
      <c r="V481" s="286"/>
      <c r="W481" s="511" t="str">
        <f>IF(C481="","",HLOOKUP(C481,'Subpart I Tables'!$C$105:$K$109,4,FALSE))</f>
        <v/>
      </c>
      <c r="X481" s="511" t="str">
        <f>IF(C481="","",HLOOKUP(C481,'Subpart I Tables'!$C$105:$K$109,5,FALSE))</f>
        <v/>
      </c>
      <c r="Y481" s="511" t="e">
        <v>#N/A</v>
      </c>
      <c r="Z481" s="511" t="e">
        <v>#N/A</v>
      </c>
      <c r="AA481" s="172"/>
      <c r="AB481" s="172"/>
      <c r="AC481" s="172"/>
      <c r="AD481" s="172"/>
      <c r="AE481" s="172"/>
      <c r="AF481" s="172"/>
      <c r="AG481" s="172"/>
      <c r="AH481" s="859"/>
      <c r="AI481" s="511" t="str">
        <f t="shared" si="180"/>
        <v/>
      </c>
      <c r="AJ481" s="430" t="str">
        <f t="shared" si="181"/>
        <v/>
      </c>
      <c r="AK481" s="430" t="str">
        <f t="shared" si="182"/>
        <v/>
      </c>
      <c r="AL481" s="430" t="str">
        <f t="shared" si="183"/>
        <v/>
      </c>
      <c r="AM481" s="430">
        <f t="shared" si="184"/>
        <v>0</v>
      </c>
      <c r="AN481" s="430">
        <f t="shared" si="185"/>
        <v>0</v>
      </c>
      <c r="AO481" s="430" t="str">
        <f t="shared" si="144"/>
        <v/>
      </c>
      <c r="AP481" s="430" t="str">
        <f t="shared" si="145"/>
        <v/>
      </c>
      <c r="AQ481" s="430" t="str">
        <f t="shared" si="146"/>
        <v/>
      </c>
      <c r="AR481" s="430" t="str">
        <f t="shared" si="147"/>
        <v/>
      </c>
    </row>
    <row r="482" spans="1:44" s="287" customFormat="1" ht="18" customHeight="1" thickBot="1" x14ac:dyDescent="0.25">
      <c r="A482" s="286"/>
      <c r="B482" s="825"/>
      <c r="C482" s="242" t="str">
        <f t="shared" ref="C482:D482" si="189">C377</f>
        <v/>
      </c>
      <c r="D482" s="242" t="str">
        <f t="shared" si="189"/>
        <v/>
      </c>
      <c r="E482" s="242" t="str">
        <f t="shared" si="129"/>
        <v/>
      </c>
      <c r="F482" s="242" t="str">
        <f t="shared" si="130"/>
        <v/>
      </c>
      <c r="G482" s="242">
        <f t="shared" si="134"/>
        <v>0</v>
      </c>
      <c r="H482" s="242">
        <f t="shared" si="131"/>
        <v>0</v>
      </c>
      <c r="I482" s="295" t="str">
        <f t="shared" si="187"/>
        <v/>
      </c>
      <c r="J482" s="348"/>
      <c r="K482" s="348"/>
      <c r="L482" s="348"/>
      <c r="M482" s="495"/>
      <c r="N482" s="508" t="str">
        <f t="shared" si="176"/>
        <v/>
      </c>
      <c r="O482" s="742">
        <f t="shared" si="132"/>
        <v>0</v>
      </c>
      <c r="P482" s="743">
        <f t="shared" si="177"/>
        <v>0</v>
      </c>
      <c r="Q482" s="743">
        <f t="shared" si="178"/>
        <v>0</v>
      </c>
      <c r="R482" s="744">
        <f t="shared" si="179"/>
        <v>0</v>
      </c>
      <c r="S482" s="513"/>
      <c r="T482" s="514"/>
      <c r="U482" s="514"/>
      <c r="V482" s="286"/>
      <c r="W482" s="512" t="str">
        <f>IF(C482="","",HLOOKUP(C482,'Subpart I Tables'!$C$105:$K$109,4,FALSE))</f>
        <v/>
      </c>
      <c r="X482" s="512" t="str">
        <f>IF(C482="","",HLOOKUP(C482,'Subpart I Tables'!$C$105:$K$109,5,FALSE))</f>
        <v/>
      </c>
      <c r="Y482" s="512" t="e">
        <v>#N/A</v>
      </c>
      <c r="Z482" s="512" t="e">
        <v>#N/A</v>
      </c>
      <c r="AA482" s="286"/>
      <c r="AB482" s="286"/>
      <c r="AC482" s="286"/>
      <c r="AD482" s="286"/>
      <c r="AE482" s="286"/>
      <c r="AF482" s="286"/>
      <c r="AG482" s="286"/>
      <c r="AH482" s="862"/>
      <c r="AI482" s="512" t="str">
        <f t="shared" si="180"/>
        <v/>
      </c>
      <c r="AJ482" s="431" t="str">
        <f t="shared" si="181"/>
        <v/>
      </c>
      <c r="AK482" s="431" t="str">
        <f t="shared" si="182"/>
        <v/>
      </c>
      <c r="AL482" s="431" t="str">
        <f t="shared" si="183"/>
        <v/>
      </c>
      <c r="AM482" s="431">
        <f t="shared" si="184"/>
        <v>0</v>
      </c>
      <c r="AN482" s="431">
        <f t="shared" si="185"/>
        <v>0</v>
      </c>
      <c r="AO482" s="431" t="str">
        <f t="shared" si="144"/>
        <v/>
      </c>
      <c r="AP482" s="431" t="str">
        <f t="shared" si="145"/>
        <v/>
      </c>
      <c r="AQ482" s="431" t="str">
        <f t="shared" si="146"/>
        <v/>
      </c>
      <c r="AR482" s="431" t="str">
        <f t="shared" si="147"/>
        <v/>
      </c>
    </row>
    <row r="483" spans="1:44" s="287" customFormat="1" ht="18" customHeight="1" thickBot="1" x14ac:dyDescent="0.3">
      <c r="A483" s="172"/>
      <c r="B483" s="244" t="s">
        <v>120</v>
      </c>
      <c r="C483" s="245"/>
      <c r="D483" s="246"/>
      <c r="E483" s="246"/>
      <c r="F483" s="246"/>
      <c r="G483" s="246"/>
      <c r="H483" s="246"/>
      <c r="I483" s="299"/>
      <c r="J483" s="246"/>
      <c r="K483" s="246"/>
      <c r="L483" s="246"/>
      <c r="M483" s="246"/>
      <c r="N483" s="300"/>
      <c r="O483" s="570" t="s">
        <v>120</v>
      </c>
      <c r="P483" s="571"/>
      <c r="Q483" s="571"/>
      <c r="R483" s="572"/>
      <c r="S483" s="300"/>
      <c r="T483" s="301"/>
      <c r="U483" s="301"/>
      <c r="V483" s="172"/>
      <c r="W483" s="246"/>
      <c r="X483" s="246"/>
      <c r="Y483" s="246"/>
      <c r="Z483" s="246"/>
      <c r="AA483" s="286"/>
      <c r="AB483" s="286"/>
      <c r="AC483" s="286"/>
      <c r="AD483" s="286"/>
      <c r="AE483" s="286"/>
      <c r="AF483" s="286"/>
      <c r="AG483" s="286"/>
      <c r="AH483" s="592" t="s">
        <v>120</v>
      </c>
      <c r="AI483" s="245"/>
      <c r="AJ483" s="246"/>
      <c r="AK483" s="246"/>
      <c r="AL483" s="246"/>
      <c r="AM483" s="246"/>
      <c r="AN483" s="246"/>
    </row>
    <row r="484" spans="1:44" s="287" customFormat="1" ht="18" customHeight="1" x14ac:dyDescent="0.2">
      <c r="A484" s="286"/>
      <c r="B484" s="823" t="s">
        <v>74</v>
      </c>
      <c r="C484" s="193" t="str">
        <f t="shared" ref="C484:D493" si="190">C379</f>
        <v/>
      </c>
      <c r="D484" s="193" t="str">
        <f t="shared" si="190"/>
        <v/>
      </c>
      <c r="E484" s="193" t="str">
        <f t="shared" ref="E484:E528" si="191">IF(ISNA(W484),0,W484)</f>
        <v/>
      </c>
      <c r="F484" s="193">
        <f t="shared" ref="F484:F528" si="192">IF(ISNA(X484),0,X484)</f>
        <v>0</v>
      </c>
      <c r="G484" s="193" t="str">
        <f t="shared" ref="G484:G528" si="193">IF(ISNA(Y484),0,Y484)</f>
        <v/>
      </c>
      <c r="H484" s="193">
        <f t="shared" ref="H484:H528" si="194">IF(ISNA(Z484),0,Z484)</f>
        <v>0</v>
      </c>
      <c r="I484" s="293" t="str">
        <f t="shared" ref="I484:I493" si="195">IF(F379=0,"",F379)</f>
        <v/>
      </c>
      <c r="J484" s="346"/>
      <c r="K484" s="346"/>
      <c r="L484" s="346"/>
      <c r="M484" s="493"/>
      <c r="N484" s="506" t="str">
        <f t="shared" ref="N484:N498" si="196">IF($C484="","",IF(ISNA(VLOOKUP($C484&amp;"Chamber Cleaning - MEMS manufacture",$A$186:$H$211,8,FALSE)),1,VLOOKUP($C484&amp;"Chamber Cleaning - MEMS manufacture",$A$186:$H$211,8,FALSE)))</f>
        <v/>
      </c>
      <c r="O484" s="736">
        <f t="shared" ref="O484:O528" si="197">IF($C484="",0,$D484*(1-IF($I484="",0,$I484)*$J484*$N484)*IF($E484="N/A",0,$E484*0.001))</f>
        <v>0</v>
      </c>
      <c r="P484" s="737">
        <f t="shared" ref="P484:P499" si="198">IF($C484="",0,$D484*(1-IF($I484="",0,$I484)*$K484*$N484)*IF($F484="N/A",0,$F484*0.001))</f>
        <v>0</v>
      </c>
      <c r="Q484" s="747">
        <f t="shared" ref="Q484:Q499" si="199">IF($C484="",0,$D484*(1-IF($I484="",0,$I484)*$L484*$N484)*IF($G484="N/A",0,$G484*0.001))</f>
        <v>0</v>
      </c>
      <c r="R484" s="738">
        <f t="shared" ref="R484:R514" si="200">IF($C484="",0,$D484*(1-IF($I484="",0,$I484)*$M484*$N484)*IF($H484="N/A",0,$H484*0.001))</f>
        <v>0</v>
      </c>
      <c r="S484" s="513"/>
      <c r="T484" s="514"/>
      <c r="U484" s="514"/>
      <c r="V484" s="286"/>
      <c r="W484" s="510" t="str">
        <f>IF(C484="","",HLOOKUP(C484,'Subpart I Tables'!$C$80:$N$87,7,FALSE))</f>
        <v/>
      </c>
      <c r="X484" s="510" t="e">
        <v>#N/A</v>
      </c>
      <c r="Y484" s="510" t="str">
        <f>IF(C484="","",HLOOKUP(C484,'Subpart I Tables'!$C$80:$N$87,8,FALSE))</f>
        <v/>
      </c>
      <c r="Z484" s="510" t="e">
        <v>#N/A</v>
      </c>
      <c r="AA484" s="286"/>
      <c r="AB484" s="286"/>
      <c r="AC484" s="286"/>
      <c r="AD484" s="286"/>
      <c r="AE484" s="286"/>
      <c r="AF484" s="286"/>
      <c r="AG484" s="286"/>
      <c r="AH484" s="861" t="s">
        <v>74</v>
      </c>
      <c r="AI484" s="510" t="str">
        <f>AI544</f>
        <v/>
      </c>
      <c r="AJ484" s="429" t="str">
        <f>IF(ISNA(VLOOKUP($AI484,$C$484:$E$498,2,FALSE)),0,VLOOKUP($AI484,$C$484:$E$498,2,FALSE))</f>
        <v/>
      </c>
      <c r="AK484" s="429" t="str">
        <f>IF(ISNA(VLOOKUP($AI484,$C$484:$H$498,3,FALSE)),0,VLOOKUP($AI484,$C$484:$H$498,3,FALSE))</f>
        <v/>
      </c>
      <c r="AL484" s="429">
        <f>IF(ISNA(VLOOKUP($AI484,$C$484:$H$498,4,FALSE)),0,VLOOKUP($AI484,$C$484:$H$498,4,FALSE))</f>
        <v>0</v>
      </c>
      <c r="AM484" s="429" t="str">
        <f>IF(ISNA(VLOOKUP($AI484,$C$484:$H$498,5,FALSE)),0,VLOOKUP($AI484,$C$484:$H$498,5,FALSE))</f>
        <v/>
      </c>
      <c r="AN484" s="429">
        <f>IF(ISNA(VLOOKUP($AI484,$C$484:$H$498,6,FALSE)),0,VLOOKUP($AI484,$C$484:$H$498,6,FALSE))</f>
        <v>0</v>
      </c>
      <c r="AO484" s="429" t="str">
        <f t="shared" si="144"/>
        <v/>
      </c>
      <c r="AP484" s="429" t="str">
        <f t="shared" si="145"/>
        <v/>
      </c>
      <c r="AQ484" s="429" t="str">
        <f t="shared" si="146"/>
        <v/>
      </c>
      <c r="AR484" s="429" t="str">
        <f t="shared" si="147"/>
        <v/>
      </c>
    </row>
    <row r="485" spans="1:44" s="287" customFormat="1" ht="18" customHeight="1" x14ac:dyDescent="0.2">
      <c r="A485" s="286"/>
      <c r="B485" s="876"/>
      <c r="C485" s="198" t="str">
        <f t="shared" si="190"/>
        <v/>
      </c>
      <c r="D485" s="362" t="str">
        <f t="shared" si="190"/>
        <v/>
      </c>
      <c r="E485" s="198" t="str">
        <f t="shared" si="191"/>
        <v/>
      </c>
      <c r="F485" s="198">
        <f t="shared" si="192"/>
        <v>0</v>
      </c>
      <c r="G485" s="198" t="str">
        <f t="shared" si="193"/>
        <v/>
      </c>
      <c r="H485" s="198">
        <f t="shared" si="194"/>
        <v>0</v>
      </c>
      <c r="I485" s="296" t="str">
        <f t="shared" si="195"/>
        <v/>
      </c>
      <c r="J485" s="428"/>
      <c r="K485" s="428"/>
      <c r="L485" s="428"/>
      <c r="M485" s="697"/>
      <c r="N485" s="507" t="str">
        <f t="shared" si="196"/>
        <v/>
      </c>
      <c r="O485" s="739">
        <f t="shared" si="197"/>
        <v>0</v>
      </c>
      <c r="P485" s="740">
        <f t="shared" si="198"/>
        <v>0</v>
      </c>
      <c r="Q485" s="740">
        <f t="shared" si="199"/>
        <v>0</v>
      </c>
      <c r="R485" s="741">
        <f t="shared" si="200"/>
        <v>0</v>
      </c>
      <c r="S485" s="513"/>
      <c r="T485" s="514"/>
      <c r="U485" s="514"/>
      <c r="V485" s="286"/>
      <c r="W485" s="511" t="str">
        <f>IF(C485="","",HLOOKUP(C485,'Subpart I Tables'!$C$80:$N$87,7,FALSE))</f>
        <v/>
      </c>
      <c r="X485" s="511" t="e">
        <v>#N/A</v>
      </c>
      <c r="Y485" s="511" t="str">
        <f>IF(C485="","",HLOOKUP(C485,'Subpart I Tables'!$C$80:$N$87,8,FALSE))</f>
        <v/>
      </c>
      <c r="Z485" s="511" t="e">
        <v>#N/A</v>
      </c>
      <c r="AA485" s="286"/>
      <c r="AB485" s="286"/>
      <c r="AC485" s="286"/>
      <c r="AD485" s="286"/>
      <c r="AE485" s="286"/>
      <c r="AF485" s="286"/>
      <c r="AG485" s="286"/>
      <c r="AH485" s="858"/>
      <c r="AI485" s="511" t="str">
        <f t="shared" ref="AI485:AI498" si="201">AI545</f>
        <v/>
      </c>
      <c r="AJ485" s="430" t="str">
        <f t="shared" ref="AJ485:AJ498" si="202">IF(ISNA(VLOOKUP(AI485,$C$484:$E$498,2,FALSE)),0,VLOOKUP(AI485,$C$484:$E$498,2,FALSE))</f>
        <v/>
      </c>
      <c r="AK485" s="430" t="str">
        <f t="shared" ref="AK485:AK498" si="203">IF(ISNA(VLOOKUP($AI485,$C$484:$H$498,3,FALSE)),0,VLOOKUP($AI485,$C$484:$H$498,3,FALSE))</f>
        <v/>
      </c>
      <c r="AL485" s="430">
        <f t="shared" ref="AL485:AL498" si="204">IF(ISNA(VLOOKUP($AI485,$C$484:$H$498,4,FALSE)),0,VLOOKUP($AI485,$C$484:$H$498,4,FALSE))</f>
        <v>0</v>
      </c>
      <c r="AM485" s="430" t="str">
        <f t="shared" ref="AM485:AM498" si="205">IF(ISNA(VLOOKUP($AI485,$C$484:$H$498,5,FALSE)),0,VLOOKUP($AI485,$C$484:$H$498,5,FALSE))</f>
        <v/>
      </c>
      <c r="AN485" s="430">
        <f t="shared" ref="AN485:AN498" si="206">IF(ISNA(VLOOKUP($AI485,$C$484:$H$498,6,FALSE)),0,VLOOKUP($AI485,$C$484:$H$498,6,FALSE))</f>
        <v>0</v>
      </c>
      <c r="AO485" s="430" t="str">
        <f t="shared" si="144"/>
        <v/>
      </c>
      <c r="AP485" s="430" t="str">
        <f t="shared" si="145"/>
        <v/>
      </c>
      <c r="AQ485" s="430" t="str">
        <f t="shared" si="146"/>
        <v/>
      </c>
      <c r="AR485" s="430" t="str">
        <f t="shared" si="147"/>
        <v/>
      </c>
    </row>
    <row r="486" spans="1:44" s="287" customFormat="1" ht="18" customHeight="1" x14ac:dyDescent="0.2">
      <c r="A486" s="286"/>
      <c r="B486" s="876"/>
      <c r="C486" s="198" t="str">
        <f t="shared" si="190"/>
        <v/>
      </c>
      <c r="D486" s="362" t="str">
        <f t="shared" si="190"/>
        <v/>
      </c>
      <c r="E486" s="198" t="str">
        <f t="shared" si="191"/>
        <v/>
      </c>
      <c r="F486" s="198">
        <f t="shared" si="192"/>
        <v>0</v>
      </c>
      <c r="G486" s="198" t="str">
        <f t="shared" si="193"/>
        <v/>
      </c>
      <c r="H486" s="198">
        <f t="shared" si="194"/>
        <v>0</v>
      </c>
      <c r="I486" s="296" t="str">
        <f t="shared" si="195"/>
        <v/>
      </c>
      <c r="J486" s="428"/>
      <c r="K486" s="428"/>
      <c r="L486" s="428"/>
      <c r="M486" s="697"/>
      <c r="N486" s="507" t="str">
        <f t="shared" si="196"/>
        <v/>
      </c>
      <c r="O486" s="739">
        <f t="shared" si="197"/>
        <v>0</v>
      </c>
      <c r="P486" s="740">
        <f t="shared" si="198"/>
        <v>0</v>
      </c>
      <c r="Q486" s="740">
        <f t="shared" si="199"/>
        <v>0</v>
      </c>
      <c r="R486" s="741">
        <f t="shared" si="200"/>
        <v>0</v>
      </c>
      <c r="S486" s="513"/>
      <c r="T486" s="514"/>
      <c r="U486" s="514"/>
      <c r="V486" s="286"/>
      <c r="W486" s="511" t="str">
        <f>IF(C486="","",HLOOKUP(C486,'Subpart I Tables'!$C$80:$N$87,7,FALSE))</f>
        <v/>
      </c>
      <c r="X486" s="511" t="e">
        <v>#N/A</v>
      </c>
      <c r="Y486" s="511" t="str">
        <f>IF(C486="","",HLOOKUP(C486,'Subpart I Tables'!$C$80:$N$87,8,FALSE))</f>
        <v/>
      </c>
      <c r="Z486" s="511" t="e">
        <v>#N/A</v>
      </c>
      <c r="AA486" s="286"/>
      <c r="AB486" s="286"/>
      <c r="AC486" s="286"/>
      <c r="AD486" s="286"/>
      <c r="AE486" s="286"/>
      <c r="AF486" s="286"/>
      <c r="AG486" s="286"/>
      <c r="AH486" s="858"/>
      <c r="AI486" s="511" t="str">
        <f t="shared" si="201"/>
        <v/>
      </c>
      <c r="AJ486" s="430" t="str">
        <f t="shared" si="202"/>
        <v/>
      </c>
      <c r="AK486" s="430" t="str">
        <f t="shared" si="203"/>
        <v/>
      </c>
      <c r="AL486" s="430">
        <f t="shared" si="204"/>
        <v>0</v>
      </c>
      <c r="AM486" s="430" t="str">
        <f t="shared" si="205"/>
        <v/>
      </c>
      <c r="AN486" s="430">
        <f t="shared" si="206"/>
        <v>0</v>
      </c>
      <c r="AO486" s="430" t="str">
        <f t="shared" si="144"/>
        <v/>
      </c>
      <c r="AP486" s="430" t="str">
        <f t="shared" si="145"/>
        <v/>
      </c>
      <c r="AQ486" s="430" t="str">
        <f t="shared" si="146"/>
        <v/>
      </c>
      <c r="AR486" s="430" t="str">
        <f t="shared" si="147"/>
        <v/>
      </c>
    </row>
    <row r="487" spans="1:44" s="287" customFormat="1" ht="18" customHeight="1" x14ac:dyDescent="0.2">
      <c r="A487" s="286"/>
      <c r="B487" s="876"/>
      <c r="C487" s="198" t="str">
        <f t="shared" si="190"/>
        <v/>
      </c>
      <c r="D487" s="362" t="str">
        <f t="shared" si="190"/>
        <v/>
      </c>
      <c r="E487" s="198" t="str">
        <f t="shared" si="191"/>
        <v/>
      </c>
      <c r="F487" s="198">
        <f t="shared" si="192"/>
        <v>0</v>
      </c>
      <c r="G487" s="198" t="str">
        <f t="shared" si="193"/>
        <v/>
      </c>
      <c r="H487" s="198">
        <f t="shared" si="194"/>
        <v>0</v>
      </c>
      <c r="I487" s="296" t="str">
        <f t="shared" si="195"/>
        <v/>
      </c>
      <c r="J487" s="428"/>
      <c r="K487" s="428"/>
      <c r="L487" s="428"/>
      <c r="M487" s="697"/>
      <c r="N487" s="507" t="str">
        <f t="shared" si="196"/>
        <v/>
      </c>
      <c r="O487" s="739">
        <f t="shared" si="197"/>
        <v>0</v>
      </c>
      <c r="P487" s="740">
        <f t="shared" si="198"/>
        <v>0</v>
      </c>
      <c r="Q487" s="740">
        <f t="shared" si="199"/>
        <v>0</v>
      </c>
      <c r="R487" s="741">
        <f t="shared" si="200"/>
        <v>0</v>
      </c>
      <c r="S487" s="513"/>
      <c r="T487" s="514"/>
      <c r="U487" s="514"/>
      <c r="V487" s="286"/>
      <c r="W487" s="511" t="str">
        <f>IF(C487="","",HLOOKUP(C487,'Subpart I Tables'!$C$80:$N$87,7,FALSE))</f>
        <v/>
      </c>
      <c r="X487" s="511" t="e">
        <v>#N/A</v>
      </c>
      <c r="Y487" s="511" t="str">
        <f>IF(C487="","",HLOOKUP(C487,'Subpart I Tables'!$C$80:$N$87,8,FALSE))</f>
        <v/>
      </c>
      <c r="Z487" s="511" t="e">
        <v>#N/A</v>
      </c>
      <c r="AA487" s="286"/>
      <c r="AB487" s="286"/>
      <c r="AC487" s="286"/>
      <c r="AD487" s="286"/>
      <c r="AE487" s="286"/>
      <c r="AF487" s="286"/>
      <c r="AG487" s="286"/>
      <c r="AH487" s="858"/>
      <c r="AI487" s="511" t="str">
        <f t="shared" si="201"/>
        <v/>
      </c>
      <c r="AJ487" s="430" t="str">
        <f t="shared" si="202"/>
        <v/>
      </c>
      <c r="AK487" s="430" t="str">
        <f t="shared" si="203"/>
        <v/>
      </c>
      <c r="AL487" s="430">
        <f t="shared" si="204"/>
        <v>0</v>
      </c>
      <c r="AM487" s="430" t="str">
        <f t="shared" si="205"/>
        <v/>
      </c>
      <c r="AN487" s="430">
        <f t="shared" si="206"/>
        <v>0</v>
      </c>
      <c r="AO487" s="430" t="str">
        <f t="shared" si="144"/>
        <v/>
      </c>
      <c r="AP487" s="430" t="str">
        <f t="shared" si="145"/>
        <v/>
      </c>
      <c r="AQ487" s="430" t="str">
        <f t="shared" si="146"/>
        <v/>
      </c>
      <c r="AR487" s="430" t="str">
        <f t="shared" si="147"/>
        <v/>
      </c>
    </row>
    <row r="488" spans="1:44" s="287" customFormat="1" ht="18" customHeight="1" x14ac:dyDescent="0.2">
      <c r="A488" s="286"/>
      <c r="B488" s="876"/>
      <c r="C488" s="198" t="str">
        <f t="shared" si="190"/>
        <v/>
      </c>
      <c r="D488" s="362" t="str">
        <f t="shared" si="190"/>
        <v/>
      </c>
      <c r="E488" s="198" t="str">
        <f t="shared" si="191"/>
        <v/>
      </c>
      <c r="F488" s="198">
        <f t="shared" si="192"/>
        <v>0</v>
      </c>
      <c r="G488" s="198" t="str">
        <f t="shared" si="193"/>
        <v/>
      </c>
      <c r="H488" s="198">
        <f t="shared" si="194"/>
        <v>0</v>
      </c>
      <c r="I488" s="296" t="str">
        <f t="shared" si="195"/>
        <v/>
      </c>
      <c r="J488" s="428"/>
      <c r="K488" s="428"/>
      <c r="L488" s="428"/>
      <c r="M488" s="697"/>
      <c r="N488" s="507" t="str">
        <f t="shared" si="196"/>
        <v/>
      </c>
      <c r="O488" s="739">
        <f t="shared" si="197"/>
        <v>0</v>
      </c>
      <c r="P488" s="740">
        <f t="shared" si="198"/>
        <v>0</v>
      </c>
      <c r="Q488" s="740">
        <f t="shared" si="199"/>
        <v>0</v>
      </c>
      <c r="R488" s="741">
        <f t="shared" si="200"/>
        <v>0</v>
      </c>
      <c r="S488" s="513"/>
      <c r="T488" s="514"/>
      <c r="U488" s="514"/>
      <c r="V488" s="286"/>
      <c r="W488" s="511" t="str">
        <f>IF(C488="","",HLOOKUP(C488,'Subpart I Tables'!$C$80:$N$87,7,FALSE))</f>
        <v/>
      </c>
      <c r="X488" s="511" t="e">
        <v>#N/A</v>
      </c>
      <c r="Y488" s="511" t="str">
        <f>IF(C488="","",HLOOKUP(C488,'Subpart I Tables'!$C$80:$N$87,8,FALSE))</f>
        <v/>
      </c>
      <c r="Z488" s="511" t="e">
        <v>#N/A</v>
      </c>
      <c r="AA488" s="286"/>
      <c r="AB488" s="286"/>
      <c r="AC488" s="286"/>
      <c r="AD488" s="286"/>
      <c r="AE488" s="286"/>
      <c r="AF488" s="286"/>
      <c r="AG488" s="286"/>
      <c r="AH488" s="858"/>
      <c r="AI488" s="511" t="str">
        <f t="shared" si="201"/>
        <v/>
      </c>
      <c r="AJ488" s="430" t="str">
        <f t="shared" si="202"/>
        <v/>
      </c>
      <c r="AK488" s="430" t="str">
        <f t="shared" si="203"/>
        <v/>
      </c>
      <c r="AL488" s="430">
        <f t="shared" si="204"/>
        <v>0</v>
      </c>
      <c r="AM488" s="430" t="str">
        <f t="shared" si="205"/>
        <v/>
      </c>
      <c r="AN488" s="430">
        <f t="shared" si="206"/>
        <v>0</v>
      </c>
      <c r="AO488" s="430" t="str">
        <f t="shared" si="144"/>
        <v/>
      </c>
      <c r="AP488" s="430" t="str">
        <f t="shared" si="145"/>
        <v/>
      </c>
      <c r="AQ488" s="430" t="str">
        <f t="shared" si="146"/>
        <v/>
      </c>
      <c r="AR488" s="430" t="str">
        <f t="shared" si="147"/>
        <v/>
      </c>
    </row>
    <row r="489" spans="1:44" s="287" customFormat="1" ht="18" customHeight="1" x14ac:dyDescent="0.2">
      <c r="A489" s="286"/>
      <c r="B489" s="876"/>
      <c r="C489" s="198" t="str">
        <f t="shared" si="190"/>
        <v/>
      </c>
      <c r="D489" s="362" t="str">
        <f t="shared" si="190"/>
        <v/>
      </c>
      <c r="E489" s="198" t="str">
        <f t="shared" si="191"/>
        <v/>
      </c>
      <c r="F489" s="198">
        <f t="shared" si="192"/>
        <v>0</v>
      </c>
      <c r="G489" s="198" t="str">
        <f t="shared" si="193"/>
        <v/>
      </c>
      <c r="H489" s="198">
        <f t="shared" si="194"/>
        <v>0</v>
      </c>
      <c r="I489" s="296" t="str">
        <f t="shared" si="195"/>
        <v/>
      </c>
      <c r="J489" s="428"/>
      <c r="K489" s="428"/>
      <c r="L489" s="428"/>
      <c r="M489" s="697"/>
      <c r="N489" s="507" t="str">
        <f t="shared" si="196"/>
        <v/>
      </c>
      <c r="O489" s="739">
        <f t="shared" si="197"/>
        <v>0</v>
      </c>
      <c r="P489" s="740">
        <f t="shared" si="198"/>
        <v>0</v>
      </c>
      <c r="Q489" s="740">
        <f t="shared" si="199"/>
        <v>0</v>
      </c>
      <c r="R489" s="741">
        <f t="shared" si="200"/>
        <v>0</v>
      </c>
      <c r="S489" s="513"/>
      <c r="T489" s="514"/>
      <c r="U489" s="514"/>
      <c r="V489" s="286"/>
      <c r="W489" s="511" t="str">
        <f>IF(C489="","",HLOOKUP(C489,'Subpart I Tables'!$C$80:$N$87,7,FALSE))</f>
        <v/>
      </c>
      <c r="X489" s="511" t="e">
        <v>#N/A</v>
      </c>
      <c r="Y489" s="511" t="str">
        <f>IF(C489="","",HLOOKUP(C489,'Subpart I Tables'!$C$80:$N$87,8,FALSE))</f>
        <v/>
      </c>
      <c r="Z489" s="511" t="e">
        <v>#N/A</v>
      </c>
      <c r="AA489" s="286"/>
      <c r="AB489" s="286"/>
      <c r="AC489" s="286"/>
      <c r="AD489" s="286"/>
      <c r="AE489" s="286"/>
      <c r="AF489" s="286"/>
      <c r="AG489" s="286"/>
      <c r="AH489" s="858"/>
      <c r="AI489" s="511" t="str">
        <f t="shared" si="201"/>
        <v/>
      </c>
      <c r="AJ489" s="430" t="str">
        <f t="shared" si="202"/>
        <v/>
      </c>
      <c r="AK489" s="430" t="str">
        <f t="shared" si="203"/>
        <v/>
      </c>
      <c r="AL489" s="430">
        <f t="shared" si="204"/>
        <v>0</v>
      </c>
      <c r="AM489" s="430" t="str">
        <f t="shared" si="205"/>
        <v/>
      </c>
      <c r="AN489" s="430">
        <f t="shared" si="206"/>
        <v>0</v>
      </c>
      <c r="AO489" s="430" t="str">
        <f t="shared" si="144"/>
        <v/>
      </c>
      <c r="AP489" s="430" t="str">
        <f t="shared" si="145"/>
        <v/>
      </c>
      <c r="AQ489" s="430" t="str">
        <f t="shared" si="146"/>
        <v/>
      </c>
      <c r="AR489" s="430" t="str">
        <f t="shared" si="147"/>
        <v/>
      </c>
    </row>
    <row r="490" spans="1:44" s="287" customFormat="1" ht="18" customHeight="1" x14ac:dyDescent="0.2">
      <c r="A490" s="286"/>
      <c r="B490" s="876"/>
      <c r="C490" s="198" t="str">
        <f t="shared" si="190"/>
        <v/>
      </c>
      <c r="D490" s="362" t="str">
        <f t="shared" si="190"/>
        <v/>
      </c>
      <c r="E490" s="198" t="str">
        <f t="shared" si="191"/>
        <v/>
      </c>
      <c r="F490" s="198">
        <f t="shared" si="192"/>
        <v>0</v>
      </c>
      <c r="G490" s="198" t="str">
        <f t="shared" si="193"/>
        <v/>
      </c>
      <c r="H490" s="198">
        <f t="shared" si="194"/>
        <v>0</v>
      </c>
      <c r="I490" s="296" t="str">
        <f t="shared" si="195"/>
        <v/>
      </c>
      <c r="J490" s="428"/>
      <c r="K490" s="428"/>
      <c r="L490" s="428"/>
      <c r="M490" s="697"/>
      <c r="N490" s="507" t="str">
        <f t="shared" si="196"/>
        <v/>
      </c>
      <c r="O490" s="739">
        <f t="shared" si="197"/>
        <v>0</v>
      </c>
      <c r="P490" s="740">
        <f t="shared" si="198"/>
        <v>0</v>
      </c>
      <c r="Q490" s="740">
        <f t="shared" si="199"/>
        <v>0</v>
      </c>
      <c r="R490" s="741">
        <f t="shared" si="200"/>
        <v>0</v>
      </c>
      <c r="S490" s="513"/>
      <c r="T490" s="514"/>
      <c r="U490" s="514"/>
      <c r="V490" s="286"/>
      <c r="W490" s="511" t="str">
        <f>IF(C490="","",HLOOKUP(C490,'Subpart I Tables'!$C$80:$N$87,7,FALSE))</f>
        <v/>
      </c>
      <c r="X490" s="511" t="e">
        <v>#N/A</v>
      </c>
      <c r="Y490" s="511" t="str">
        <f>IF(C490="","",HLOOKUP(C490,'Subpart I Tables'!$C$80:$N$87,8,FALSE))</f>
        <v/>
      </c>
      <c r="Z490" s="511" t="e">
        <v>#N/A</v>
      </c>
      <c r="AA490" s="286"/>
      <c r="AB490" s="286"/>
      <c r="AC490" s="286"/>
      <c r="AD490" s="286"/>
      <c r="AE490" s="286"/>
      <c r="AF490" s="286"/>
      <c r="AG490" s="286"/>
      <c r="AH490" s="858"/>
      <c r="AI490" s="511" t="str">
        <f t="shared" si="201"/>
        <v/>
      </c>
      <c r="AJ490" s="430" t="str">
        <f t="shared" si="202"/>
        <v/>
      </c>
      <c r="AK490" s="430" t="str">
        <f t="shared" si="203"/>
        <v/>
      </c>
      <c r="AL490" s="430">
        <f t="shared" si="204"/>
        <v>0</v>
      </c>
      <c r="AM490" s="430" t="str">
        <f t="shared" si="205"/>
        <v/>
      </c>
      <c r="AN490" s="430">
        <f t="shared" si="206"/>
        <v>0</v>
      </c>
      <c r="AO490" s="430" t="str">
        <f t="shared" si="144"/>
        <v/>
      </c>
      <c r="AP490" s="430" t="str">
        <f t="shared" si="145"/>
        <v/>
      </c>
      <c r="AQ490" s="430" t="str">
        <f t="shared" si="146"/>
        <v/>
      </c>
      <c r="AR490" s="430" t="str">
        <f t="shared" si="147"/>
        <v/>
      </c>
    </row>
    <row r="491" spans="1:44" s="287" customFormat="1" ht="18" customHeight="1" x14ac:dyDescent="0.2">
      <c r="A491" s="286"/>
      <c r="B491" s="876"/>
      <c r="C491" s="198" t="str">
        <f t="shared" si="190"/>
        <v/>
      </c>
      <c r="D491" s="362" t="str">
        <f t="shared" si="190"/>
        <v/>
      </c>
      <c r="E491" s="198" t="str">
        <f t="shared" si="191"/>
        <v/>
      </c>
      <c r="F491" s="198">
        <f t="shared" si="192"/>
        <v>0</v>
      </c>
      <c r="G491" s="198" t="str">
        <f t="shared" si="193"/>
        <v/>
      </c>
      <c r="H491" s="198">
        <f t="shared" si="194"/>
        <v>0</v>
      </c>
      <c r="I491" s="296" t="str">
        <f t="shared" si="195"/>
        <v/>
      </c>
      <c r="J491" s="428"/>
      <c r="K491" s="428"/>
      <c r="L491" s="428"/>
      <c r="M491" s="697"/>
      <c r="N491" s="507" t="str">
        <f t="shared" si="196"/>
        <v/>
      </c>
      <c r="O491" s="739">
        <f t="shared" si="197"/>
        <v>0</v>
      </c>
      <c r="P491" s="740">
        <f t="shared" si="198"/>
        <v>0</v>
      </c>
      <c r="Q491" s="740">
        <f t="shared" si="199"/>
        <v>0</v>
      </c>
      <c r="R491" s="741">
        <f t="shared" si="200"/>
        <v>0</v>
      </c>
      <c r="S491" s="513"/>
      <c r="T491" s="514"/>
      <c r="U491" s="514"/>
      <c r="V491" s="286"/>
      <c r="W491" s="511" t="str">
        <f>IF(C491="","",HLOOKUP(C491,'Subpart I Tables'!$C$80:$N$87,7,FALSE))</f>
        <v/>
      </c>
      <c r="X491" s="511" t="e">
        <v>#N/A</v>
      </c>
      <c r="Y491" s="511" t="str">
        <f>IF(C491="","",HLOOKUP(C491,'Subpart I Tables'!$C$80:$N$87,8,FALSE))</f>
        <v/>
      </c>
      <c r="Z491" s="511" t="e">
        <v>#N/A</v>
      </c>
      <c r="AA491" s="286"/>
      <c r="AB491" s="286"/>
      <c r="AC491" s="286"/>
      <c r="AD491" s="286"/>
      <c r="AE491" s="286"/>
      <c r="AF491" s="286"/>
      <c r="AG491" s="286"/>
      <c r="AH491" s="858"/>
      <c r="AI491" s="511" t="str">
        <f t="shared" si="201"/>
        <v/>
      </c>
      <c r="AJ491" s="430" t="str">
        <f t="shared" si="202"/>
        <v/>
      </c>
      <c r="AK491" s="430" t="str">
        <f t="shared" si="203"/>
        <v/>
      </c>
      <c r="AL491" s="430">
        <f t="shared" si="204"/>
        <v>0</v>
      </c>
      <c r="AM491" s="430" t="str">
        <f t="shared" si="205"/>
        <v/>
      </c>
      <c r="AN491" s="430">
        <f t="shared" si="206"/>
        <v>0</v>
      </c>
      <c r="AO491" s="430" t="str">
        <f t="shared" si="144"/>
        <v/>
      </c>
      <c r="AP491" s="430" t="str">
        <f t="shared" si="145"/>
        <v/>
      </c>
      <c r="AQ491" s="430" t="str">
        <f t="shared" si="146"/>
        <v/>
      </c>
      <c r="AR491" s="430" t="str">
        <f t="shared" si="147"/>
        <v/>
      </c>
    </row>
    <row r="492" spans="1:44" s="287" customFormat="1" ht="18" customHeight="1" x14ac:dyDescent="0.2">
      <c r="A492" s="286"/>
      <c r="B492" s="824"/>
      <c r="C492" s="198" t="str">
        <f t="shared" si="190"/>
        <v/>
      </c>
      <c r="D492" s="362" t="str">
        <f t="shared" si="190"/>
        <v/>
      </c>
      <c r="E492" s="198" t="str">
        <f t="shared" si="191"/>
        <v/>
      </c>
      <c r="F492" s="238">
        <f t="shared" si="192"/>
        <v>0</v>
      </c>
      <c r="G492" s="238" t="str">
        <f t="shared" si="193"/>
        <v/>
      </c>
      <c r="H492" s="238">
        <f t="shared" si="194"/>
        <v>0</v>
      </c>
      <c r="I492" s="296" t="str">
        <f t="shared" si="195"/>
        <v/>
      </c>
      <c r="J492" s="347"/>
      <c r="K492" s="347"/>
      <c r="L492" s="347"/>
      <c r="M492" s="494"/>
      <c r="N492" s="507" t="str">
        <f t="shared" si="196"/>
        <v/>
      </c>
      <c r="O492" s="739">
        <f t="shared" si="197"/>
        <v>0</v>
      </c>
      <c r="P492" s="740">
        <f t="shared" si="198"/>
        <v>0</v>
      </c>
      <c r="Q492" s="740">
        <f t="shared" si="199"/>
        <v>0</v>
      </c>
      <c r="R492" s="741">
        <f t="shared" si="200"/>
        <v>0</v>
      </c>
      <c r="S492" s="513"/>
      <c r="T492" s="514"/>
      <c r="U492" s="514"/>
      <c r="V492" s="286"/>
      <c r="W492" s="511" t="str">
        <f>IF(C492="","",HLOOKUP(C492,'Subpart I Tables'!$C$80:$N$87,7,FALSE))</f>
        <v/>
      </c>
      <c r="X492" s="511" t="e">
        <v>#N/A</v>
      </c>
      <c r="Y492" s="511" t="str">
        <f>IF(C492="","",HLOOKUP(C492,'Subpart I Tables'!$C$80:$N$87,8,FALSE))</f>
        <v/>
      </c>
      <c r="Z492" s="511" t="e">
        <v>#N/A</v>
      </c>
      <c r="AA492" s="286"/>
      <c r="AB492" s="286"/>
      <c r="AC492" s="286"/>
      <c r="AD492" s="286"/>
      <c r="AE492" s="286"/>
      <c r="AF492" s="286"/>
      <c r="AG492" s="286"/>
      <c r="AH492" s="859"/>
      <c r="AI492" s="511" t="str">
        <f t="shared" si="201"/>
        <v/>
      </c>
      <c r="AJ492" s="430" t="str">
        <f t="shared" si="202"/>
        <v/>
      </c>
      <c r="AK492" s="430" t="str">
        <f t="shared" si="203"/>
        <v/>
      </c>
      <c r="AL492" s="430">
        <f t="shared" si="204"/>
        <v>0</v>
      </c>
      <c r="AM492" s="430" t="str">
        <f t="shared" si="205"/>
        <v/>
      </c>
      <c r="AN492" s="430">
        <f t="shared" si="206"/>
        <v>0</v>
      </c>
      <c r="AO492" s="430" t="str">
        <f t="shared" si="144"/>
        <v/>
      </c>
      <c r="AP492" s="430" t="str">
        <f t="shared" si="145"/>
        <v/>
      </c>
      <c r="AQ492" s="430" t="str">
        <f t="shared" si="146"/>
        <v/>
      </c>
      <c r="AR492" s="430" t="str">
        <f t="shared" si="147"/>
        <v/>
      </c>
    </row>
    <row r="493" spans="1:44" s="287" customFormat="1" ht="18" customHeight="1" x14ac:dyDescent="0.2">
      <c r="A493" s="286"/>
      <c r="B493" s="824"/>
      <c r="C493" s="198" t="str">
        <f t="shared" si="190"/>
        <v/>
      </c>
      <c r="D493" s="362" t="str">
        <f t="shared" si="190"/>
        <v/>
      </c>
      <c r="E493" s="238" t="str">
        <f t="shared" si="191"/>
        <v/>
      </c>
      <c r="F493" s="238">
        <f t="shared" si="192"/>
        <v>0</v>
      </c>
      <c r="G493" s="238" t="str">
        <f t="shared" si="193"/>
        <v/>
      </c>
      <c r="H493" s="238">
        <f t="shared" si="194"/>
        <v>0</v>
      </c>
      <c r="I493" s="296" t="str">
        <f t="shared" si="195"/>
        <v/>
      </c>
      <c r="J493" s="347"/>
      <c r="K493" s="347"/>
      <c r="L493" s="347"/>
      <c r="M493" s="494"/>
      <c r="N493" s="507" t="str">
        <f t="shared" si="196"/>
        <v/>
      </c>
      <c r="O493" s="739">
        <f t="shared" si="197"/>
        <v>0</v>
      </c>
      <c r="P493" s="740">
        <f t="shared" si="198"/>
        <v>0</v>
      </c>
      <c r="Q493" s="740">
        <f t="shared" si="199"/>
        <v>0</v>
      </c>
      <c r="R493" s="741">
        <f t="shared" si="200"/>
        <v>0</v>
      </c>
      <c r="S493" s="513"/>
      <c r="T493" s="514"/>
      <c r="U493" s="514"/>
      <c r="V493" s="286"/>
      <c r="W493" s="511" t="str">
        <f>IF(C493="","",HLOOKUP(C493,'Subpart I Tables'!$C$80:$N$87,7,FALSE))</f>
        <v/>
      </c>
      <c r="X493" s="511" t="e">
        <v>#N/A</v>
      </c>
      <c r="Y493" s="511" t="str">
        <f>IF(C493="","",HLOOKUP(C493,'Subpart I Tables'!$C$80:$N$87,8,FALSE))</f>
        <v/>
      </c>
      <c r="Z493" s="511" t="e">
        <v>#N/A</v>
      </c>
      <c r="AA493" s="286"/>
      <c r="AB493" s="286"/>
      <c r="AC493" s="286"/>
      <c r="AD493" s="286"/>
      <c r="AE493" s="286"/>
      <c r="AF493" s="286"/>
      <c r="AG493" s="286"/>
      <c r="AH493" s="859"/>
      <c r="AI493" s="511" t="str">
        <f t="shared" si="201"/>
        <v/>
      </c>
      <c r="AJ493" s="430" t="str">
        <f t="shared" si="202"/>
        <v/>
      </c>
      <c r="AK493" s="430" t="str">
        <f t="shared" si="203"/>
        <v/>
      </c>
      <c r="AL493" s="430">
        <f t="shared" si="204"/>
        <v>0</v>
      </c>
      <c r="AM493" s="430" t="str">
        <f t="shared" si="205"/>
        <v/>
      </c>
      <c r="AN493" s="430">
        <f t="shared" si="206"/>
        <v>0</v>
      </c>
      <c r="AO493" s="430" t="str">
        <f t="shared" si="144"/>
        <v/>
      </c>
      <c r="AP493" s="430" t="str">
        <f t="shared" si="145"/>
        <v/>
      </c>
      <c r="AQ493" s="430" t="str">
        <f t="shared" si="146"/>
        <v/>
      </c>
      <c r="AR493" s="430" t="str">
        <f t="shared" si="147"/>
        <v/>
      </c>
    </row>
    <row r="494" spans="1:44" s="287" customFormat="1" ht="18" customHeight="1" x14ac:dyDescent="0.2">
      <c r="A494" s="286"/>
      <c r="B494" s="824"/>
      <c r="C494" s="238" t="str">
        <f t="shared" ref="C494:D494" si="207">C389</f>
        <v/>
      </c>
      <c r="D494" s="238" t="str">
        <f t="shared" si="207"/>
        <v/>
      </c>
      <c r="E494" s="238" t="str">
        <f t="shared" si="191"/>
        <v/>
      </c>
      <c r="F494" s="238">
        <f t="shared" si="192"/>
        <v>0</v>
      </c>
      <c r="G494" s="238" t="str">
        <f t="shared" si="193"/>
        <v/>
      </c>
      <c r="H494" s="238">
        <f t="shared" si="194"/>
        <v>0</v>
      </c>
      <c r="I494" s="294" t="str">
        <f t="shared" ref="I494:I498" si="208">IF(F389=0,"",F389)</f>
        <v/>
      </c>
      <c r="J494" s="347"/>
      <c r="K494" s="347"/>
      <c r="L494" s="347"/>
      <c r="M494" s="494"/>
      <c r="N494" s="507" t="str">
        <f t="shared" si="196"/>
        <v/>
      </c>
      <c r="O494" s="739">
        <f t="shared" si="197"/>
        <v>0</v>
      </c>
      <c r="P494" s="740">
        <f t="shared" si="198"/>
        <v>0</v>
      </c>
      <c r="Q494" s="740">
        <f t="shared" si="199"/>
        <v>0</v>
      </c>
      <c r="R494" s="741">
        <f t="shared" si="200"/>
        <v>0</v>
      </c>
      <c r="S494" s="513"/>
      <c r="T494" s="514"/>
      <c r="U494" s="514"/>
      <c r="V494" s="286"/>
      <c r="W494" s="511" t="str">
        <f>IF(C494="","",HLOOKUP(C494,'Subpart I Tables'!$C$80:$N$87,7,FALSE))</f>
        <v/>
      </c>
      <c r="X494" s="511" t="e">
        <v>#N/A</v>
      </c>
      <c r="Y494" s="511" t="str">
        <f>IF(C494="","",HLOOKUP(C494,'Subpart I Tables'!$C$80:$N$87,8,FALSE))</f>
        <v/>
      </c>
      <c r="Z494" s="511" t="e">
        <v>#N/A</v>
      </c>
      <c r="AA494" s="286"/>
      <c r="AB494" s="286"/>
      <c r="AC494" s="286"/>
      <c r="AD494" s="286"/>
      <c r="AE494" s="286"/>
      <c r="AF494" s="286"/>
      <c r="AG494" s="286"/>
      <c r="AH494" s="859"/>
      <c r="AI494" s="511" t="str">
        <f t="shared" si="201"/>
        <v/>
      </c>
      <c r="AJ494" s="430" t="str">
        <f t="shared" si="202"/>
        <v/>
      </c>
      <c r="AK494" s="430" t="str">
        <f t="shared" si="203"/>
        <v/>
      </c>
      <c r="AL494" s="430">
        <f t="shared" si="204"/>
        <v>0</v>
      </c>
      <c r="AM494" s="430" t="str">
        <f t="shared" si="205"/>
        <v/>
      </c>
      <c r="AN494" s="430">
        <f t="shared" si="206"/>
        <v>0</v>
      </c>
      <c r="AO494" s="430" t="str">
        <f t="shared" si="144"/>
        <v/>
      </c>
      <c r="AP494" s="430" t="str">
        <f t="shared" si="145"/>
        <v/>
      </c>
      <c r="AQ494" s="430" t="str">
        <f t="shared" si="146"/>
        <v/>
      </c>
      <c r="AR494" s="430" t="str">
        <f t="shared" si="147"/>
        <v/>
      </c>
    </row>
    <row r="495" spans="1:44" s="287" customFormat="1" ht="18" customHeight="1" x14ac:dyDescent="0.2">
      <c r="A495" s="286"/>
      <c r="B495" s="824"/>
      <c r="C495" s="238" t="str">
        <f t="shared" ref="C495:D495" si="209">C390</f>
        <v/>
      </c>
      <c r="D495" s="238" t="str">
        <f t="shared" si="209"/>
        <v/>
      </c>
      <c r="E495" s="238" t="str">
        <f t="shared" si="191"/>
        <v/>
      </c>
      <c r="F495" s="238">
        <f t="shared" si="192"/>
        <v>0</v>
      </c>
      <c r="G495" s="238" t="str">
        <f t="shared" si="193"/>
        <v/>
      </c>
      <c r="H495" s="238">
        <f t="shared" si="194"/>
        <v>0</v>
      </c>
      <c r="I495" s="294" t="str">
        <f t="shared" si="208"/>
        <v/>
      </c>
      <c r="J495" s="347"/>
      <c r="K495" s="347"/>
      <c r="L495" s="347"/>
      <c r="M495" s="494"/>
      <c r="N495" s="507" t="str">
        <f t="shared" si="196"/>
        <v/>
      </c>
      <c r="O495" s="739">
        <f t="shared" si="197"/>
        <v>0</v>
      </c>
      <c r="P495" s="740">
        <f t="shared" si="198"/>
        <v>0</v>
      </c>
      <c r="Q495" s="740">
        <f t="shared" si="199"/>
        <v>0</v>
      </c>
      <c r="R495" s="741">
        <f t="shared" si="200"/>
        <v>0</v>
      </c>
      <c r="S495" s="513"/>
      <c r="T495" s="514"/>
      <c r="U495" s="514"/>
      <c r="V495" s="286"/>
      <c r="W495" s="511" t="str">
        <f>IF(C495="","",HLOOKUP(C495,'Subpart I Tables'!$C$80:$N$87,7,FALSE))</f>
        <v/>
      </c>
      <c r="X495" s="511" t="e">
        <v>#N/A</v>
      </c>
      <c r="Y495" s="511" t="str">
        <f>IF(C495="","",HLOOKUP(C495,'Subpart I Tables'!$C$80:$N$87,8,FALSE))</f>
        <v/>
      </c>
      <c r="Z495" s="511" t="e">
        <v>#N/A</v>
      </c>
      <c r="AA495" s="286"/>
      <c r="AB495" s="286"/>
      <c r="AC495" s="286"/>
      <c r="AD495" s="286"/>
      <c r="AE495" s="286"/>
      <c r="AF495" s="286"/>
      <c r="AG495" s="286"/>
      <c r="AH495" s="859"/>
      <c r="AI495" s="511" t="str">
        <f t="shared" si="201"/>
        <v/>
      </c>
      <c r="AJ495" s="430" t="str">
        <f t="shared" si="202"/>
        <v/>
      </c>
      <c r="AK495" s="430" t="str">
        <f t="shared" si="203"/>
        <v/>
      </c>
      <c r="AL495" s="430">
        <f t="shared" si="204"/>
        <v>0</v>
      </c>
      <c r="AM495" s="430" t="str">
        <f t="shared" si="205"/>
        <v/>
      </c>
      <c r="AN495" s="430">
        <f t="shared" si="206"/>
        <v>0</v>
      </c>
      <c r="AO495" s="430" t="str">
        <f t="shared" si="144"/>
        <v/>
      </c>
      <c r="AP495" s="430" t="str">
        <f t="shared" si="145"/>
        <v/>
      </c>
      <c r="AQ495" s="430" t="str">
        <f t="shared" si="146"/>
        <v/>
      </c>
      <c r="AR495" s="430" t="str">
        <f t="shared" si="147"/>
        <v/>
      </c>
    </row>
    <row r="496" spans="1:44" s="287" customFormat="1" ht="18" customHeight="1" x14ac:dyDescent="0.2">
      <c r="A496" s="286"/>
      <c r="B496" s="824"/>
      <c r="C496" s="238" t="str">
        <f t="shared" ref="C496:D496" si="210">C391</f>
        <v/>
      </c>
      <c r="D496" s="238" t="str">
        <f t="shared" si="210"/>
        <v/>
      </c>
      <c r="E496" s="238" t="str">
        <f t="shared" si="191"/>
        <v/>
      </c>
      <c r="F496" s="238">
        <f t="shared" si="192"/>
        <v>0</v>
      </c>
      <c r="G496" s="238" t="str">
        <f t="shared" si="193"/>
        <v/>
      </c>
      <c r="H496" s="238">
        <f t="shared" si="194"/>
        <v>0</v>
      </c>
      <c r="I496" s="294" t="str">
        <f t="shared" si="208"/>
        <v/>
      </c>
      <c r="J496" s="347"/>
      <c r="K496" s="347"/>
      <c r="L496" s="347"/>
      <c r="M496" s="494"/>
      <c r="N496" s="507" t="str">
        <f t="shared" si="196"/>
        <v/>
      </c>
      <c r="O496" s="739">
        <f t="shared" si="197"/>
        <v>0</v>
      </c>
      <c r="P496" s="740">
        <f t="shared" si="198"/>
        <v>0</v>
      </c>
      <c r="Q496" s="740">
        <f t="shared" si="199"/>
        <v>0</v>
      </c>
      <c r="R496" s="741">
        <f t="shared" si="200"/>
        <v>0</v>
      </c>
      <c r="S496" s="513"/>
      <c r="T496" s="514"/>
      <c r="U496" s="514"/>
      <c r="V496" s="286"/>
      <c r="W496" s="511" t="str">
        <f>IF(C496="","",HLOOKUP(C496,'Subpart I Tables'!$C$80:$N$87,7,FALSE))</f>
        <v/>
      </c>
      <c r="X496" s="511" t="e">
        <v>#N/A</v>
      </c>
      <c r="Y496" s="511" t="str">
        <f>IF(C496="","",HLOOKUP(C496,'Subpart I Tables'!$C$80:$N$87,8,FALSE))</f>
        <v/>
      </c>
      <c r="Z496" s="511" t="e">
        <v>#N/A</v>
      </c>
      <c r="AA496" s="286"/>
      <c r="AB496" s="286"/>
      <c r="AC496" s="286"/>
      <c r="AD496" s="286"/>
      <c r="AE496" s="286"/>
      <c r="AF496" s="286"/>
      <c r="AG496" s="286"/>
      <c r="AH496" s="859"/>
      <c r="AI496" s="511" t="str">
        <f t="shared" si="201"/>
        <v/>
      </c>
      <c r="AJ496" s="430" t="str">
        <f t="shared" si="202"/>
        <v/>
      </c>
      <c r="AK496" s="430" t="str">
        <f t="shared" si="203"/>
        <v/>
      </c>
      <c r="AL496" s="430">
        <f t="shared" si="204"/>
        <v>0</v>
      </c>
      <c r="AM496" s="430" t="str">
        <f t="shared" si="205"/>
        <v/>
      </c>
      <c r="AN496" s="430">
        <f t="shared" si="206"/>
        <v>0</v>
      </c>
      <c r="AO496" s="430" t="str">
        <f t="shared" si="144"/>
        <v/>
      </c>
      <c r="AP496" s="430" t="str">
        <f t="shared" si="145"/>
        <v/>
      </c>
      <c r="AQ496" s="430" t="str">
        <f t="shared" si="146"/>
        <v/>
      </c>
      <c r="AR496" s="430" t="str">
        <f t="shared" si="147"/>
        <v/>
      </c>
    </row>
    <row r="497" spans="1:44" s="287" customFormat="1" ht="18" customHeight="1" x14ac:dyDescent="0.2">
      <c r="A497" s="286"/>
      <c r="B497" s="824"/>
      <c r="C497" s="238" t="str">
        <f t="shared" ref="C497:D497" si="211">C392</f>
        <v/>
      </c>
      <c r="D497" s="238" t="str">
        <f t="shared" si="211"/>
        <v/>
      </c>
      <c r="E497" s="238" t="str">
        <f t="shared" si="191"/>
        <v/>
      </c>
      <c r="F497" s="238">
        <f t="shared" si="192"/>
        <v>0</v>
      </c>
      <c r="G497" s="238" t="str">
        <f t="shared" si="193"/>
        <v/>
      </c>
      <c r="H497" s="238">
        <f t="shared" si="194"/>
        <v>0</v>
      </c>
      <c r="I497" s="294" t="str">
        <f t="shared" si="208"/>
        <v/>
      </c>
      <c r="J497" s="347"/>
      <c r="K497" s="347"/>
      <c r="L497" s="347"/>
      <c r="M497" s="494"/>
      <c r="N497" s="507" t="str">
        <f t="shared" si="196"/>
        <v/>
      </c>
      <c r="O497" s="739">
        <f t="shared" si="197"/>
        <v>0</v>
      </c>
      <c r="P497" s="740">
        <f t="shared" si="198"/>
        <v>0</v>
      </c>
      <c r="Q497" s="740">
        <f t="shared" si="199"/>
        <v>0</v>
      </c>
      <c r="R497" s="741">
        <f t="shared" si="200"/>
        <v>0</v>
      </c>
      <c r="S497" s="513"/>
      <c r="T497" s="514"/>
      <c r="U497" s="514"/>
      <c r="V497" s="286"/>
      <c r="W497" s="511" t="str">
        <f>IF(C497="","",HLOOKUP(C497,'Subpart I Tables'!$C$80:$N$87,7,FALSE))</f>
        <v/>
      </c>
      <c r="X497" s="511" t="e">
        <v>#N/A</v>
      </c>
      <c r="Y497" s="511" t="str">
        <f>IF(C497="","",HLOOKUP(C497,'Subpart I Tables'!$C$80:$N$87,8,FALSE))</f>
        <v/>
      </c>
      <c r="Z497" s="511" t="e">
        <v>#N/A</v>
      </c>
      <c r="AA497" s="286"/>
      <c r="AB497" s="286"/>
      <c r="AC497" s="286"/>
      <c r="AD497" s="286"/>
      <c r="AE497" s="286"/>
      <c r="AF497" s="286"/>
      <c r="AG497" s="286"/>
      <c r="AH497" s="859"/>
      <c r="AI497" s="511" t="str">
        <f t="shared" si="201"/>
        <v/>
      </c>
      <c r="AJ497" s="430" t="str">
        <f t="shared" si="202"/>
        <v/>
      </c>
      <c r="AK497" s="430" t="str">
        <f t="shared" si="203"/>
        <v/>
      </c>
      <c r="AL497" s="430">
        <f t="shared" si="204"/>
        <v>0</v>
      </c>
      <c r="AM497" s="430" t="str">
        <f t="shared" si="205"/>
        <v/>
      </c>
      <c r="AN497" s="430">
        <f t="shared" si="206"/>
        <v>0</v>
      </c>
      <c r="AO497" s="430" t="str">
        <f t="shared" si="144"/>
        <v/>
      </c>
      <c r="AP497" s="430" t="str">
        <f t="shared" si="145"/>
        <v/>
      </c>
      <c r="AQ497" s="430" t="str">
        <f t="shared" si="146"/>
        <v/>
      </c>
      <c r="AR497" s="430" t="str">
        <f t="shared" si="147"/>
        <v/>
      </c>
    </row>
    <row r="498" spans="1:44" s="287" customFormat="1" ht="18" customHeight="1" thickBot="1" x14ac:dyDescent="0.25">
      <c r="A498" s="286"/>
      <c r="B498" s="825"/>
      <c r="C498" s="242" t="str">
        <f t="shared" ref="C498:D498" si="212">C393</f>
        <v/>
      </c>
      <c r="D498" s="242" t="str">
        <f t="shared" si="212"/>
        <v/>
      </c>
      <c r="E498" s="242" t="str">
        <f t="shared" si="191"/>
        <v/>
      </c>
      <c r="F498" s="242">
        <f t="shared" si="192"/>
        <v>0</v>
      </c>
      <c r="G498" s="242" t="str">
        <f t="shared" si="193"/>
        <v/>
      </c>
      <c r="H498" s="242">
        <f t="shared" si="194"/>
        <v>0</v>
      </c>
      <c r="I498" s="295" t="str">
        <f t="shared" si="208"/>
        <v/>
      </c>
      <c r="J498" s="348"/>
      <c r="K498" s="348"/>
      <c r="L498" s="348"/>
      <c r="M498" s="495"/>
      <c r="N498" s="508" t="str">
        <f t="shared" si="196"/>
        <v/>
      </c>
      <c r="O498" s="742">
        <f t="shared" si="197"/>
        <v>0</v>
      </c>
      <c r="P498" s="743">
        <f t="shared" si="198"/>
        <v>0</v>
      </c>
      <c r="Q498" s="743">
        <f t="shared" si="199"/>
        <v>0</v>
      </c>
      <c r="R498" s="744">
        <f t="shared" si="200"/>
        <v>0</v>
      </c>
      <c r="S498" s="513"/>
      <c r="T498" s="514"/>
      <c r="U498" s="514"/>
      <c r="V498" s="286"/>
      <c r="W498" s="512" t="str">
        <f>IF(C498="","",HLOOKUP(C498,'Subpart I Tables'!$C$80:$N$87,7,FALSE))</f>
        <v/>
      </c>
      <c r="X498" s="512" t="e">
        <v>#N/A</v>
      </c>
      <c r="Y498" s="512" t="str">
        <f>IF(C498="","",HLOOKUP(C498,'Subpart I Tables'!$C$80:$N$87,8,FALSE))</f>
        <v/>
      </c>
      <c r="Z498" s="512" t="e">
        <v>#N/A</v>
      </c>
      <c r="AA498" s="286"/>
      <c r="AB498" s="286"/>
      <c r="AC498" s="286"/>
      <c r="AD498" s="286"/>
      <c r="AE498" s="286"/>
      <c r="AF498" s="286"/>
      <c r="AG498" s="286"/>
      <c r="AH498" s="862"/>
      <c r="AI498" s="512" t="str">
        <f t="shared" si="201"/>
        <v/>
      </c>
      <c r="AJ498" s="431" t="str">
        <f t="shared" si="202"/>
        <v/>
      </c>
      <c r="AK498" s="431" t="str">
        <f t="shared" si="203"/>
        <v/>
      </c>
      <c r="AL498" s="431">
        <f t="shared" si="204"/>
        <v>0</v>
      </c>
      <c r="AM498" s="431" t="str">
        <f t="shared" si="205"/>
        <v/>
      </c>
      <c r="AN498" s="431">
        <f t="shared" si="206"/>
        <v>0</v>
      </c>
      <c r="AO498" s="431" t="str">
        <f t="shared" si="144"/>
        <v/>
      </c>
      <c r="AP498" s="431" t="str">
        <f t="shared" si="145"/>
        <v/>
      </c>
      <c r="AQ498" s="431" t="str">
        <f t="shared" si="146"/>
        <v/>
      </c>
      <c r="AR498" s="431" t="str">
        <f t="shared" si="147"/>
        <v/>
      </c>
    </row>
    <row r="499" spans="1:44" s="287" customFormat="1" ht="18" customHeight="1" x14ac:dyDescent="0.2">
      <c r="A499" s="286"/>
      <c r="B499" s="876" t="s">
        <v>179</v>
      </c>
      <c r="C499" s="198" t="str">
        <f t="shared" ref="C499:D507" si="213">C394</f>
        <v/>
      </c>
      <c r="D499" s="198" t="str">
        <f t="shared" si="213"/>
        <v/>
      </c>
      <c r="E499" s="198">
        <f t="shared" si="191"/>
        <v>0</v>
      </c>
      <c r="F499" s="198">
        <f t="shared" si="192"/>
        <v>0</v>
      </c>
      <c r="G499" s="198">
        <f t="shared" si="193"/>
        <v>0</v>
      </c>
      <c r="H499" s="198">
        <f t="shared" si="194"/>
        <v>0</v>
      </c>
      <c r="I499" s="296" t="str">
        <f t="shared" ref="I499:I507" si="214">IF(F394=0,"",F394)</f>
        <v/>
      </c>
      <c r="J499" s="428"/>
      <c r="K499" s="428"/>
      <c r="L499" s="428"/>
      <c r="M499" s="697"/>
      <c r="N499" s="507" t="str">
        <f t="shared" ref="N499:N513" si="215">IF($C499="","",IF(ISNA(VLOOKUP($C499&amp;"Chamber Cleaning - LCD manufacture",$A$186:$H$211,8,FALSE)),1,VLOOKUP($C499&amp;"Chamber Cleaning - LCD manufacture",$A$186:$H$211,8,FALSE)))</f>
        <v/>
      </c>
      <c r="O499" s="739">
        <f t="shared" si="197"/>
        <v>0</v>
      </c>
      <c r="P499" s="745">
        <f t="shared" si="198"/>
        <v>0</v>
      </c>
      <c r="Q499" s="745">
        <f t="shared" si="199"/>
        <v>0</v>
      </c>
      <c r="R499" s="746">
        <f t="shared" si="200"/>
        <v>0</v>
      </c>
      <c r="S499" s="513"/>
      <c r="T499" s="514"/>
      <c r="U499" s="514"/>
      <c r="V499" s="286"/>
      <c r="W499" s="510" t="e">
        <v>#N/A</v>
      </c>
      <c r="X499" s="510" t="e">
        <v>#N/A</v>
      </c>
      <c r="Y499" s="510" t="e">
        <v>#N/A</v>
      </c>
      <c r="Z499" s="510" t="e">
        <v>#N/A</v>
      </c>
      <c r="AA499" s="286"/>
      <c r="AB499" s="286"/>
      <c r="AC499" s="286"/>
      <c r="AD499" s="286"/>
      <c r="AE499" s="286"/>
      <c r="AF499" s="286"/>
      <c r="AG499" s="286"/>
      <c r="AH499" s="858" t="s">
        <v>179</v>
      </c>
      <c r="AI499" s="510" t="str">
        <f>AI544</f>
        <v/>
      </c>
      <c r="AJ499" s="429" t="str">
        <f>IF(ISNA(VLOOKUP($AI499,$C$499:$E$513,2,FALSE)),0,VLOOKUP($AI499,$C$499:$E$513,2,FALSE))</f>
        <v/>
      </c>
      <c r="AK499" s="429">
        <f>IF(ISNA(VLOOKUP($AI499,$C$499:$H$513,3,FALSE)),0,VLOOKUP($AI499,$C$499:$H$513,3,FALSE))</f>
        <v>0</v>
      </c>
      <c r="AL499" s="429">
        <f>IF(ISNA(VLOOKUP($AI499,$C$499:$H$513,4,FALSE)),0,VLOOKUP($AI499,$C$499:$H$513,4,FALSE))</f>
        <v>0</v>
      </c>
      <c r="AM499" s="429">
        <f>IF(ISNA(VLOOKUP($AI499,$C$499:$H$513,5,FALSE)),0,VLOOKUP($AI499,$C$499:$H$513,5,FALSE))</f>
        <v>0</v>
      </c>
      <c r="AN499" s="429">
        <f>IF(ISNA(VLOOKUP($AI499,$C$499:$H$513,6,FALSE)),0,VLOOKUP($AI499,$C$499:$H$513,6,FALSE))</f>
        <v>0</v>
      </c>
      <c r="AO499" s="429" t="str">
        <f t="shared" si="144"/>
        <v/>
      </c>
      <c r="AP499" s="429" t="str">
        <f t="shared" si="145"/>
        <v/>
      </c>
      <c r="AQ499" s="429" t="str">
        <f t="shared" si="146"/>
        <v/>
      </c>
      <c r="AR499" s="429" t="str">
        <f t="shared" si="147"/>
        <v/>
      </c>
    </row>
    <row r="500" spans="1:44" s="287" customFormat="1" ht="18" customHeight="1" x14ac:dyDescent="0.2">
      <c r="A500" s="286"/>
      <c r="B500" s="876"/>
      <c r="C500" s="198" t="str">
        <f t="shared" si="213"/>
        <v/>
      </c>
      <c r="D500" s="499" t="str">
        <f t="shared" si="213"/>
        <v/>
      </c>
      <c r="E500" s="198">
        <f t="shared" si="191"/>
        <v>0</v>
      </c>
      <c r="F500" s="198">
        <f t="shared" si="192"/>
        <v>0</v>
      </c>
      <c r="G500" s="198">
        <f t="shared" si="193"/>
        <v>0</v>
      </c>
      <c r="H500" s="198">
        <f t="shared" si="194"/>
        <v>0</v>
      </c>
      <c r="I500" s="296" t="str">
        <f t="shared" si="214"/>
        <v/>
      </c>
      <c r="J500" s="428"/>
      <c r="K500" s="428"/>
      <c r="L500" s="428"/>
      <c r="M500" s="697"/>
      <c r="N500" s="507" t="str">
        <f t="shared" si="215"/>
        <v/>
      </c>
      <c r="O500" s="739">
        <f t="shared" si="197"/>
        <v>0</v>
      </c>
      <c r="P500" s="745">
        <f t="shared" ref="P500:P513" si="216">IF($C500="",0,$D500*(1-IF($I500="",0,$I500)*$K500*$N500)*IF($F500="N/A",0,$F500*0.001))</f>
        <v>0</v>
      </c>
      <c r="Q500" s="745">
        <f t="shared" ref="Q500:Q513" si="217">IF($C500="",0,$D500*(1-IF($I500="",0,$I500)*$L500*$N500)*IF($G500="N/A",0,$G500*0.001))</f>
        <v>0</v>
      </c>
      <c r="R500" s="746">
        <f t="shared" si="200"/>
        <v>0</v>
      </c>
      <c r="S500" s="513"/>
      <c r="T500" s="514"/>
      <c r="U500" s="514"/>
      <c r="V500" s="286"/>
      <c r="W500" s="511" t="e">
        <v>#N/A</v>
      </c>
      <c r="X500" s="511" t="e">
        <v>#N/A</v>
      </c>
      <c r="Y500" s="511" t="e">
        <v>#N/A</v>
      </c>
      <c r="Z500" s="511" t="e">
        <v>#N/A</v>
      </c>
      <c r="AA500" s="286"/>
      <c r="AB500" s="286"/>
      <c r="AC500" s="286"/>
      <c r="AD500" s="286"/>
      <c r="AE500" s="286"/>
      <c r="AF500" s="286"/>
      <c r="AG500" s="286"/>
      <c r="AH500" s="858"/>
      <c r="AI500" s="511" t="str">
        <f t="shared" ref="AI500:AI513" si="218">AI545</f>
        <v/>
      </c>
      <c r="AJ500" s="430" t="str">
        <f t="shared" ref="AJ500:AJ513" si="219">IF(ISNA(VLOOKUP(AI500,$C$499:$E$513,2,FALSE)),0,VLOOKUP(AI500,$C$499:$E$513,2,FALSE))</f>
        <v/>
      </c>
      <c r="AK500" s="430">
        <f t="shared" ref="AK500:AK513" si="220">IF(ISNA(VLOOKUP($AI500,$C$499:$H$513,3,FALSE)),0,VLOOKUP($AI500,$C$499:$H$513,3,FALSE))</f>
        <v>0</v>
      </c>
      <c r="AL500" s="430">
        <f t="shared" ref="AL500:AL513" si="221">IF(ISNA(VLOOKUP($AI500,$C$499:$H$513,4,FALSE)),0,VLOOKUP($AI500,$C$499:$H$513,4,FALSE))</f>
        <v>0</v>
      </c>
      <c r="AM500" s="430">
        <f t="shared" ref="AM500:AM513" si="222">IF(ISNA(VLOOKUP($AI500,$C$499:$H$513,5,FALSE)),0,VLOOKUP($AI500,$C$499:$H$513,5,FALSE))</f>
        <v>0</v>
      </c>
      <c r="AN500" s="430">
        <f t="shared" ref="AN500:AN513" si="223">IF(ISNA(VLOOKUP($AI500,$C$499:$H$513,6,FALSE)),0,VLOOKUP($AI500,$C$499:$H$513,6,FALSE))</f>
        <v>0</v>
      </c>
      <c r="AO500" s="430" t="str">
        <f t="shared" si="144"/>
        <v/>
      </c>
      <c r="AP500" s="430" t="str">
        <f t="shared" si="145"/>
        <v/>
      </c>
      <c r="AQ500" s="430" t="str">
        <f t="shared" si="146"/>
        <v/>
      </c>
      <c r="AR500" s="430" t="str">
        <f t="shared" si="147"/>
        <v/>
      </c>
    </row>
    <row r="501" spans="1:44" s="287" customFormat="1" ht="18" customHeight="1" x14ac:dyDescent="0.2">
      <c r="A501" s="286"/>
      <c r="B501" s="876"/>
      <c r="C501" s="198" t="str">
        <f t="shared" si="213"/>
        <v/>
      </c>
      <c r="D501" s="499" t="str">
        <f t="shared" si="213"/>
        <v/>
      </c>
      <c r="E501" s="198">
        <f t="shared" si="191"/>
        <v>0</v>
      </c>
      <c r="F501" s="198">
        <f t="shared" si="192"/>
        <v>0</v>
      </c>
      <c r="G501" s="198">
        <f t="shared" si="193"/>
        <v>0</v>
      </c>
      <c r="H501" s="198">
        <f t="shared" si="194"/>
        <v>0</v>
      </c>
      <c r="I501" s="296" t="str">
        <f t="shared" si="214"/>
        <v/>
      </c>
      <c r="J501" s="428"/>
      <c r="K501" s="428"/>
      <c r="L501" s="428"/>
      <c r="M501" s="697"/>
      <c r="N501" s="507" t="str">
        <f t="shared" si="215"/>
        <v/>
      </c>
      <c r="O501" s="739">
        <f t="shared" si="197"/>
        <v>0</v>
      </c>
      <c r="P501" s="745">
        <f t="shared" si="216"/>
        <v>0</v>
      </c>
      <c r="Q501" s="745">
        <f t="shared" si="217"/>
        <v>0</v>
      </c>
      <c r="R501" s="746">
        <f t="shared" si="200"/>
        <v>0</v>
      </c>
      <c r="S501" s="513"/>
      <c r="T501" s="514"/>
      <c r="U501" s="514"/>
      <c r="V501" s="286"/>
      <c r="W501" s="511" t="e">
        <v>#N/A</v>
      </c>
      <c r="X501" s="511" t="e">
        <v>#N/A</v>
      </c>
      <c r="Y501" s="511" t="e">
        <v>#N/A</v>
      </c>
      <c r="Z501" s="511" t="e">
        <v>#N/A</v>
      </c>
      <c r="AA501" s="286"/>
      <c r="AB501" s="286"/>
      <c r="AC501" s="286"/>
      <c r="AD501" s="286"/>
      <c r="AE501" s="286"/>
      <c r="AF501" s="286"/>
      <c r="AG501" s="286"/>
      <c r="AH501" s="858"/>
      <c r="AI501" s="511" t="str">
        <f t="shared" si="218"/>
        <v/>
      </c>
      <c r="AJ501" s="430" t="str">
        <f t="shared" si="219"/>
        <v/>
      </c>
      <c r="AK501" s="430">
        <f t="shared" si="220"/>
        <v>0</v>
      </c>
      <c r="AL501" s="430">
        <f t="shared" si="221"/>
        <v>0</v>
      </c>
      <c r="AM501" s="430">
        <f t="shared" si="222"/>
        <v>0</v>
      </c>
      <c r="AN501" s="430">
        <f t="shared" si="223"/>
        <v>0</v>
      </c>
      <c r="AO501" s="430" t="str">
        <f t="shared" si="144"/>
        <v/>
      </c>
      <c r="AP501" s="430" t="str">
        <f t="shared" si="145"/>
        <v/>
      </c>
      <c r="AQ501" s="430" t="str">
        <f t="shared" si="146"/>
        <v/>
      </c>
      <c r="AR501" s="430" t="str">
        <f t="shared" si="147"/>
        <v/>
      </c>
    </row>
    <row r="502" spans="1:44" s="287" customFormat="1" ht="18" customHeight="1" x14ac:dyDescent="0.2">
      <c r="A502" s="286"/>
      <c r="B502" s="876"/>
      <c r="C502" s="198" t="str">
        <f t="shared" si="213"/>
        <v/>
      </c>
      <c r="D502" s="499" t="str">
        <f t="shared" si="213"/>
        <v/>
      </c>
      <c r="E502" s="198">
        <f t="shared" si="191"/>
        <v>0</v>
      </c>
      <c r="F502" s="198">
        <f t="shared" si="192"/>
        <v>0</v>
      </c>
      <c r="G502" s="198">
        <f t="shared" si="193"/>
        <v>0</v>
      </c>
      <c r="H502" s="198">
        <f t="shared" si="194"/>
        <v>0</v>
      </c>
      <c r="I502" s="296" t="str">
        <f t="shared" si="214"/>
        <v/>
      </c>
      <c r="J502" s="428"/>
      <c r="K502" s="428"/>
      <c r="L502" s="428"/>
      <c r="M502" s="697"/>
      <c r="N502" s="507" t="str">
        <f t="shared" si="215"/>
        <v/>
      </c>
      <c r="O502" s="739">
        <f t="shared" si="197"/>
        <v>0</v>
      </c>
      <c r="P502" s="745">
        <f t="shared" si="216"/>
        <v>0</v>
      </c>
      <c r="Q502" s="745">
        <f t="shared" si="217"/>
        <v>0</v>
      </c>
      <c r="R502" s="746">
        <f t="shared" si="200"/>
        <v>0</v>
      </c>
      <c r="S502" s="513"/>
      <c r="T502" s="514"/>
      <c r="U502" s="514"/>
      <c r="V502" s="286"/>
      <c r="W502" s="511" t="e">
        <v>#N/A</v>
      </c>
      <c r="X502" s="511" t="e">
        <v>#N/A</v>
      </c>
      <c r="Y502" s="511" t="e">
        <v>#N/A</v>
      </c>
      <c r="Z502" s="511" t="e">
        <v>#N/A</v>
      </c>
      <c r="AA502" s="286"/>
      <c r="AB502" s="286"/>
      <c r="AC502" s="286"/>
      <c r="AD502" s="286"/>
      <c r="AE502" s="286"/>
      <c r="AF502" s="286"/>
      <c r="AG502" s="286"/>
      <c r="AH502" s="858"/>
      <c r="AI502" s="511" t="str">
        <f t="shared" si="218"/>
        <v/>
      </c>
      <c r="AJ502" s="430" t="str">
        <f t="shared" si="219"/>
        <v/>
      </c>
      <c r="AK502" s="430">
        <f t="shared" si="220"/>
        <v>0</v>
      </c>
      <c r="AL502" s="430">
        <f t="shared" si="221"/>
        <v>0</v>
      </c>
      <c r="AM502" s="430">
        <f t="shared" si="222"/>
        <v>0</v>
      </c>
      <c r="AN502" s="430">
        <f t="shared" si="223"/>
        <v>0</v>
      </c>
      <c r="AO502" s="430" t="str">
        <f t="shared" si="144"/>
        <v/>
      </c>
      <c r="AP502" s="430" t="str">
        <f t="shared" si="145"/>
        <v/>
      </c>
      <c r="AQ502" s="430" t="str">
        <f t="shared" si="146"/>
        <v/>
      </c>
      <c r="AR502" s="430" t="str">
        <f t="shared" si="147"/>
        <v/>
      </c>
    </row>
    <row r="503" spans="1:44" s="287" customFormat="1" ht="18" customHeight="1" x14ac:dyDescent="0.2">
      <c r="A503" s="286"/>
      <c r="B503" s="876"/>
      <c r="C503" s="198" t="str">
        <f t="shared" si="213"/>
        <v/>
      </c>
      <c r="D503" s="499" t="str">
        <f t="shared" si="213"/>
        <v/>
      </c>
      <c r="E503" s="198">
        <f t="shared" si="191"/>
        <v>0</v>
      </c>
      <c r="F503" s="198">
        <f t="shared" si="192"/>
        <v>0</v>
      </c>
      <c r="G503" s="198">
        <f t="shared" si="193"/>
        <v>0</v>
      </c>
      <c r="H503" s="198">
        <f t="shared" si="194"/>
        <v>0</v>
      </c>
      <c r="I503" s="296" t="str">
        <f t="shared" si="214"/>
        <v/>
      </c>
      <c r="J503" s="428"/>
      <c r="K503" s="428"/>
      <c r="L503" s="428"/>
      <c r="M503" s="697"/>
      <c r="N503" s="507" t="str">
        <f t="shared" si="215"/>
        <v/>
      </c>
      <c r="O503" s="739">
        <f t="shared" si="197"/>
        <v>0</v>
      </c>
      <c r="P503" s="745">
        <f t="shared" si="216"/>
        <v>0</v>
      </c>
      <c r="Q503" s="745">
        <f t="shared" si="217"/>
        <v>0</v>
      </c>
      <c r="R503" s="746">
        <f t="shared" si="200"/>
        <v>0</v>
      </c>
      <c r="S503" s="513"/>
      <c r="T503" s="514"/>
      <c r="U503" s="514"/>
      <c r="V503" s="286"/>
      <c r="W503" s="511" t="e">
        <v>#N/A</v>
      </c>
      <c r="X503" s="511" t="e">
        <v>#N/A</v>
      </c>
      <c r="Y503" s="511" t="e">
        <v>#N/A</v>
      </c>
      <c r="Z503" s="511" t="e">
        <v>#N/A</v>
      </c>
      <c r="AA503" s="286"/>
      <c r="AB503" s="286"/>
      <c r="AC503" s="286"/>
      <c r="AD503" s="286"/>
      <c r="AE503" s="286"/>
      <c r="AF503" s="286"/>
      <c r="AG503" s="286"/>
      <c r="AH503" s="858"/>
      <c r="AI503" s="511" t="str">
        <f t="shared" si="218"/>
        <v/>
      </c>
      <c r="AJ503" s="430" t="str">
        <f t="shared" si="219"/>
        <v/>
      </c>
      <c r="AK503" s="430">
        <f t="shared" si="220"/>
        <v>0</v>
      </c>
      <c r="AL503" s="430">
        <f t="shared" si="221"/>
        <v>0</v>
      </c>
      <c r="AM503" s="430">
        <f t="shared" si="222"/>
        <v>0</v>
      </c>
      <c r="AN503" s="430">
        <f t="shared" si="223"/>
        <v>0</v>
      </c>
      <c r="AO503" s="430" t="str">
        <f t="shared" ref="AO503:AO532" si="224">IF(AI503="","",AJ503*AK503)</f>
        <v/>
      </c>
      <c r="AP503" s="430" t="str">
        <f t="shared" ref="AP503:AP532" si="225">IF(AI503="","",AJ503*AL503)</f>
        <v/>
      </c>
      <c r="AQ503" s="430" t="str">
        <f t="shared" ref="AQ503:AQ532" si="226">IF(AI503="","",AJ503*AM503)</f>
        <v/>
      </c>
      <c r="AR503" s="430" t="str">
        <f t="shared" ref="AR503:AR532" si="227">IF(AI503="","",AJ503*AN503)</f>
        <v/>
      </c>
    </row>
    <row r="504" spans="1:44" s="287" customFormat="1" ht="18" customHeight="1" x14ac:dyDescent="0.2">
      <c r="A504" s="286"/>
      <c r="B504" s="876"/>
      <c r="C504" s="198" t="str">
        <f t="shared" si="213"/>
        <v/>
      </c>
      <c r="D504" s="499" t="str">
        <f t="shared" si="213"/>
        <v/>
      </c>
      <c r="E504" s="198">
        <f t="shared" si="191"/>
        <v>0</v>
      </c>
      <c r="F504" s="198">
        <f t="shared" si="192"/>
        <v>0</v>
      </c>
      <c r="G504" s="198">
        <f t="shared" si="193"/>
        <v>0</v>
      </c>
      <c r="H504" s="198">
        <f t="shared" si="194"/>
        <v>0</v>
      </c>
      <c r="I504" s="296" t="str">
        <f t="shared" si="214"/>
        <v/>
      </c>
      <c r="J504" s="428"/>
      <c r="K504" s="428"/>
      <c r="L504" s="428"/>
      <c r="M504" s="697"/>
      <c r="N504" s="507" t="str">
        <f t="shared" si="215"/>
        <v/>
      </c>
      <c r="O504" s="739">
        <f t="shared" si="197"/>
        <v>0</v>
      </c>
      <c r="P504" s="745">
        <f t="shared" si="216"/>
        <v>0</v>
      </c>
      <c r="Q504" s="745">
        <f t="shared" si="217"/>
        <v>0</v>
      </c>
      <c r="R504" s="746">
        <f t="shared" si="200"/>
        <v>0</v>
      </c>
      <c r="S504" s="513"/>
      <c r="T504" s="514"/>
      <c r="U504" s="514"/>
      <c r="V504" s="286"/>
      <c r="W504" s="511" t="e">
        <v>#N/A</v>
      </c>
      <c r="X504" s="511" t="e">
        <v>#N/A</v>
      </c>
      <c r="Y504" s="511" t="e">
        <v>#N/A</v>
      </c>
      <c r="Z504" s="511" t="e">
        <v>#N/A</v>
      </c>
      <c r="AA504" s="286"/>
      <c r="AB504" s="286"/>
      <c r="AC504" s="286"/>
      <c r="AD504" s="286"/>
      <c r="AE504" s="286"/>
      <c r="AF504" s="286"/>
      <c r="AG504" s="286"/>
      <c r="AH504" s="858"/>
      <c r="AI504" s="511" t="str">
        <f t="shared" si="218"/>
        <v/>
      </c>
      <c r="AJ504" s="430" t="str">
        <f t="shared" si="219"/>
        <v/>
      </c>
      <c r="AK504" s="430">
        <f t="shared" si="220"/>
        <v>0</v>
      </c>
      <c r="AL504" s="430">
        <f t="shared" si="221"/>
        <v>0</v>
      </c>
      <c r="AM504" s="430">
        <f t="shared" si="222"/>
        <v>0</v>
      </c>
      <c r="AN504" s="430">
        <f t="shared" si="223"/>
        <v>0</v>
      </c>
      <c r="AO504" s="430" t="str">
        <f t="shared" si="224"/>
        <v/>
      </c>
      <c r="AP504" s="430" t="str">
        <f t="shared" si="225"/>
        <v/>
      </c>
      <c r="AQ504" s="430" t="str">
        <f t="shared" si="226"/>
        <v/>
      </c>
      <c r="AR504" s="430" t="str">
        <f t="shared" si="227"/>
        <v/>
      </c>
    </row>
    <row r="505" spans="1:44" s="287" customFormat="1" ht="18" customHeight="1" x14ac:dyDescent="0.2">
      <c r="A505" s="286"/>
      <c r="B505" s="876"/>
      <c r="C505" s="198" t="str">
        <f t="shared" si="213"/>
        <v/>
      </c>
      <c r="D505" s="499" t="str">
        <f t="shared" si="213"/>
        <v/>
      </c>
      <c r="E505" s="198">
        <f t="shared" si="191"/>
        <v>0</v>
      </c>
      <c r="F505" s="198">
        <f t="shared" si="192"/>
        <v>0</v>
      </c>
      <c r="G505" s="198">
        <f t="shared" si="193"/>
        <v>0</v>
      </c>
      <c r="H505" s="198">
        <f t="shared" si="194"/>
        <v>0</v>
      </c>
      <c r="I505" s="296" t="str">
        <f t="shared" si="214"/>
        <v/>
      </c>
      <c r="J505" s="428"/>
      <c r="K505" s="428"/>
      <c r="L505" s="428"/>
      <c r="M505" s="697"/>
      <c r="N505" s="507" t="str">
        <f t="shared" si="215"/>
        <v/>
      </c>
      <c r="O505" s="739">
        <f t="shared" si="197"/>
        <v>0</v>
      </c>
      <c r="P505" s="745">
        <f t="shared" si="216"/>
        <v>0</v>
      </c>
      <c r="Q505" s="745">
        <f t="shared" si="217"/>
        <v>0</v>
      </c>
      <c r="R505" s="746">
        <f t="shared" si="200"/>
        <v>0</v>
      </c>
      <c r="S505" s="513"/>
      <c r="T505" s="514"/>
      <c r="U505" s="514"/>
      <c r="V505" s="286"/>
      <c r="W505" s="511" t="e">
        <v>#N/A</v>
      </c>
      <c r="X505" s="511" t="e">
        <v>#N/A</v>
      </c>
      <c r="Y505" s="511" t="e">
        <v>#N/A</v>
      </c>
      <c r="Z505" s="511" t="e">
        <v>#N/A</v>
      </c>
      <c r="AA505" s="286"/>
      <c r="AB505" s="286"/>
      <c r="AC505" s="286"/>
      <c r="AD505" s="286"/>
      <c r="AE505" s="286"/>
      <c r="AF505" s="286"/>
      <c r="AG505" s="286"/>
      <c r="AH505" s="858"/>
      <c r="AI505" s="511" t="str">
        <f t="shared" si="218"/>
        <v/>
      </c>
      <c r="AJ505" s="430" t="str">
        <f t="shared" si="219"/>
        <v/>
      </c>
      <c r="AK505" s="430">
        <f t="shared" si="220"/>
        <v>0</v>
      </c>
      <c r="AL505" s="430">
        <f t="shared" si="221"/>
        <v>0</v>
      </c>
      <c r="AM505" s="430">
        <f t="shared" si="222"/>
        <v>0</v>
      </c>
      <c r="AN505" s="430">
        <f t="shared" si="223"/>
        <v>0</v>
      </c>
      <c r="AO505" s="430" t="str">
        <f t="shared" si="224"/>
        <v/>
      </c>
      <c r="AP505" s="430" t="str">
        <f t="shared" si="225"/>
        <v/>
      </c>
      <c r="AQ505" s="430" t="str">
        <f t="shared" si="226"/>
        <v/>
      </c>
      <c r="AR505" s="430" t="str">
        <f t="shared" si="227"/>
        <v/>
      </c>
    </row>
    <row r="506" spans="1:44" s="287" customFormat="1" ht="18" customHeight="1" x14ac:dyDescent="0.2">
      <c r="A506" s="286"/>
      <c r="B506" s="876"/>
      <c r="C506" s="198" t="str">
        <f t="shared" si="213"/>
        <v/>
      </c>
      <c r="D506" s="499" t="str">
        <f t="shared" si="213"/>
        <v/>
      </c>
      <c r="E506" s="198">
        <f t="shared" si="191"/>
        <v>0</v>
      </c>
      <c r="F506" s="198">
        <f t="shared" si="192"/>
        <v>0</v>
      </c>
      <c r="G506" s="198">
        <f t="shared" si="193"/>
        <v>0</v>
      </c>
      <c r="H506" s="198">
        <f t="shared" si="194"/>
        <v>0</v>
      </c>
      <c r="I506" s="296" t="str">
        <f t="shared" si="214"/>
        <v/>
      </c>
      <c r="J506" s="428"/>
      <c r="K506" s="428"/>
      <c r="L506" s="428"/>
      <c r="M506" s="697"/>
      <c r="N506" s="507" t="str">
        <f t="shared" si="215"/>
        <v/>
      </c>
      <c r="O506" s="739">
        <f t="shared" si="197"/>
        <v>0</v>
      </c>
      <c r="P506" s="745">
        <f t="shared" si="216"/>
        <v>0</v>
      </c>
      <c r="Q506" s="745">
        <f t="shared" si="217"/>
        <v>0</v>
      </c>
      <c r="R506" s="746">
        <f t="shared" si="200"/>
        <v>0</v>
      </c>
      <c r="S506" s="513"/>
      <c r="T506" s="514"/>
      <c r="U506" s="514"/>
      <c r="V506" s="286"/>
      <c r="W506" s="511" t="e">
        <v>#N/A</v>
      </c>
      <c r="X506" s="511" t="e">
        <v>#N/A</v>
      </c>
      <c r="Y506" s="511" t="e">
        <v>#N/A</v>
      </c>
      <c r="Z506" s="511" t="e">
        <v>#N/A</v>
      </c>
      <c r="AA506" s="286"/>
      <c r="AB506" s="286"/>
      <c r="AC506" s="286"/>
      <c r="AD506" s="286"/>
      <c r="AE506" s="286"/>
      <c r="AF506" s="286"/>
      <c r="AG506" s="286"/>
      <c r="AH506" s="858"/>
      <c r="AI506" s="511" t="str">
        <f t="shared" si="218"/>
        <v/>
      </c>
      <c r="AJ506" s="430" t="str">
        <f t="shared" si="219"/>
        <v/>
      </c>
      <c r="AK506" s="430">
        <f t="shared" si="220"/>
        <v>0</v>
      </c>
      <c r="AL506" s="430">
        <f t="shared" si="221"/>
        <v>0</v>
      </c>
      <c r="AM506" s="430">
        <f t="shared" si="222"/>
        <v>0</v>
      </c>
      <c r="AN506" s="430">
        <f t="shared" si="223"/>
        <v>0</v>
      </c>
      <c r="AO506" s="430" t="str">
        <f t="shared" si="224"/>
        <v/>
      </c>
      <c r="AP506" s="430" t="str">
        <f t="shared" si="225"/>
        <v/>
      </c>
      <c r="AQ506" s="430" t="str">
        <f t="shared" si="226"/>
        <v/>
      </c>
      <c r="AR506" s="430" t="str">
        <f t="shared" si="227"/>
        <v/>
      </c>
    </row>
    <row r="507" spans="1:44" s="287" customFormat="1" ht="18" customHeight="1" x14ac:dyDescent="0.2">
      <c r="A507" s="286"/>
      <c r="B507" s="824"/>
      <c r="C507" s="198" t="str">
        <f t="shared" si="213"/>
        <v/>
      </c>
      <c r="D507" s="499" t="str">
        <f t="shared" si="213"/>
        <v/>
      </c>
      <c r="E507" s="238">
        <f t="shared" si="191"/>
        <v>0</v>
      </c>
      <c r="F507" s="238">
        <f t="shared" si="192"/>
        <v>0</v>
      </c>
      <c r="G507" s="238">
        <f t="shared" si="193"/>
        <v>0</v>
      </c>
      <c r="H507" s="238">
        <f t="shared" si="194"/>
        <v>0</v>
      </c>
      <c r="I507" s="294" t="str">
        <f t="shared" si="214"/>
        <v/>
      </c>
      <c r="J507" s="347"/>
      <c r="K507" s="347"/>
      <c r="L507" s="347"/>
      <c r="M507" s="494"/>
      <c r="N507" s="507" t="str">
        <f t="shared" si="215"/>
        <v/>
      </c>
      <c r="O507" s="739">
        <f t="shared" si="197"/>
        <v>0</v>
      </c>
      <c r="P507" s="745">
        <f t="shared" si="216"/>
        <v>0</v>
      </c>
      <c r="Q507" s="745">
        <f t="shared" si="217"/>
        <v>0</v>
      </c>
      <c r="R507" s="746">
        <f t="shared" si="200"/>
        <v>0</v>
      </c>
      <c r="S507" s="513"/>
      <c r="T507" s="514"/>
      <c r="U507" s="514"/>
      <c r="V507" s="286"/>
      <c r="W507" s="511" t="e">
        <v>#N/A</v>
      </c>
      <c r="X507" s="511" t="e">
        <v>#N/A</v>
      </c>
      <c r="Y507" s="511" t="e">
        <v>#N/A</v>
      </c>
      <c r="Z507" s="511" t="e">
        <v>#N/A</v>
      </c>
      <c r="AA507" s="286"/>
      <c r="AB507" s="286"/>
      <c r="AC507" s="286"/>
      <c r="AD507" s="286"/>
      <c r="AE507" s="286"/>
      <c r="AF507" s="286"/>
      <c r="AG507" s="286"/>
      <c r="AH507" s="859"/>
      <c r="AI507" s="511" t="str">
        <f t="shared" si="218"/>
        <v/>
      </c>
      <c r="AJ507" s="430" t="str">
        <f t="shared" si="219"/>
        <v/>
      </c>
      <c r="AK507" s="430">
        <f t="shared" si="220"/>
        <v>0</v>
      </c>
      <c r="AL507" s="430">
        <f t="shared" si="221"/>
        <v>0</v>
      </c>
      <c r="AM507" s="430">
        <f t="shared" si="222"/>
        <v>0</v>
      </c>
      <c r="AN507" s="430">
        <f t="shared" si="223"/>
        <v>0</v>
      </c>
      <c r="AO507" s="430" t="str">
        <f t="shared" si="224"/>
        <v/>
      </c>
      <c r="AP507" s="430" t="str">
        <f t="shared" si="225"/>
        <v/>
      </c>
      <c r="AQ507" s="430" t="str">
        <f t="shared" si="226"/>
        <v/>
      </c>
      <c r="AR507" s="430" t="str">
        <f t="shared" si="227"/>
        <v/>
      </c>
    </row>
    <row r="508" spans="1:44" s="287" customFormat="1" ht="18" customHeight="1" x14ac:dyDescent="0.2">
      <c r="A508" s="286"/>
      <c r="B508" s="824"/>
      <c r="C508" s="238" t="str">
        <f t="shared" ref="C508:D508" si="228">C403</f>
        <v/>
      </c>
      <c r="D508" s="238" t="str">
        <f t="shared" si="228"/>
        <v/>
      </c>
      <c r="E508" s="238">
        <f t="shared" si="191"/>
        <v>0</v>
      </c>
      <c r="F508" s="238">
        <f t="shared" si="192"/>
        <v>0</v>
      </c>
      <c r="G508" s="238">
        <f t="shared" si="193"/>
        <v>0</v>
      </c>
      <c r="H508" s="238">
        <f t="shared" si="194"/>
        <v>0</v>
      </c>
      <c r="I508" s="294" t="str">
        <f t="shared" ref="I508:I513" si="229">IF(F403=0,"",F403)</f>
        <v/>
      </c>
      <c r="J508" s="347"/>
      <c r="K508" s="347"/>
      <c r="L508" s="347"/>
      <c r="M508" s="494"/>
      <c r="N508" s="507" t="str">
        <f t="shared" si="215"/>
        <v/>
      </c>
      <c r="O508" s="739">
        <f t="shared" si="197"/>
        <v>0</v>
      </c>
      <c r="P508" s="745">
        <f t="shared" si="216"/>
        <v>0</v>
      </c>
      <c r="Q508" s="745">
        <f t="shared" si="217"/>
        <v>0</v>
      </c>
      <c r="R508" s="746">
        <f t="shared" si="200"/>
        <v>0</v>
      </c>
      <c r="S508" s="513"/>
      <c r="T508" s="514"/>
      <c r="U508" s="514"/>
      <c r="V508" s="286"/>
      <c r="W508" s="511" t="e">
        <v>#N/A</v>
      </c>
      <c r="X508" s="511" t="e">
        <v>#N/A</v>
      </c>
      <c r="Y508" s="511" t="e">
        <v>#N/A</v>
      </c>
      <c r="Z508" s="511" t="e">
        <v>#N/A</v>
      </c>
      <c r="AA508" s="286"/>
      <c r="AB508" s="286"/>
      <c r="AC508" s="286"/>
      <c r="AD508" s="286"/>
      <c r="AE508" s="286"/>
      <c r="AF508" s="286"/>
      <c r="AG508" s="286"/>
      <c r="AH508" s="859"/>
      <c r="AI508" s="511" t="str">
        <f t="shared" si="218"/>
        <v/>
      </c>
      <c r="AJ508" s="430" t="str">
        <f t="shared" si="219"/>
        <v/>
      </c>
      <c r="AK508" s="430">
        <f t="shared" si="220"/>
        <v>0</v>
      </c>
      <c r="AL508" s="430">
        <f t="shared" si="221"/>
        <v>0</v>
      </c>
      <c r="AM508" s="430">
        <f t="shared" si="222"/>
        <v>0</v>
      </c>
      <c r="AN508" s="430">
        <f t="shared" si="223"/>
        <v>0</v>
      </c>
      <c r="AO508" s="430" t="str">
        <f t="shared" si="224"/>
        <v/>
      </c>
      <c r="AP508" s="430" t="str">
        <f t="shared" si="225"/>
        <v/>
      </c>
      <c r="AQ508" s="430" t="str">
        <f t="shared" si="226"/>
        <v/>
      </c>
      <c r="AR508" s="430" t="str">
        <f t="shared" si="227"/>
        <v/>
      </c>
    </row>
    <row r="509" spans="1:44" s="287" customFormat="1" ht="18" customHeight="1" x14ac:dyDescent="0.2">
      <c r="A509" s="286"/>
      <c r="B509" s="824"/>
      <c r="C509" s="238" t="str">
        <f t="shared" ref="C509:D509" si="230">C404</f>
        <v/>
      </c>
      <c r="D509" s="238" t="str">
        <f t="shared" si="230"/>
        <v/>
      </c>
      <c r="E509" s="238">
        <f t="shared" si="191"/>
        <v>0</v>
      </c>
      <c r="F509" s="238">
        <f t="shared" si="192"/>
        <v>0</v>
      </c>
      <c r="G509" s="238">
        <f t="shared" si="193"/>
        <v>0</v>
      </c>
      <c r="H509" s="238">
        <f t="shared" si="194"/>
        <v>0</v>
      </c>
      <c r="I509" s="294" t="str">
        <f t="shared" si="229"/>
        <v/>
      </c>
      <c r="J509" s="347"/>
      <c r="K509" s="347"/>
      <c r="L509" s="347"/>
      <c r="M509" s="494"/>
      <c r="N509" s="507" t="str">
        <f t="shared" si="215"/>
        <v/>
      </c>
      <c r="O509" s="739">
        <f t="shared" si="197"/>
        <v>0</v>
      </c>
      <c r="P509" s="745">
        <f t="shared" si="216"/>
        <v>0</v>
      </c>
      <c r="Q509" s="745">
        <f t="shared" si="217"/>
        <v>0</v>
      </c>
      <c r="R509" s="746">
        <f t="shared" si="200"/>
        <v>0</v>
      </c>
      <c r="S509" s="513"/>
      <c r="T509" s="514"/>
      <c r="U509" s="514"/>
      <c r="V509" s="286"/>
      <c r="W509" s="511" t="e">
        <v>#N/A</v>
      </c>
      <c r="X509" s="511" t="e">
        <v>#N/A</v>
      </c>
      <c r="Y509" s="511" t="e">
        <v>#N/A</v>
      </c>
      <c r="Z509" s="511" t="e">
        <v>#N/A</v>
      </c>
      <c r="AA509" s="286"/>
      <c r="AB509" s="286"/>
      <c r="AC509" s="286"/>
      <c r="AD509" s="286"/>
      <c r="AE509" s="286"/>
      <c r="AF509" s="286"/>
      <c r="AG509" s="286"/>
      <c r="AH509" s="859"/>
      <c r="AI509" s="511" t="str">
        <f t="shared" si="218"/>
        <v/>
      </c>
      <c r="AJ509" s="430" t="str">
        <f t="shared" si="219"/>
        <v/>
      </c>
      <c r="AK509" s="430">
        <f t="shared" si="220"/>
        <v>0</v>
      </c>
      <c r="AL509" s="430">
        <f t="shared" si="221"/>
        <v>0</v>
      </c>
      <c r="AM509" s="430">
        <f t="shared" si="222"/>
        <v>0</v>
      </c>
      <c r="AN509" s="430">
        <f t="shared" si="223"/>
        <v>0</v>
      </c>
      <c r="AO509" s="430" t="str">
        <f t="shared" si="224"/>
        <v/>
      </c>
      <c r="AP509" s="430" t="str">
        <f t="shared" si="225"/>
        <v/>
      </c>
      <c r="AQ509" s="430" t="str">
        <f t="shared" si="226"/>
        <v/>
      </c>
      <c r="AR509" s="430" t="str">
        <f t="shared" si="227"/>
        <v/>
      </c>
    </row>
    <row r="510" spans="1:44" s="287" customFormat="1" ht="18" customHeight="1" x14ac:dyDescent="0.2">
      <c r="A510" s="286"/>
      <c r="B510" s="824"/>
      <c r="C510" s="238" t="str">
        <f t="shared" ref="C510:D510" si="231">C405</f>
        <v/>
      </c>
      <c r="D510" s="238" t="str">
        <f t="shared" si="231"/>
        <v/>
      </c>
      <c r="E510" s="238">
        <f t="shared" si="191"/>
        <v>0</v>
      </c>
      <c r="F510" s="238">
        <f t="shared" si="192"/>
        <v>0</v>
      </c>
      <c r="G510" s="238">
        <f t="shared" si="193"/>
        <v>0</v>
      </c>
      <c r="H510" s="238">
        <f t="shared" si="194"/>
        <v>0</v>
      </c>
      <c r="I510" s="294" t="str">
        <f t="shared" si="229"/>
        <v/>
      </c>
      <c r="J510" s="347"/>
      <c r="K510" s="347"/>
      <c r="L510" s="347"/>
      <c r="M510" s="494"/>
      <c r="N510" s="507" t="str">
        <f t="shared" si="215"/>
        <v/>
      </c>
      <c r="O510" s="739">
        <f t="shared" si="197"/>
        <v>0</v>
      </c>
      <c r="P510" s="745">
        <f t="shared" si="216"/>
        <v>0</v>
      </c>
      <c r="Q510" s="745">
        <f t="shared" si="217"/>
        <v>0</v>
      </c>
      <c r="R510" s="746">
        <f t="shared" si="200"/>
        <v>0</v>
      </c>
      <c r="S510" s="513"/>
      <c r="T510" s="514"/>
      <c r="U510" s="514"/>
      <c r="V510" s="286"/>
      <c r="W510" s="511" t="e">
        <v>#N/A</v>
      </c>
      <c r="X510" s="511" t="e">
        <v>#N/A</v>
      </c>
      <c r="Y510" s="511" t="e">
        <v>#N/A</v>
      </c>
      <c r="Z510" s="511" t="e">
        <v>#N/A</v>
      </c>
      <c r="AA510" s="286"/>
      <c r="AB510" s="286"/>
      <c r="AC510" s="286"/>
      <c r="AD510" s="286"/>
      <c r="AE510" s="286"/>
      <c r="AF510" s="286"/>
      <c r="AG510" s="286"/>
      <c r="AH510" s="859"/>
      <c r="AI510" s="511" t="str">
        <f t="shared" si="218"/>
        <v/>
      </c>
      <c r="AJ510" s="430" t="str">
        <f t="shared" si="219"/>
        <v/>
      </c>
      <c r="AK510" s="430">
        <f t="shared" si="220"/>
        <v>0</v>
      </c>
      <c r="AL510" s="430">
        <f t="shared" si="221"/>
        <v>0</v>
      </c>
      <c r="AM510" s="430">
        <f t="shared" si="222"/>
        <v>0</v>
      </c>
      <c r="AN510" s="430">
        <f t="shared" si="223"/>
        <v>0</v>
      </c>
      <c r="AO510" s="430" t="str">
        <f t="shared" si="224"/>
        <v/>
      </c>
      <c r="AP510" s="430" t="str">
        <f t="shared" si="225"/>
        <v/>
      </c>
      <c r="AQ510" s="430" t="str">
        <f t="shared" si="226"/>
        <v/>
      </c>
      <c r="AR510" s="430" t="str">
        <f t="shared" si="227"/>
        <v/>
      </c>
    </row>
    <row r="511" spans="1:44" s="287" customFormat="1" ht="18" customHeight="1" x14ac:dyDescent="0.2">
      <c r="A511" s="286"/>
      <c r="B511" s="824"/>
      <c r="C511" s="238" t="str">
        <f t="shared" ref="C511:D511" si="232">C406</f>
        <v/>
      </c>
      <c r="D511" s="238" t="str">
        <f t="shared" si="232"/>
        <v/>
      </c>
      <c r="E511" s="238">
        <f t="shared" si="191"/>
        <v>0</v>
      </c>
      <c r="F511" s="238">
        <f t="shared" si="192"/>
        <v>0</v>
      </c>
      <c r="G511" s="238">
        <f t="shared" si="193"/>
        <v>0</v>
      </c>
      <c r="H511" s="238">
        <f t="shared" si="194"/>
        <v>0</v>
      </c>
      <c r="I511" s="294" t="str">
        <f t="shared" si="229"/>
        <v/>
      </c>
      <c r="J511" s="347"/>
      <c r="K511" s="347"/>
      <c r="L511" s="347"/>
      <c r="M511" s="494"/>
      <c r="N511" s="507" t="str">
        <f t="shared" si="215"/>
        <v/>
      </c>
      <c r="O511" s="739">
        <f t="shared" si="197"/>
        <v>0</v>
      </c>
      <c r="P511" s="745">
        <f t="shared" si="216"/>
        <v>0</v>
      </c>
      <c r="Q511" s="745">
        <f t="shared" si="217"/>
        <v>0</v>
      </c>
      <c r="R511" s="746">
        <f t="shared" si="200"/>
        <v>0</v>
      </c>
      <c r="S511" s="513"/>
      <c r="T511" s="514"/>
      <c r="U511" s="514"/>
      <c r="V511" s="286"/>
      <c r="W511" s="511" t="e">
        <v>#N/A</v>
      </c>
      <c r="X511" s="511" t="e">
        <v>#N/A</v>
      </c>
      <c r="Y511" s="511" t="e">
        <v>#N/A</v>
      </c>
      <c r="Z511" s="511" t="e">
        <v>#N/A</v>
      </c>
      <c r="AA511" s="286"/>
      <c r="AB511" s="286"/>
      <c r="AC511" s="286"/>
      <c r="AD511" s="286"/>
      <c r="AE511" s="286"/>
      <c r="AF511" s="286"/>
      <c r="AG511" s="286"/>
      <c r="AH511" s="859"/>
      <c r="AI511" s="511" t="str">
        <f t="shared" si="218"/>
        <v/>
      </c>
      <c r="AJ511" s="430" t="str">
        <f t="shared" si="219"/>
        <v/>
      </c>
      <c r="AK511" s="430">
        <f t="shared" si="220"/>
        <v>0</v>
      </c>
      <c r="AL511" s="430">
        <f t="shared" si="221"/>
        <v>0</v>
      </c>
      <c r="AM511" s="430">
        <f t="shared" si="222"/>
        <v>0</v>
      </c>
      <c r="AN511" s="430">
        <f t="shared" si="223"/>
        <v>0</v>
      </c>
      <c r="AO511" s="430" t="str">
        <f t="shared" si="224"/>
        <v/>
      </c>
      <c r="AP511" s="430" t="str">
        <f t="shared" si="225"/>
        <v/>
      </c>
      <c r="AQ511" s="430" t="str">
        <f t="shared" si="226"/>
        <v/>
      </c>
      <c r="AR511" s="430" t="str">
        <f t="shared" si="227"/>
        <v/>
      </c>
    </row>
    <row r="512" spans="1:44" s="287" customFormat="1" ht="18" customHeight="1" x14ac:dyDescent="0.2">
      <c r="A512" s="286"/>
      <c r="B512" s="824"/>
      <c r="C512" s="238" t="str">
        <f t="shared" ref="C512:D512" si="233">C407</f>
        <v/>
      </c>
      <c r="D512" s="238" t="str">
        <f t="shared" si="233"/>
        <v/>
      </c>
      <c r="E512" s="238">
        <f t="shared" si="191"/>
        <v>0</v>
      </c>
      <c r="F512" s="238">
        <f t="shared" si="192"/>
        <v>0</v>
      </c>
      <c r="G512" s="238">
        <f t="shared" si="193"/>
        <v>0</v>
      </c>
      <c r="H512" s="238">
        <f t="shared" si="194"/>
        <v>0</v>
      </c>
      <c r="I512" s="294" t="str">
        <f t="shared" si="229"/>
        <v/>
      </c>
      <c r="J512" s="347"/>
      <c r="K512" s="347"/>
      <c r="L512" s="347"/>
      <c r="M512" s="494"/>
      <c r="N512" s="507" t="str">
        <f t="shared" si="215"/>
        <v/>
      </c>
      <c r="O512" s="739">
        <f t="shared" si="197"/>
        <v>0</v>
      </c>
      <c r="P512" s="745">
        <f t="shared" si="216"/>
        <v>0</v>
      </c>
      <c r="Q512" s="745">
        <f t="shared" si="217"/>
        <v>0</v>
      </c>
      <c r="R512" s="746">
        <f t="shared" si="200"/>
        <v>0</v>
      </c>
      <c r="S512" s="513"/>
      <c r="T512" s="514"/>
      <c r="U512" s="514"/>
      <c r="V512" s="286"/>
      <c r="W512" s="511" t="e">
        <v>#N/A</v>
      </c>
      <c r="X512" s="511" t="e">
        <v>#N/A</v>
      </c>
      <c r="Y512" s="511" t="e">
        <v>#N/A</v>
      </c>
      <c r="Z512" s="511" t="e">
        <v>#N/A</v>
      </c>
      <c r="AA512" s="286"/>
      <c r="AB512" s="286"/>
      <c r="AC512" s="286"/>
      <c r="AD512" s="286"/>
      <c r="AE512" s="286"/>
      <c r="AF512" s="286"/>
      <c r="AG512" s="286"/>
      <c r="AH512" s="859"/>
      <c r="AI512" s="511" t="str">
        <f t="shared" si="218"/>
        <v/>
      </c>
      <c r="AJ512" s="430" t="str">
        <f t="shared" si="219"/>
        <v/>
      </c>
      <c r="AK512" s="430">
        <f t="shared" si="220"/>
        <v>0</v>
      </c>
      <c r="AL512" s="430">
        <f t="shared" si="221"/>
        <v>0</v>
      </c>
      <c r="AM512" s="430">
        <f t="shared" si="222"/>
        <v>0</v>
      </c>
      <c r="AN512" s="430">
        <f t="shared" si="223"/>
        <v>0</v>
      </c>
      <c r="AO512" s="430" t="str">
        <f t="shared" si="224"/>
        <v/>
      </c>
      <c r="AP512" s="430" t="str">
        <f t="shared" si="225"/>
        <v/>
      </c>
      <c r="AQ512" s="430" t="str">
        <f t="shared" si="226"/>
        <v/>
      </c>
      <c r="AR512" s="430" t="str">
        <f t="shared" si="227"/>
        <v/>
      </c>
    </row>
    <row r="513" spans="1:44" s="287" customFormat="1" ht="18" customHeight="1" thickBot="1" x14ac:dyDescent="0.25">
      <c r="A513" s="286"/>
      <c r="B513" s="877"/>
      <c r="C513" s="240" t="str">
        <f t="shared" ref="C513:D513" si="234">C408</f>
        <v/>
      </c>
      <c r="D513" s="240" t="str">
        <f t="shared" si="234"/>
        <v/>
      </c>
      <c r="E513" s="240">
        <f t="shared" si="191"/>
        <v>0</v>
      </c>
      <c r="F513" s="240">
        <f t="shared" si="192"/>
        <v>0</v>
      </c>
      <c r="G513" s="240">
        <f t="shared" si="193"/>
        <v>0</v>
      </c>
      <c r="H513" s="240">
        <f t="shared" si="194"/>
        <v>0</v>
      </c>
      <c r="I513" s="298" t="str">
        <f t="shared" si="229"/>
        <v/>
      </c>
      <c r="J513" s="445"/>
      <c r="K513" s="445"/>
      <c r="L513" s="445"/>
      <c r="M513" s="698"/>
      <c r="N513" s="565" t="str">
        <f t="shared" si="215"/>
        <v/>
      </c>
      <c r="O513" s="748">
        <f t="shared" si="197"/>
        <v>0</v>
      </c>
      <c r="P513" s="745">
        <f t="shared" si="216"/>
        <v>0</v>
      </c>
      <c r="Q513" s="745">
        <f t="shared" si="217"/>
        <v>0</v>
      </c>
      <c r="R513" s="746">
        <f t="shared" si="200"/>
        <v>0</v>
      </c>
      <c r="S513" s="513"/>
      <c r="T513" s="514"/>
      <c r="U513" s="514"/>
      <c r="V513" s="286"/>
      <c r="W513" s="512" t="e">
        <v>#N/A</v>
      </c>
      <c r="X513" s="512" t="e">
        <v>#N/A</v>
      </c>
      <c r="Y513" s="512" t="e">
        <v>#N/A</v>
      </c>
      <c r="Z513" s="512" t="e">
        <v>#N/A</v>
      </c>
      <c r="AA513" s="286"/>
      <c r="AB513" s="286"/>
      <c r="AC513" s="286"/>
      <c r="AD513" s="286"/>
      <c r="AE513" s="286"/>
      <c r="AF513" s="286"/>
      <c r="AG513" s="286"/>
      <c r="AH513" s="860"/>
      <c r="AI513" s="512" t="str">
        <f t="shared" si="218"/>
        <v/>
      </c>
      <c r="AJ513" s="431" t="str">
        <f t="shared" si="219"/>
        <v/>
      </c>
      <c r="AK513" s="431">
        <f t="shared" si="220"/>
        <v>0</v>
      </c>
      <c r="AL513" s="431">
        <f t="shared" si="221"/>
        <v>0</v>
      </c>
      <c r="AM513" s="431">
        <f t="shared" si="222"/>
        <v>0</v>
      </c>
      <c r="AN513" s="431">
        <f t="shared" si="223"/>
        <v>0</v>
      </c>
      <c r="AO513" s="431" t="str">
        <f t="shared" si="224"/>
        <v/>
      </c>
      <c r="AP513" s="431" t="str">
        <f t="shared" si="225"/>
        <v/>
      </c>
      <c r="AQ513" s="431" t="str">
        <f t="shared" si="226"/>
        <v/>
      </c>
      <c r="AR513" s="431" t="str">
        <f t="shared" si="227"/>
        <v/>
      </c>
    </row>
    <row r="514" spans="1:44" s="287" customFormat="1" ht="18" customHeight="1" x14ac:dyDescent="0.2">
      <c r="A514" s="286"/>
      <c r="B514" s="823" t="s">
        <v>180</v>
      </c>
      <c r="C514" s="193" t="str">
        <f t="shared" ref="C514:D522" si="235">C409</f>
        <v/>
      </c>
      <c r="D514" s="193" t="str">
        <f t="shared" si="235"/>
        <v/>
      </c>
      <c r="E514" s="193" t="str">
        <f t="shared" si="191"/>
        <v/>
      </c>
      <c r="F514" s="193">
        <f t="shared" si="192"/>
        <v>0</v>
      </c>
      <c r="G514" s="193">
        <f t="shared" si="193"/>
        <v>0</v>
      </c>
      <c r="H514" s="193">
        <f t="shared" si="194"/>
        <v>0</v>
      </c>
      <c r="I514" s="293" t="str">
        <f t="shared" ref="I514:I523" si="236">IF(F409=0,"",F409)</f>
        <v/>
      </c>
      <c r="J514" s="346"/>
      <c r="K514" s="346"/>
      <c r="L514" s="346"/>
      <c r="M514" s="493"/>
      <c r="N514" s="506" t="str">
        <f>IF($C514="","",IF(ISNA(VLOOKUP($C514&amp;"Chamber Cleaning - PV manufacture",$A$186:$H$211,8,FALSE)),1,VLOOKUP($C514&amp;"Chamber Cleaning - PV manufacture",$A$186:$H$211,8,FALSE)))</f>
        <v/>
      </c>
      <c r="O514" s="736">
        <f t="shared" si="197"/>
        <v>0</v>
      </c>
      <c r="P514" s="737">
        <f>IF($C514="",0,$D514*(1-IF($I514="",0,$I514)*$K514*$N514)*IF($F514="N/A",0,$F514*0.001))</f>
        <v>0</v>
      </c>
      <c r="Q514" s="737">
        <f>IF($C514="",0,$D514*(1-IF($I514="",0,$I514)*$L514*$N514)*IF($G514="N/A",0,$G514*0.001))</f>
        <v>0</v>
      </c>
      <c r="R514" s="738">
        <f t="shared" si="200"/>
        <v>0</v>
      </c>
      <c r="S514" s="513"/>
      <c r="T514" s="514"/>
      <c r="U514" s="514"/>
      <c r="V514" s="286"/>
      <c r="W514" s="510" t="str">
        <f>IF(C514="","",HLOOKUP(C514,'Subpart I Tables'!$C$105:$K$111,7,FALSE))</f>
        <v/>
      </c>
      <c r="X514" s="510" t="e">
        <v>#N/A</v>
      </c>
      <c r="Y514" s="510" t="e">
        <v>#N/A</v>
      </c>
      <c r="Z514" s="510" t="e">
        <v>#N/A</v>
      </c>
      <c r="AA514" s="286"/>
      <c r="AB514" s="286"/>
      <c r="AC514" s="286"/>
      <c r="AD514" s="286"/>
      <c r="AE514" s="286"/>
      <c r="AF514" s="286"/>
      <c r="AG514" s="286"/>
      <c r="AH514" s="861" t="s">
        <v>180</v>
      </c>
      <c r="AI514" s="510" t="str">
        <f>AI544</f>
        <v/>
      </c>
      <c r="AJ514" s="429" t="str">
        <f>IF(ISNA(VLOOKUP($AI514,$C$514:$E$528,2,FALSE)),0,VLOOKUP($AI514,$C$514:$E$528,2,FALSE))</f>
        <v/>
      </c>
      <c r="AK514" s="429" t="str">
        <f>IF(ISNA(VLOOKUP($AI514,$C$514:$H$528,3,FALSE)),0,VLOOKUP($AI514,$C$514:$H$528,3,FALSE))</f>
        <v/>
      </c>
      <c r="AL514" s="429">
        <f>IF(ISNA(VLOOKUP($AI514,$C$514:$H$528,4,FALSE)),0,VLOOKUP($AI514,$C$514:$H$528,4,FALSE))</f>
        <v>0</v>
      </c>
      <c r="AM514" s="429">
        <f>IF(ISNA(VLOOKUP($AI514,$C$514:$H$528,5,FALSE)),0,VLOOKUP($AI514,$C$514:$H$528,5,FALSE))</f>
        <v>0</v>
      </c>
      <c r="AN514" s="429">
        <f>IF(ISNA(VLOOKUP($AI514,$C$514:$H$528,6,FALSE)),0,VLOOKUP($AI514,$C$514:$H$528,6,FALSE))</f>
        <v>0</v>
      </c>
      <c r="AO514" s="429" t="str">
        <f t="shared" si="224"/>
        <v/>
      </c>
      <c r="AP514" s="429" t="str">
        <f t="shared" si="225"/>
        <v/>
      </c>
      <c r="AQ514" s="429" t="str">
        <f t="shared" si="226"/>
        <v/>
      </c>
      <c r="AR514" s="429" t="str">
        <f t="shared" si="227"/>
        <v/>
      </c>
    </row>
    <row r="515" spans="1:44" s="287" customFormat="1" ht="18" customHeight="1" x14ac:dyDescent="0.2">
      <c r="A515" s="286"/>
      <c r="B515" s="876"/>
      <c r="C515" s="198" t="str">
        <f t="shared" si="235"/>
        <v/>
      </c>
      <c r="D515" s="362" t="str">
        <f t="shared" si="235"/>
        <v/>
      </c>
      <c r="E515" s="198" t="str">
        <f t="shared" si="191"/>
        <v/>
      </c>
      <c r="F515" s="198">
        <f t="shared" si="192"/>
        <v>0</v>
      </c>
      <c r="G515" s="198">
        <f t="shared" si="193"/>
        <v>0</v>
      </c>
      <c r="H515" s="198">
        <f t="shared" si="194"/>
        <v>0</v>
      </c>
      <c r="I515" s="296" t="str">
        <f t="shared" si="236"/>
        <v/>
      </c>
      <c r="J515" s="428"/>
      <c r="K515" s="428"/>
      <c r="L515" s="428"/>
      <c r="M515" s="697"/>
      <c r="N515" s="507" t="str">
        <f t="shared" ref="N515:N528" si="237">IF($C515="","",IF(ISNA(VLOOKUP($C515&amp;"Chamber Cleaning - PV manufacture",$A$186:$H$211,8,FALSE)),1,VLOOKUP($C515&amp;"Chamber Cleaning - PV manufacture",$A$186:$H$211,8,FALSE)))</f>
        <v/>
      </c>
      <c r="O515" s="739">
        <f t="shared" si="197"/>
        <v>0</v>
      </c>
      <c r="P515" s="740">
        <f t="shared" ref="P515:P528" si="238">IF($C515="",0,$D515*(1-IF($I515="",0,$I515)*$K515*$N515)*IF($F515="N/A",0,$F515*0.001))</f>
        <v>0</v>
      </c>
      <c r="Q515" s="740">
        <f t="shared" ref="Q515:Q528" si="239">IF($C515="",0,$D515*(1-IF($I515="",0,$I515)*$L515*$N515)*IF($G515="N/A",0,$G515*0.001))</f>
        <v>0</v>
      </c>
      <c r="R515" s="741">
        <f t="shared" ref="R515:R528" si="240">IF($C515="",0,$D515*(1-IF($I515="",0,$I515)*$M515*$N515)*IF($H515="N/A",0,$H515*0.001))</f>
        <v>0</v>
      </c>
      <c r="S515" s="513"/>
      <c r="T515" s="514"/>
      <c r="U515" s="514"/>
      <c r="V515" s="286"/>
      <c r="W515" s="511" t="str">
        <f>IF(C515="","",HLOOKUP(C515,'Subpart I Tables'!$C$105:$K$111,7,FALSE))</f>
        <v/>
      </c>
      <c r="X515" s="511" t="e">
        <v>#N/A</v>
      </c>
      <c r="Y515" s="511" t="e">
        <v>#N/A</v>
      </c>
      <c r="Z515" s="511" t="e">
        <v>#N/A</v>
      </c>
      <c r="AA515" s="286"/>
      <c r="AB515" s="286"/>
      <c r="AC515" s="286"/>
      <c r="AD515" s="286"/>
      <c r="AE515" s="286"/>
      <c r="AF515" s="286"/>
      <c r="AG515" s="286"/>
      <c r="AH515" s="858"/>
      <c r="AI515" s="511" t="str">
        <f t="shared" ref="AI515:AI528" si="241">AI545</f>
        <v/>
      </c>
      <c r="AJ515" s="430" t="str">
        <f t="shared" ref="AJ515:AJ528" si="242">IF(ISNA(VLOOKUP(AI515,$C$514:$E$528,2,FALSE)),0,VLOOKUP(AI515,$C$514:$E$528,2,FALSE))</f>
        <v/>
      </c>
      <c r="AK515" s="430" t="str">
        <f t="shared" ref="AK515:AK528" si="243">IF(ISNA(VLOOKUP($AI515,$C$514:$H$528,3,FALSE)),0,VLOOKUP($AI515,$C$514:$H$528,3,FALSE))</f>
        <v/>
      </c>
      <c r="AL515" s="430">
        <f t="shared" ref="AL515:AL528" si="244">IF(ISNA(VLOOKUP($AI515,$C$514:$H$528,4,FALSE)),0,VLOOKUP($AI515,$C$514:$H$528,4,FALSE))</f>
        <v>0</v>
      </c>
      <c r="AM515" s="430">
        <f t="shared" ref="AM515:AM528" si="245">IF(ISNA(VLOOKUP($AI515,$C$514:$H$528,5,FALSE)),0,VLOOKUP($AI515,$C$514:$H$528,5,FALSE))</f>
        <v>0</v>
      </c>
      <c r="AN515" s="430">
        <f t="shared" ref="AN515:AN528" si="246">IF(ISNA(VLOOKUP($AI515,$C$514:$H$528,6,FALSE)),0,VLOOKUP($AI515,$C$514:$H$528,6,FALSE))</f>
        <v>0</v>
      </c>
      <c r="AO515" s="430" t="str">
        <f t="shared" si="224"/>
        <v/>
      </c>
      <c r="AP515" s="430" t="str">
        <f t="shared" si="225"/>
        <v/>
      </c>
      <c r="AQ515" s="430" t="str">
        <f t="shared" si="226"/>
        <v/>
      </c>
      <c r="AR515" s="430" t="str">
        <f t="shared" si="227"/>
        <v/>
      </c>
    </row>
    <row r="516" spans="1:44" s="287" customFormat="1" ht="18" customHeight="1" x14ac:dyDescent="0.2">
      <c r="A516" s="286"/>
      <c r="B516" s="876"/>
      <c r="C516" s="198" t="str">
        <f t="shared" si="235"/>
        <v/>
      </c>
      <c r="D516" s="362" t="str">
        <f t="shared" si="235"/>
        <v/>
      </c>
      <c r="E516" s="198" t="str">
        <f t="shared" si="191"/>
        <v/>
      </c>
      <c r="F516" s="198">
        <f t="shared" si="192"/>
        <v>0</v>
      </c>
      <c r="G516" s="198">
        <f t="shared" si="193"/>
        <v>0</v>
      </c>
      <c r="H516" s="198">
        <f t="shared" si="194"/>
        <v>0</v>
      </c>
      <c r="I516" s="296" t="str">
        <f t="shared" si="236"/>
        <v/>
      </c>
      <c r="J516" s="428"/>
      <c r="K516" s="428"/>
      <c r="L516" s="428"/>
      <c r="M516" s="697"/>
      <c r="N516" s="507" t="str">
        <f t="shared" si="237"/>
        <v/>
      </c>
      <c r="O516" s="739">
        <f t="shared" si="197"/>
        <v>0</v>
      </c>
      <c r="P516" s="740">
        <f t="shared" si="238"/>
        <v>0</v>
      </c>
      <c r="Q516" s="740">
        <f t="shared" si="239"/>
        <v>0</v>
      </c>
      <c r="R516" s="741">
        <f t="shared" si="240"/>
        <v>0</v>
      </c>
      <c r="S516" s="513"/>
      <c r="T516" s="514"/>
      <c r="U516" s="514"/>
      <c r="V516" s="286"/>
      <c r="W516" s="511" t="str">
        <f>IF(C516="","",HLOOKUP(C516,'Subpart I Tables'!$C$105:$K$111,7,FALSE))</f>
        <v/>
      </c>
      <c r="X516" s="511" t="e">
        <v>#N/A</v>
      </c>
      <c r="Y516" s="511" t="e">
        <v>#N/A</v>
      </c>
      <c r="Z516" s="511" t="e">
        <v>#N/A</v>
      </c>
      <c r="AA516" s="286"/>
      <c r="AB516" s="286"/>
      <c r="AC516" s="286"/>
      <c r="AD516" s="286"/>
      <c r="AE516" s="286"/>
      <c r="AF516" s="286"/>
      <c r="AG516" s="286"/>
      <c r="AH516" s="858"/>
      <c r="AI516" s="511" t="str">
        <f t="shared" si="241"/>
        <v/>
      </c>
      <c r="AJ516" s="430" t="str">
        <f t="shared" si="242"/>
        <v/>
      </c>
      <c r="AK516" s="430" t="str">
        <f t="shared" si="243"/>
        <v/>
      </c>
      <c r="AL516" s="430">
        <f t="shared" si="244"/>
        <v>0</v>
      </c>
      <c r="AM516" s="430">
        <f t="shared" si="245"/>
        <v>0</v>
      </c>
      <c r="AN516" s="430">
        <f t="shared" si="246"/>
        <v>0</v>
      </c>
      <c r="AO516" s="430" t="str">
        <f t="shared" si="224"/>
        <v/>
      </c>
      <c r="AP516" s="430" t="str">
        <f t="shared" si="225"/>
        <v/>
      </c>
      <c r="AQ516" s="430" t="str">
        <f t="shared" si="226"/>
        <v/>
      </c>
      <c r="AR516" s="430" t="str">
        <f t="shared" si="227"/>
        <v/>
      </c>
    </row>
    <row r="517" spans="1:44" s="287" customFormat="1" ht="18" customHeight="1" x14ac:dyDescent="0.2">
      <c r="A517" s="286"/>
      <c r="B517" s="876"/>
      <c r="C517" s="198" t="str">
        <f t="shared" si="235"/>
        <v/>
      </c>
      <c r="D517" s="362" t="str">
        <f t="shared" si="235"/>
        <v/>
      </c>
      <c r="E517" s="198" t="str">
        <f t="shared" si="191"/>
        <v/>
      </c>
      <c r="F517" s="198">
        <f t="shared" si="192"/>
        <v>0</v>
      </c>
      <c r="G517" s="198">
        <f t="shared" si="193"/>
        <v>0</v>
      </c>
      <c r="H517" s="198">
        <f t="shared" si="194"/>
        <v>0</v>
      </c>
      <c r="I517" s="296" t="str">
        <f t="shared" si="236"/>
        <v/>
      </c>
      <c r="J517" s="428"/>
      <c r="K517" s="428"/>
      <c r="L517" s="428"/>
      <c r="M517" s="697"/>
      <c r="N517" s="507" t="str">
        <f t="shared" si="237"/>
        <v/>
      </c>
      <c r="O517" s="739">
        <f t="shared" si="197"/>
        <v>0</v>
      </c>
      <c r="P517" s="740">
        <f t="shared" si="238"/>
        <v>0</v>
      </c>
      <c r="Q517" s="740">
        <f t="shared" si="239"/>
        <v>0</v>
      </c>
      <c r="R517" s="741">
        <f t="shared" si="240"/>
        <v>0</v>
      </c>
      <c r="S517" s="513"/>
      <c r="T517" s="514"/>
      <c r="U517" s="514"/>
      <c r="V517" s="286"/>
      <c r="W517" s="511" t="str">
        <f>IF(C517="","",HLOOKUP(C517,'Subpart I Tables'!$C$105:$K$111,7,FALSE))</f>
        <v/>
      </c>
      <c r="X517" s="511" t="e">
        <v>#N/A</v>
      </c>
      <c r="Y517" s="511" t="e">
        <v>#N/A</v>
      </c>
      <c r="Z517" s="511" t="e">
        <v>#N/A</v>
      </c>
      <c r="AA517" s="286"/>
      <c r="AB517" s="286"/>
      <c r="AC517" s="286"/>
      <c r="AD517" s="286"/>
      <c r="AE517" s="286"/>
      <c r="AF517" s="286"/>
      <c r="AG517" s="286"/>
      <c r="AH517" s="858"/>
      <c r="AI517" s="511" t="str">
        <f t="shared" si="241"/>
        <v/>
      </c>
      <c r="AJ517" s="430" t="str">
        <f t="shared" si="242"/>
        <v/>
      </c>
      <c r="AK517" s="430" t="str">
        <f t="shared" si="243"/>
        <v/>
      </c>
      <c r="AL517" s="430">
        <f t="shared" si="244"/>
        <v>0</v>
      </c>
      <c r="AM517" s="430">
        <f t="shared" si="245"/>
        <v>0</v>
      </c>
      <c r="AN517" s="430">
        <f t="shared" si="246"/>
        <v>0</v>
      </c>
      <c r="AO517" s="430" t="str">
        <f t="shared" si="224"/>
        <v/>
      </c>
      <c r="AP517" s="430" t="str">
        <f t="shared" si="225"/>
        <v/>
      </c>
      <c r="AQ517" s="430" t="str">
        <f t="shared" si="226"/>
        <v/>
      </c>
      <c r="AR517" s="430" t="str">
        <f t="shared" si="227"/>
        <v/>
      </c>
    </row>
    <row r="518" spans="1:44" s="287" customFormat="1" ht="18" customHeight="1" x14ac:dyDescent="0.2">
      <c r="A518" s="286"/>
      <c r="B518" s="876"/>
      <c r="C518" s="198" t="str">
        <f t="shared" si="235"/>
        <v/>
      </c>
      <c r="D518" s="362" t="str">
        <f t="shared" si="235"/>
        <v/>
      </c>
      <c r="E518" s="198" t="str">
        <f t="shared" si="191"/>
        <v/>
      </c>
      <c r="F518" s="198">
        <f t="shared" si="192"/>
        <v>0</v>
      </c>
      <c r="G518" s="198">
        <f t="shared" si="193"/>
        <v>0</v>
      </c>
      <c r="H518" s="198">
        <f t="shared" si="194"/>
        <v>0</v>
      </c>
      <c r="I518" s="296" t="str">
        <f t="shared" si="236"/>
        <v/>
      </c>
      <c r="J518" s="428"/>
      <c r="K518" s="428"/>
      <c r="L518" s="428"/>
      <c r="M518" s="697"/>
      <c r="N518" s="507" t="str">
        <f t="shared" si="237"/>
        <v/>
      </c>
      <c r="O518" s="739">
        <f t="shared" si="197"/>
        <v>0</v>
      </c>
      <c r="P518" s="740">
        <f t="shared" si="238"/>
        <v>0</v>
      </c>
      <c r="Q518" s="740">
        <f t="shared" si="239"/>
        <v>0</v>
      </c>
      <c r="R518" s="741">
        <f t="shared" si="240"/>
        <v>0</v>
      </c>
      <c r="S518" s="513"/>
      <c r="T518" s="514"/>
      <c r="U518" s="514"/>
      <c r="V518" s="286"/>
      <c r="W518" s="511" t="str">
        <f>IF(C518="","",HLOOKUP(C518,'Subpart I Tables'!$C$105:$K$111,7,FALSE))</f>
        <v/>
      </c>
      <c r="X518" s="511" t="e">
        <v>#N/A</v>
      </c>
      <c r="Y518" s="511" t="e">
        <v>#N/A</v>
      </c>
      <c r="Z518" s="511" t="e">
        <v>#N/A</v>
      </c>
      <c r="AA518" s="286"/>
      <c r="AB518" s="286"/>
      <c r="AC518" s="286"/>
      <c r="AD518" s="286"/>
      <c r="AE518" s="286"/>
      <c r="AF518" s="286"/>
      <c r="AG518" s="286"/>
      <c r="AH518" s="858"/>
      <c r="AI518" s="511" t="str">
        <f t="shared" si="241"/>
        <v/>
      </c>
      <c r="AJ518" s="430" t="str">
        <f t="shared" si="242"/>
        <v/>
      </c>
      <c r="AK518" s="430" t="str">
        <f t="shared" si="243"/>
        <v/>
      </c>
      <c r="AL518" s="430">
        <f t="shared" si="244"/>
        <v>0</v>
      </c>
      <c r="AM518" s="430">
        <f t="shared" si="245"/>
        <v>0</v>
      </c>
      <c r="AN518" s="430">
        <f t="shared" si="246"/>
        <v>0</v>
      </c>
      <c r="AO518" s="430" t="str">
        <f t="shared" si="224"/>
        <v/>
      </c>
      <c r="AP518" s="430" t="str">
        <f t="shared" si="225"/>
        <v/>
      </c>
      <c r="AQ518" s="430" t="str">
        <f t="shared" si="226"/>
        <v/>
      </c>
      <c r="AR518" s="430" t="str">
        <f t="shared" si="227"/>
        <v/>
      </c>
    </row>
    <row r="519" spans="1:44" s="287" customFormat="1" ht="18" customHeight="1" x14ac:dyDescent="0.2">
      <c r="A519" s="286"/>
      <c r="B519" s="876"/>
      <c r="C519" s="198" t="str">
        <f t="shared" si="235"/>
        <v/>
      </c>
      <c r="D519" s="362" t="str">
        <f t="shared" si="235"/>
        <v/>
      </c>
      <c r="E519" s="198" t="str">
        <f t="shared" si="191"/>
        <v/>
      </c>
      <c r="F519" s="198">
        <f t="shared" si="192"/>
        <v>0</v>
      </c>
      <c r="G519" s="198">
        <f t="shared" si="193"/>
        <v>0</v>
      </c>
      <c r="H519" s="198">
        <f t="shared" si="194"/>
        <v>0</v>
      </c>
      <c r="I519" s="296" t="str">
        <f t="shared" si="236"/>
        <v/>
      </c>
      <c r="J519" s="428"/>
      <c r="K519" s="428"/>
      <c r="L519" s="428"/>
      <c r="M519" s="697"/>
      <c r="N519" s="507" t="str">
        <f t="shared" si="237"/>
        <v/>
      </c>
      <c r="O519" s="739">
        <f t="shared" si="197"/>
        <v>0</v>
      </c>
      <c r="P519" s="740">
        <f t="shared" si="238"/>
        <v>0</v>
      </c>
      <c r="Q519" s="740">
        <f t="shared" si="239"/>
        <v>0</v>
      </c>
      <c r="R519" s="741">
        <f t="shared" si="240"/>
        <v>0</v>
      </c>
      <c r="S519" s="513"/>
      <c r="T519" s="514"/>
      <c r="U519" s="514"/>
      <c r="V519" s="286"/>
      <c r="W519" s="511" t="str">
        <f>IF(C519="","",HLOOKUP(C519,'Subpart I Tables'!$C$105:$K$111,7,FALSE))</f>
        <v/>
      </c>
      <c r="X519" s="511" t="e">
        <v>#N/A</v>
      </c>
      <c r="Y519" s="511" t="e">
        <v>#N/A</v>
      </c>
      <c r="Z519" s="511" t="e">
        <v>#N/A</v>
      </c>
      <c r="AA519" s="286"/>
      <c r="AB519" s="286"/>
      <c r="AC519" s="286"/>
      <c r="AD519" s="286"/>
      <c r="AE519" s="286"/>
      <c r="AF519" s="286"/>
      <c r="AG519" s="286"/>
      <c r="AH519" s="858"/>
      <c r="AI519" s="511" t="str">
        <f t="shared" si="241"/>
        <v/>
      </c>
      <c r="AJ519" s="430" t="str">
        <f t="shared" si="242"/>
        <v/>
      </c>
      <c r="AK519" s="430" t="str">
        <f t="shared" si="243"/>
        <v/>
      </c>
      <c r="AL519" s="430">
        <f t="shared" si="244"/>
        <v>0</v>
      </c>
      <c r="AM519" s="430">
        <f t="shared" si="245"/>
        <v>0</v>
      </c>
      <c r="AN519" s="430">
        <f t="shared" si="246"/>
        <v>0</v>
      </c>
      <c r="AO519" s="430" t="str">
        <f t="shared" si="224"/>
        <v/>
      </c>
      <c r="AP519" s="430" t="str">
        <f t="shared" si="225"/>
        <v/>
      </c>
      <c r="AQ519" s="430" t="str">
        <f t="shared" si="226"/>
        <v/>
      </c>
      <c r="AR519" s="430" t="str">
        <f t="shared" si="227"/>
        <v/>
      </c>
    </row>
    <row r="520" spans="1:44" s="287" customFormat="1" ht="18" customHeight="1" x14ac:dyDescent="0.2">
      <c r="A520" s="286"/>
      <c r="B520" s="876"/>
      <c r="C520" s="198" t="str">
        <f t="shared" si="235"/>
        <v/>
      </c>
      <c r="D520" s="362" t="str">
        <f t="shared" si="235"/>
        <v/>
      </c>
      <c r="E520" s="198" t="str">
        <f t="shared" si="191"/>
        <v/>
      </c>
      <c r="F520" s="198">
        <f t="shared" si="192"/>
        <v>0</v>
      </c>
      <c r="G520" s="198">
        <f t="shared" si="193"/>
        <v>0</v>
      </c>
      <c r="H520" s="198">
        <f t="shared" si="194"/>
        <v>0</v>
      </c>
      <c r="I520" s="296" t="str">
        <f t="shared" si="236"/>
        <v/>
      </c>
      <c r="J520" s="428"/>
      <c r="K520" s="428"/>
      <c r="L520" s="428"/>
      <c r="M520" s="697"/>
      <c r="N520" s="507" t="str">
        <f t="shared" si="237"/>
        <v/>
      </c>
      <c r="O520" s="739">
        <f t="shared" si="197"/>
        <v>0</v>
      </c>
      <c r="P520" s="740">
        <f t="shared" si="238"/>
        <v>0</v>
      </c>
      <c r="Q520" s="740">
        <f t="shared" si="239"/>
        <v>0</v>
      </c>
      <c r="R520" s="741">
        <f t="shared" si="240"/>
        <v>0</v>
      </c>
      <c r="S520" s="513"/>
      <c r="T520" s="514"/>
      <c r="U520" s="514"/>
      <c r="V520" s="286"/>
      <c r="W520" s="511" t="str">
        <f>IF(C520="","",HLOOKUP(C520,'Subpart I Tables'!$C$105:$K$111,7,FALSE))</f>
        <v/>
      </c>
      <c r="X520" s="511" t="e">
        <v>#N/A</v>
      </c>
      <c r="Y520" s="511" t="e">
        <v>#N/A</v>
      </c>
      <c r="Z520" s="511" t="e">
        <v>#N/A</v>
      </c>
      <c r="AA520" s="286"/>
      <c r="AB520" s="286"/>
      <c r="AC520" s="286"/>
      <c r="AD520" s="286"/>
      <c r="AE520" s="286"/>
      <c r="AF520" s="286"/>
      <c r="AG520" s="286"/>
      <c r="AH520" s="858"/>
      <c r="AI520" s="511" t="str">
        <f t="shared" si="241"/>
        <v/>
      </c>
      <c r="AJ520" s="430" t="str">
        <f t="shared" si="242"/>
        <v/>
      </c>
      <c r="AK520" s="430" t="str">
        <f t="shared" si="243"/>
        <v/>
      </c>
      <c r="AL520" s="430">
        <f t="shared" si="244"/>
        <v>0</v>
      </c>
      <c r="AM520" s="430">
        <f t="shared" si="245"/>
        <v>0</v>
      </c>
      <c r="AN520" s="430">
        <f t="shared" si="246"/>
        <v>0</v>
      </c>
      <c r="AO520" s="430" t="str">
        <f t="shared" si="224"/>
        <v/>
      </c>
      <c r="AP520" s="430" t="str">
        <f t="shared" si="225"/>
        <v/>
      </c>
      <c r="AQ520" s="430" t="str">
        <f t="shared" si="226"/>
        <v/>
      </c>
      <c r="AR520" s="430" t="str">
        <f t="shared" si="227"/>
        <v/>
      </c>
    </row>
    <row r="521" spans="1:44" s="287" customFormat="1" ht="18" customHeight="1" x14ac:dyDescent="0.2">
      <c r="A521" s="286"/>
      <c r="B521" s="824"/>
      <c r="C521" s="198" t="str">
        <f t="shared" si="235"/>
        <v/>
      </c>
      <c r="D521" s="362" t="str">
        <f t="shared" si="235"/>
        <v/>
      </c>
      <c r="E521" s="198" t="str">
        <f t="shared" si="191"/>
        <v/>
      </c>
      <c r="F521" s="238">
        <f t="shared" si="192"/>
        <v>0</v>
      </c>
      <c r="G521" s="238">
        <f t="shared" si="193"/>
        <v>0</v>
      </c>
      <c r="H521" s="238">
        <f t="shared" si="194"/>
        <v>0</v>
      </c>
      <c r="I521" s="296" t="str">
        <f t="shared" si="236"/>
        <v/>
      </c>
      <c r="J521" s="347"/>
      <c r="K521" s="347"/>
      <c r="L521" s="347"/>
      <c r="M521" s="494"/>
      <c r="N521" s="507" t="str">
        <f t="shared" si="237"/>
        <v/>
      </c>
      <c r="O521" s="739">
        <f t="shared" si="197"/>
        <v>0</v>
      </c>
      <c r="P521" s="740">
        <f t="shared" si="238"/>
        <v>0</v>
      </c>
      <c r="Q521" s="740">
        <f t="shared" si="239"/>
        <v>0</v>
      </c>
      <c r="R521" s="741">
        <f t="shared" si="240"/>
        <v>0</v>
      </c>
      <c r="S521" s="513"/>
      <c r="T521" s="514"/>
      <c r="U521" s="514"/>
      <c r="V521" s="286"/>
      <c r="W521" s="511" t="str">
        <f>IF(C521="","",HLOOKUP(C521,'Subpart I Tables'!$C$105:$K$111,7,FALSE))</f>
        <v/>
      </c>
      <c r="X521" s="511" t="e">
        <v>#N/A</v>
      </c>
      <c r="Y521" s="511" t="e">
        <v>#N/A</v>
      </c>
      <c r="Z521" s="511" t="e">
        <v>#N/A</v>
      </c>
      <c r="AA521" s="286"/>
      <c r="AB521" s="286"/>
      <c r="AC521" s="286"/>
      <c r="AD521" s="286"/>
      <c r="AE521" s="286"/>
      <c r="AF521" s="286"/>
      <c r="AG521" s="286"/>
      <c r="AH521" s="859"/>
      <c r="AI521" s="511" t="str">
        <f t="shared" si="241"/>
        <v/>
      </c>
      <c r="AJ521" s="430" t="str">
        <f t="shared" si="242"/>
        <v/>
      </c>
      <c r="AK521" s="430" t="str">
        <f t="shared" si="243"/>
        <v/>
      </c>
      <c r="AL521" s="430">
        <f t="shared" si="244"/>
        <v>0</v>
      </c>
      <c r="AM521" s="430">
        <f t="shared" si="245"/>
        <v>0</v>
      </c>
      <c r="AN521" s="430">
        <f t="shared" si="246"/>
        <v>0</v>
      </c>
      <c r="AO521" s="430" t="str">
        <f t="shared" si="224"/>
        <v/>
      </c>
      <c r="AP521" s="430" t="str">
        <f t="shared" si="225"/>
        <v/>
      </c>
      <c r="AQ521" s="430" t="str">
        <f t="shared" si="226"/>
        <v/>
      </c>
      <c r="AR521" s="430" t="str">
        <f t="shared" si="227"/>
        <v/>
      </c>
    </row>
    <row r="522" spans="1:44" s="287" customFormat="1" ht="18" customHeight="1" x14ac:dyDescent="0.2">
      <c r="A522" s="286"/>
      <c r="B522" s="824"/>
      <c r="C522" s="198" t="str">
        <f t="shared" si="235"/>
        <v/>
      </c>
      <c r="D522" s="362" t="str">
        <f t="shared" si="235"/>
        <v/>
      </c>
      <c r="E522" s="238" t="str">
        <f t="shared" si="191"/>
        <v/>
      </c>
      <c r="F522" s="238">
        <f t="shared" si="192"/>
        <v>0</v>
      </c>
      <c r="G522" s="238">
        <f t="shared" si="193"/>
        <v>0</v>
      </c>
      <c r="H522" s="238">
        <f t="shared" si="194"/>
        <v>0</v>
      </c>
      <c r="I522" s="296" t="str">
        <f t="shared" si="236"/>
        <v/>
      </c>
      <c r="J522" s="347"/>
      <c r="K522" s="347"/>
      <c r="L522" s="347"/>
      <c r="M522" s="494"/>
      <c r="N522" s="507" t="str">
        <f t="shared" si="237"/>
        <v/>
      </c>
      <c r="O522" s="739">
        <f t="shared" si="197"/>
        <v>0</v>
      </c>
      <c r="P522" s="740">
        <f t="shared" si="238"/>
        <v>0</v>
      </c>
      <c r="Q522" s="740">
        <f t="shared" si="239"/>
        <v>0</v>
      </c>
      <c r="R522" s="741">
        <f t="shared" si="240"/>
        <v>0</v>
      </c>
      <c r="S522" s="513"/>
      <c r="T522" s="514"/>
      <c r="U522" s="514"/>
      <c r="V522" s="286"/>
      <c r="W522" s="511" t="str">
        <f>IF(C522="","",HLOOKUP(C522,'Subpart I Tables'!$C$105:$K$111,7,FALSE))</f>
        <v/>
      </c>
      <c r="X522" s="511" t="e">
        <v>#N/A</v>
      </c>
      <c r="Y522" s="511" t="e">
        <v>#N/A</v>
      </c>
      <c r="Z522" s="511" t="e">
        <v>#N/A</v>
      </c>
      <c r="AA522" s="286"/>
      <c r="AB522" s="286"/>
      <c r="AC522" s="286"/>
      <c r="AD522" s="286"/>
      <c r="AE522" s="286"/>
      <c r="AF522" s="286"/>
      <c r="AG522" s="286"/>
      <c r="AH522" s="859"/>
      <c r="AI522" s="511" t="str">
        <f t="shared" si="241"/>
        <v/>
      </c>
      <c r="AJ522" s="430" t="str">
        <f t="shared" si="242"/>
        <v/>
      </c>
      <c r="AK522" s="430" t="str">
        <f t="shared" si="243"/>
        <v/>
      </c>
      <c r="AL522" s="430">
        <f t="shared" si="244"/>
        <v>0</v>
      </c>
      <c r="AM522" s="430">
        <f t="shared" si="245"/>
        <v>0</v>
      </c>
      <c r="AN522" s="430">
        <f t="shared" si="246"/>
        <v>0</v>
      </c>
      <c r="AO522" s="430" t="str">
        <f t="shared" si="224"/>
        <v/>
      </c>
      <c r="AP522" s="430" t="str">
        <f t="shared" si="225"/>
        <v/>
      </c>
      <c r="AQ522" s="430" t="str">
        <f t="shared" si="226"/>
        <v/>
      </c>
      <c r="AR522" s="430" t="str">
        <f t="shared" si="227"/>
        <v/>
      </c>
    </row>
    <row r="523" spans="1:44" s="287" customFormat="1" ht="18" customHeight="1" x14ac:dyDescent="0.2">
      <c r="A523" s="286"/>
      <c r="B523" s="824"/>
      <c r="C523" s="238" t="str">
        <f t="shared" ref="C523:D523" si="247">C418</f>
        <v/>
      </c>
      <c r="D523" s="238" t="str">
        <f t="shared" si="247"/>
        <v/>
      </c>
      <c r="E523" s="238" t="str">
        <f t="shared" si="191"/>
        <v/>
      </c>
      <c r="F523" s="238">
        <f t="shared" si="192"/>
        <v>0</v>
      </c>
      <c r="G523" s="238">
        <f t="shared" si="193"/>
        <v>0</v>
      </c>
      <c r="H523" s="238">
        <f t="shared" si="194"/>
        <v>0</v>
      </c>
      <c r="I523" s="296" t="str">
        <f t="shared" si="236"/>
        <v/>
      </c>
      <c r="J523" s="347"/>
      <c r="K523" s="347"/>
      <c r="L523" s="347"/>
      <c r="M523" s="494"/>
      <c r="N523" s="507" t="str">
        <f t="shared" si="237"/>
        <v/>
      </c>
      <c r="O523" s="739">
        <f t="shared" si="197"/>
        <v>0</v>
      </c>
      <c r="P523" s="740">
        <f t="shared" si="238"/>
        <v>0</v>
      </c>
      <c r="Q523" s="740">
        <f t="shared" si="239"/>
        <v>0</v>
      </c>
      <c r="R523" s="741">
        <f t="shared" si="240"/>
        <v>0</v>
      </c>
      <c r="S523" s="513"/>
      <c r="T523" s="514"/>
      <c r="U523" s="514"/>
      <c r="V523" s="286"/>
      <c r="W523" s="511" t="str">
        <f>IF(C523="","",HLOOKUP(C523,'Subpart I Tables'!$C$105:$K$111,7,FALSE))</f>
        <v/>
      </c>
      <c r="X523" s="511" t="e">
        <v>#N/A</v>
      </c>
      <c r="Y523" s="511" t="e">
        <v>#N/A</v>
      </c>
      <c r="Z523" s="511" t="e">
        <v>#N/A</v>
      </c>
      <c r="AA523" s="286"/>
      <c r="AB523" s="286"/>
      <c r="AC523" s="286"/>
      <c r="AD523" s="286"/>
      <c r="AE523" s="286"/>
      <c r="AF523" s="286"/>
      <c r="AG523" s="286"/>
      <c r="AH523" s="859"/>
      <c r="AI523" s="511" t="str">
        <f t="shared" si="241"/>
        <v/>
      </c>
      <c r="AJ523" s="430" t="str">
        <f t="shared" si="242"/>
        <v/>
      </c>
      <c r="AK523" s="430" t="str">
        <f t="shared" si="243"/>
        <v/>
      </c>
      <c r="AL523" s="430">
        <f t="shared" si="244"/>
        <v>0</v>
      </c>
      <c r="AM523" s="430">
        <f t="shared" si="245"/>
        <v>0</v>
      </c>
      <c r="AN523" s="430">
        <f t="shared" si="246"/>
        <v>0</v>
      </c>
      <c r="AO523" s="430" t="str">
        <f t="shared" si="224"/>
        <v/>
      </c>
      <c r="AP523" s="430" t="str">
        <f t="shared" si="225"/>
        <v/>
      </c>
      <c r="AQ523" s="430" t="str">
        <f t="shared" si="226"/>
        <v/>
      </c>
      <c r="AR523" s="430" t="str">
        <f t="shared" si="227"/>
        <v/>
      </c>
    </row>
    <row r="524" spans="1:44" s="287" customFormat="1" ht="18" customHeight="1" x14ac:dyDescent="0.2">
      <c r="A524" s="286"/>
      <c r="B524" s="824"/>
      <c r="C524" s="238" t="str">
        <f t="shared" ref="C524:D524" si="248">C419</f>
        <v/>
      </c>
      <c r="D524" s="238" t="str">
        <f t="shared" si="248"/>
        <v/>
      </c>
      <c r="E524" s="238" t="str">
        <f t="shared" si="191"/>
        <v/>
      </c>
      <c r="F524" s="238">
        <f t="shared" si="192"/>
        <v>0</v>
      </c>
      <c r="G524" s="238">
        <f t="shared" si="193"/>
        <v>0</v>
      </c>
      <c r="H524" s="238">
        <f t="shared" si="194"/>
        <v>0</v>
      </c>
      <c r="I524" s="294" t="str">
        <f t="shared" ref="I524:I528" si="249">IF(F419=0,"",F419)</f>
        <v/>
      </c>
      <c r="J524" s="347"/>
      <c r="K524" s="347"/>
      <c r="L524" s="347"/>
      <c r="M524" s="494"/>
      <c r="N524" s="507" t="str">
        <f t="shared" si="237"/>
        <v/>
      </c>
      <c r="O524" s="739">
        <f t="shared" si="197"/>
        <v>0</v>
      </c>
      <c r="P524" s="740">
        <f t="shared" si="238"/>
        <v>0</v>
      </c>
      <c r="Q524" s="740">
        <f t="shared" si="239"/>
        <v>0</v>
      </c>
      <c r="R524" s="741">
        <f t="shared" si="240"/>
        <v>0</v>
      </c>
      <c r="S524" s="513"/>
      <c r="T524" s="514"/>
      <c r="U524" s="514"/>
      <c r="V524" s="286"/>
      <c r="W524" s="511" t="str">
        <f>IF(C524="","",HLOOKUP(C524,'Subpart I Tables'!$C$105:$K$111,7,FALSE))</f>
        <v/>
      </c>
      <c r="X524" s="511" t="e">
        <v>#N/A</v>
      </c>
      <c r="Y524" s="511" t="e">
        <v>#N/A</v>
      </c>
      <c r="Z524" s="511" t="e">
        <v>#N/A</v>
      </c>
      <c r="AA524" s="286"/>
      <c r="AB524" s="286"/>
      <c r="AC524" s="286"/>
      <c r="AD524" s="286"/>
      <c r="AE524" s="286"/>
      <c r="AF524" s="286"/>
      <c r="AG524" s="286"/>
      <c r="AH524" s="859"/>
      <c r="AI524" s="511" t="str">
        <f t="shared" si="241"/>
        <v/>
      </c>
      <c r="AJ524" s="430" t="str">
        <f t="shared" si="242"/>
        <v/>
      </c>
      <c r="AK524" s="430" t="str">
        <f t="shared" si="243"/>
        <v/>
      </c>
      <c r="AL524" s="430">
        <f t="shared" si="244"/>
        <v>0</v>
      </c>
      <c r="AM524" s="430">
        <f t="shared" si="245"/>
        <v>0</v>
      </c>
      <c r="AN524" s="430">
        <f t="shared" si="246"/>
        <v>0</v>
      </c>
      <c r="AO524" s="430" t="str">
        <f t="shared" si="224"/>
        <v/>
      </c>
      <c r="AP524" s="430" t="str">
        <f t="shared" si="225"/>
        <v/>
      </c>
      <c r="AQ524" s="430" t="str">
        <f t="shared" si="226"/>
        <v/>
      </c>
      <c r="AR524" s="430" t="str">
        <f t="shared" si="227"/>
        <v/>
      </c>
    </row>
    <row r="525" spans="1:44" s="287" customFormat="1" ht="18" customHeight="1" x14ac:dyDescent="0.2">
      <c r="A525" s="286"/>
      <c r="B525" s="824"/>
      <c r="C525" s="238" t="str">
        <f t="shared" ref="C525:D525" si="250">C420</f>
        <v/>
      </c>
      <c r="D525" s="238" t="str">
        <f t="shared" si="250"/>
        <v/>
      </c>
      <c r="E525" s="238" t="str">
        <f t="shared" si="191"/>
        <v/>
      </c>
      <c r="F525" s="238">
        <f t="shared" si="192"/>
        <v>0</v>
      </c>
      <c r="G525" s="238">
        <f t="shared" si="193"/>
        <v>0</v>
      </c>
      <c r="H525" s="238">
        <f t="shared" si="194"/>
        <v>0</v>
      </c>
      <c r="I525" s="294" t="str">
        <f t="shared" si="249"/>
        <v/>
      </c>
      <c r="J525" s="347"/>
      <c r="K525" s="347"/>
      <c r="L525" s="347"/>
      <c r="M525" s="494"/>
      <c r="N525" s="507" t="str">
        <f t="shared" si="237"/>
        <v/>
      </c>
      <c r="O525" s="739">
        <f t="shared" si="197"/>
        <v>0</v>
      </c>
      <c r="P525" s="740">
        <f t="shared" si="238"/>
        <v>0</v>
      </c>
      <c r="Q525" s="740">
        <f t="shared" si="239"/>
        <v>0</v>
      </c>
      <c r="R525" s="741">
        <f t="shared" si="240"/>
        <v>0</v>
      </c>
      <c r="S525" s="513"/>
      <c r="T525" s="514"/>
      <c r="U525" s="514"/>
      <c r="V525" s="286"/>
      <c r="W525" s="511" t="str">
        <f>IF(C525="","",HLOOKUP(C525,'Subpart I Tables'!$C$105:$K$111,7,FALSE))</f>
        <v/>
      </c>
      <c r="X525" s="511" t="e">
        <v>#N/A</v>
      </c>
      <c r="Y525" s="511" t="e">
        <v>#N/A</v>
      </c>
      <c r="Z525" s="511" t="e">
        <v>#N/A</v>
      </c>
      <c r="AA525" s="286"/>
      <c r="AB525" s="286"/>
      <c r="AC525" s="286"/>
      <c r="AD525" s="286"/>
      <c r="AE525" s="286"/>
      <c r="AF525" s="286"/>
      <c r="AG525" s="286"/>
      <c r="AH525" s="859"/>
      <c r="AI525" s="511" t="str">
        <f t="shared" si="241"/>
        <v/>
      </c>
      <c r="AJ525" s="430" t="str">
        <f t="shared" si="242"/>
        <v/>
      </c>
      <c r="AK525" s="430" t="str">
        <f t="shared" si="243"/>
        <v/>
      </c>
      <c r="AL525" s="430">
        <f t="shared" si="244"/>
        <v>0</v>
      </c>
      <c r="AM525" s="430">
        <f t="shared" si="245"/>
        <v>0</v>
      </c>
      <c r="AN525" s="430">
        <f t="shared" si="246"/>
        <v>0</v>
      </c>
      <c r="AO525" s="430" t="str">
        <f t="shared" si="224"/>
        <v/>
      </c>
      <c r="AP525" s="430" t="str">
        <f t="shared" si="225"/>
        <v/>
      </c>
      <c r="AQ525" s="430" t="str">
        <f t="shared" si="226"/>
        <v/>
      </c>
      <c r="AR525" s="430" t="str">
        <f t="shared" si="227"/>
        <v/>
      </c>
    </row>
    <row r="526" spans="1:44" s="287" customFormat="1" ht="18" customHeight="1" x14ac:dyDescent="0.2">
      <c r="A526" s="286"/>
      <c r="B526" s="824"/>
      <c r="C526" s="238" t="str">
        <f t="shared" ref="C526:D526" si="251">C421</f>
        <v/>
      </c>
      <c r="D526" s="238" t="str">
        <f t="shared" si="251"/>
        <v/>
      </c>
      <c r="E526" s="238" t="str">
        <f t="shared" si="191"/>
        <v/>
      </c>
      <c r="F526" s="238">
        <f t="shared" si="192"/>
        <v>0</v>
      </c>
      <c r="G526" s="238">
        <f t="shared" si="193"/>
        <v>0</v>
      </c>
      <c r="H526" s="238">
        <f t="shared" si="194"/>
        <v>0</v>
      </c>
      <c r="I526" s="294" t="str">
        <f t="shared" si="249"/>
        <v/>
      </c>
      <c r="J526" s="347"/>
      <c r="K526" s="347"/>
      <c r="L526" s="347"/>
      <c r="M526" s="494"/>
      <c r="N526" s="507" t="str">
        <f t="shared" si="237"/>
        <v/>
      </c>
      <c r="O526" s="739">
        <f t="shared" si="197"/>
        <v>0</v>
      </c>
      <c r="P526" s="740">
        <f t="shared" si="238"/>
        <v>0</v>
      </c>
      <c r="Q526" s="740">
        <f t="shared" si="239"/>
        <v>0</v>
      </c>
      <c r="R526" s="741">
        <f t="shared" si="240"/>
        <v>0</v>
      </c>
      <c r="S526" s="513"/>
      <c r="T526" s="514"/>
      <c r="U526" s="514"/>
      <c r="V526" s="286"/>
      <c r="W526" s="511" t="str">
        <f>IF(C526="","",HLOOKUP(C526,'Subpart I Tables'!$C$105:$K$111,7,FALSE))</f>
        <v/>
      </c>
      <c r="X526" s="511" t="e">
        <v>#N/A</v>
      </c>
      <c r="Y526" s="511" t="e">
        <v>#N/A</v>
      </c>
      <c r="Z526" s="511" t="e">
        <v>#N/A</v>
      </c>
      <c r="AA526" s="286"/>
      <c r="AB526" s="286"/>
      <c r="AC526" s="286"/>
      <c r="AD526" s="286"/>
      <c r="AE526" s="286"/>
      <c r="AF526" s="286"/>
      <c r="AG526" s="286"/>
      <c r="AH526" s="859"/>
      <c r="AI526" s="511" t="str">
        <f t="shared" si="241"/>
        <v/>
      </c>
      <c r="AJ526" s="430" t="str">
        <f t="shared" si="242"/>
        <v/>
      </c>
      <c r="AK526" s="430" t="str">
        <f t="shared" si="243"/>
        <v/>
      </c>
      <c r="AL526" s="430">
        <f t="shared" si="244"/>
        <v>0</v>
      </c>
      <c r="AM526" s="430">
        <f t="shared" si="245"/>
        <v>0</v>
      </c>
      <c r="AN526" s="430">
        <f t="shared" si="246"/>
        <v>0</v>
      </c>
      <c r="AO526" s="430" t="str">
        <f t="shared" si="224"/>
        <v/>
      </c>
      <c r="AP526" s="430" t="str">
        <f t="shared" si="225"/>
        <v/>
      </c>
      <c r="AQ526" s="430" t="str">
        <f t="shared" si="226"/>
        <v/>
      </c>
      <c r="AR526" s="430" t="str">
        <f t="shared" si="227"/>
        <v/>
      </c>
    </row>
    <row r="527" spans="1:44" x14ac:dyDescent="0.2">
      <c r="A527" s="286"/>
      <c r="B527" s="824"/>
      <c r="C527" s="238" t="str">
        <f t="shared" ref="C527:D527" si="252">C422</f>
        <v/>
      </c>
      <c r="D527" s="238" t="str">
        <f t="shared" si="252"/>
        <v/>
      </c>
      <c r="E527" s="238" t="str">
        <f t="shared" si="191"/>
        <v/>
      </c>
      <c r="F527" s="238">
        <f t="shared" si="192"/>
        <v>0</v>
      </c>
      <c r="G527" s="238">
        <f t="shared" si="193"/>
        <v>0</v>
      </c>
      <c r="H527" s="238">
        <f t="shared" si="194"/>
        <v>0</v>
      </c>
      <c r="I527" s="294" t="str">
        <f t="shared" si="249"/>
        <v/>
      </c>
      <c r="J527" s="347"/>
      <c r="K527" s="347"/>
      <c r="L527" s="347"/>
      <c r="M527" s="494"/>
      <c r="N527" s="507" t="str">
        <f t="shared" si="237"/>
        <v/>
      </c>
      <c r="O527" s="739">
        <f t="shared" si="197"/>
        <v>0</v>
      </c>
      <c r="P527" s="740">
        <f t="shared" si="238"/>
        <v>0</v>
      </c>
      <c r="Q527" s="740">
        <f t="shared" si="239"/>
        <v>0</v>
      </c>
      <c r="R527" s="741">
        <f t="shared" si="240"/>
        <v>0</v>
      </c>
      <c r="S527" s="513"/>
      <c r="T527" s="514"/>
      <c r="U527" s="514"/>
      <c r="V527" s="286"/>
      <c r="W527" s="511" t="str">
        <f>IF(C527="","",HLOOKUP(C527,'Subpart I Tables'!$C$105:$K$111,7,FALSE))</f>
        <v/>
      </c>
      <c r="X527" s="511" t="e">
        <v>#N/A</v>
      </c>
      <c r="Y527" s="511" t="e">
        <v>#N/A</v>
      </c>
      <c r="Z527" s="511" t="e">
        <v>#N/A</v>
      </c>
      <c r="AA527" s="172"/>
      <c r="AB527" s="172"/>
      <c r="AC527" s="172"/>
      <c r="AD527" s="172"/>
      <c r="AE527" s="172"/>
      <c r="AF527" s="172"/>
      <c r="AG527" s="172"/>
      <c r="AH527" s="859"/>
      <c r="AI527" s="511" t="str">
        <f t="shared" si="241"/>
        <v/>
      </c>
      <c r="AJ527" s="430" t="str">
        <f t="shared" si="242"/>
        <v/>
      </c>
      <c r="AK527" s="430" t="str">
        <f t="shared" si="243"/>
        <v/>
      </c>
      <c r="AL527" s="430">
        <f t="shared" si="244"/>
        <v>0</v>
      </c>
      <c r="AM527" s="430">
        <f t="shared" si="245"/>
        <v>0</v>
      </c>
      <c r="AN527" s="430">
        <f t="shared" si="246"/>
        <v>0</v>
      </c>
      <c r="AO527" s="430" t="str">
        <f t="shared" si="224"/>
        <v/>
      </c>
      <c r="AP527" s="430" t="str">
        <f t="shared" si="225"/>
        <v/>
      </c>
      <c r="AQ527" s="430" t="str">
        <f t="shared" si="226"/>
        <v/>
      </c>
      <c r="AR527" s="430" t="str">
        <f t="shared" si="227"/>
        <v/>
      </c>
    </row>
    <row r="528" spans="1:44" s="287" customFormat="1" ht="18" customHeight="1" thickBot="1" x14ac:dyDescent="0.25">
      <c r="A528" s="286"/>
      <c r="B528" s="825"/>
      <c r="C528" s="242" t="str">
        <f t="shared" ref="C528:D528" si="253">C423</f>
        <v/>
      </c>
      <c r="D528" s="242" t="str">
        <f t="shared" si="253"/>
        <v/>
      </c>
      <c r="E528" s="242" t="str">
        <f t="shared" si="191"/>
        <v/>
      </c>
      <c r="F528" s="242">
        <f t="shared" si="192"/>
        <v>0</v>
      </c>
      <c r="G528" s="242">
        <f t="shared" si="193"/>
        <v>0</v>
      </c>
      <c r="H528" s="242">
        <f t="shared" si="194"/>
        <v>0</v>
      </c>
      <c r="I528" s="295" t="str">
        <f t="shared" si="249"/>
        <v/>
      </c>
      <c r="J528" s="348"/>
      <c r="K528" s="348"/>
      <c r="L528" s="348"/>
      <c r="M528" s="495"/>
      <c r="N528" s="508" t="str">
        <f t="shared" si="237"/>
        <v/>
      </c>
      <c r="O528" s="742">
        <f t="shared" si="197"/>
        <v>0</v>
      </c>
      <c r="P528" s="743">
        <f t="shared" si="238"/>
        <v>0</v>
      </c>
      <c r="Q528" s="743">
        <f t="shared" si="239"/>
        <v>0</v>
      </c>
      <c r="R528" s="744">
        <f t="shared" si="240"/>
        <v>0</v>
      </c>
      <c r="S528" s="513"/>
      <c r="T528" s="514"/>
      <c r="U528" s="514"/>
      <c r="V528" s="286"/>
      <c r="W528" s="512" t="str">
        <f>IF(C528="","",HLOOKUP(C528,'Subpart I Tables'!$C$105:$K$111,7,FALSE))</f>
        <v/>
      </c>
      <c r="X528" s="512" t="e">
        <v>#N/A</v>
      </c>
      <c r="Y528" s="512" t="e">
        <v>#N/A</v>
      </c>
      <c r="Z528" s="512" t="e">
        <v>#N/A</v>
      </c>
      <c r="AA528" s="286"/>
      <c r="AB528" s="286"/>
      <c r="AC528" s="286"/>
      <c r="AD528" s="286"/>
      <c r="AE528" s="286"/>
      <c r="AF528" s="286"/>
      <c r="AG528" s="286"/>
      <c r="AH528" s="862"/>
      <c r="AI528" s="512" t="str">
        <f t="shared" si="241"/>
        <v/>
      </c>
      <c r="AJ528" s="431" t="str">
        <f t="shared" si="242"/>
        <v/>
      </c>
      <c r="AK528" s="431" t="str">
        <f t="shared" si="243"/>
        <v/>
      </c>
      <c r="AL528" s="431">
        <f t="shared" si="244"/>
        <v>0</v>
      </c>
      <c r="AM528" s="431">
        <f t="shared" si="245"/>
        <v>0</v>
      </c>
      <c r="AN528" s="431">
        <f t="shared" si="246"/>
        <v>0</v>
      </c>
      <c r="AO528" s="431" t="str">
        <f t="shared" si="224"/>
        <v/>
      </c>
      <c r="AP528" s="431" t="str">
        <f t="shared" si="225"/>
        <v/>
      </c>
      <c r="AQ528" s="431" t="str">
        <f t="shared" si="226"/>
        <v/>
      </c>
      <c r="AR528" s="431" t="str">
        <f t="shared" si="227"/>
        <v/>
      </c>
    </row>
    <row r="529" spans="1:44" s="287" customFormat="1" ht="18" customHeight="1" thickBot="1" x14ac:dyDescent="0.4">
      <c r="A529" s="172"/>
      <c r="B529" s="244" t="s">
        <v>25</v>
      </c>
      <c r="C529" s="245"/>
      <c r="D529" s="246"/>
      <c r="E529" s="246"/>
      <c r="F529" s="246"/>
      <c r="G529" s="246"/>
      <c r="H529" s="246"/>
      <c r="I529" s="299"/>
      <c r="J529" s="246"/>
      <c r="K529" s="246"/>
      <c r="L529" s="246"/>
      <c r="M529" s="246"/>
      <c r="N529" s="300"/>
      <c r="O529" s="570" t="s">
        <v>181</v>
      </c>
      <c r="P529" s="571"/>
      <c r="Q529" s="571"/>
      <c r="R529" s="572"/>
      <c r="S529" s="300"/>
      <c r="T529" s="301"/>
      <c r="U529" s="301"/>
      <c r="V529" s="172"/>
      <c r="Y529" s="286"/>
      <c r="Z529" s="286"/>
      <c r="AA529" s="286"/>
      <c r="AB529" s="286"/>
      <c r="AC529" s="286"/>
      <c r="AD529" s="286"/>
      <c r="AE529" s="286"/>
      <c r="AF529" s="286"/>
      <c r="AG529" s="286"/>
      <c r="AH529" s="592" t="s">
        <v>25</v>
      </c>
      <c r="AI529" s="245"/>
      <c r="AJ529" s="246"/>
      <c r="AK529" s="246"/>
      <c r="AL529" s="246"/>
      <c r="AM529" s="246"/>
      <c r="AN529" s="246"/>
    </row>
    <row r="530" spans="1:44" s="287" customFormat="1" ht="18" customHeight="1" thickBot="1" x14ac:dyDescent="0.25">
      <c r="A530" s="286"/>
      <c r="B530" s="159" t="s">
        <v>74</v>
      </c>
      <c r="C530" s="277" t="str">
        <f>C425</f>
        <v/>
      </c>
      <c r="D530" s="302" t="str">
        <f t="shared" ref="C530:D532" si="254">D425</f>
        <v/>
      </c>
      <c r="E530" s="277">
        <v>0.02</v>
      </c>
      <c r="F530" s="277">
        <v>0</v>
      </c>
      <c r="G530" s="674">
        <v>0</v>
      </c>
      <c r="H530" s="277">
        <v>0</v>
      </c>
      <c r="I530" s="303" t="str">
        <f>IF(F425=0,"",F425)</f>
        <v/>
      </c>
      <c r="J530" s="350"/>
      <c r="K530" s="350"/>
      <c r="L530" s="350"/>
      <c r="M530" s="699"/>
      <c r="N530" s="509" t="str">
        <f>IF($C530="","",IF(ISNA(VLOOKUP($C530&amp;"NF3 Remote Chamber Cleaning - MEMS manufacture",$A$186:$H$211,8,FALSE)),1,VLOOKUP($C530&amp;"NF3 Remote Chamber Cleaning - MEMS manufacture",$A$186:$H$211,8,FALSE)))</f>
        <v/>
      </c>
      <c r="O530" s="736">
        <f>IF($C530="",0,$D530*(1-IF($I530="",0,$I530)*$J530*$N530)*IF($E530="N/A",0,$E530*0.001))</f>
        <v>0</v>
      </c>
      <c r="P530" s="737">
        <f>IF($C530="",0,$D530*(1-IF($I530="",0,$I530)*$K530*$N530)*IF($F530="N/A",0,$F530*0.001))</f>
        <v>0</v>
      </c>
      <c r="Q530" s="737">
        <f>IF($C530="",0,$D530*(1-IF($I530="",0,$I530)*$L530*$N530)*IF($G530="N/A",0,$G530*0.001))</f>
        <v>0</v>
      </c>
      <c r="R530" s="738">
        <f>IF($C530="",0,$D530*(1-IF($I530="",0,$I530)*$M530*$N530)*IF($H530="N/A",0,$H530*0.001))</f>
        <v>0</v>
      </c>
      <c r="S530" s="513"/>
      <c r="T530" s="514"/>
      <c r="U530" s="514"/>
      <c r="V530" s="286"/>
      <c r="Y530" s="286"/>
      <c r="Z530" s="286"/>
      <c r="AA530" s="286"/>
      <c r="AB530" s="286"/>
      <c r="AC530" s="286"/>
      <c r="AD530" s="286"/>
      <c r="AE530" s="286"/>
      <c r="AF530" s="286"/>
      <c r="AG530" s="286"/>
      <c r="AH530" s="601" t="s">
        <v>74</v>
      </c>
      <c r="AI530" s="593" t="str">
        <f>$T$9</f>
        <v>Nitrogen trifluoride</v>
      </c>
      <c r="AJ530" s="593">
        <f>IF(ISNA(VLOOKUP($AI530,$C$530:$E$530,2,FALSE)),0,VLOOKUP($AI530,$C$530:$E$530,2,FALSE))</f>
        <v>0</v>
      </c>
      <c r="AK530" s="593">
        <f>IF(ISNA(VLOOKUP($AI530,$C$530:$H$530,3,FALSE)),0,VLOOKUP($AI530,$C$530:$H$530,3,FALSE))</f>
        <v>0</v>
      </c>
      <c r="AL530" s="593">
        <f>IF(ISNA(VLOOKUP($AI530,$C$530:$H$530,4,FALSE)),0,VLOOKUP($AI530,$C$530:$H$530,4,FALSE))</f>
        <v>0</v>
      </c>
      <c r="AM530" s="593">
        <f>IF(ISNA(VLOOKUP($AI530,$C$530:$H$530,5,FALSE)),0,VLOOKUP($AI530,$C$530:$H$530,5,FALSE))</f>
        <v>0</v>
      </c>
      <c r="AN530" s="593">
        <f>IF(ISNA(VLOOKUP($AI530,$C$530:$H$530,6,FALSE)),0,VLOOKUP($AI530,$C$530:$H$530,6,FALSE))</f>
        <v>0</v>
      </c>
      <c r="AO530" s="593">
        <f>IF(AI530="","",AJ530*AK530)</f>
        <v>0</v>
      </c>
      <c r="AP530" s="593">
        <f>IF(AI530="","",AJ530*AL530)</f>
        <v>0</v>
      </c>
      <c r="AQ530" s="593">
        <f t="shared" si="226"/>
        <v>0</v>
      </c>
      <c r="AR530" s="593">
        <f t="shared" si="227"/>
        <v>0</v>
      </c>
    </row>
    <row r="531" spans="1:44" s="287" customFormat="1" ht="18" customHeight="1" thickBot="1" x14ac:dyDescent="0.25">
      <c r="A531" s="286"/>
      <c r="B531" s="159" t="s">
        <v>179</v>
      </c>
      <c r="C531" s="277" t="str">
        <f t="shared" si="254"/>
        <v/>
      </c>
      <c r="D531" s="302" t="str">
        <f t="shared" si="254"/>
        <v/>
      </c>
      <c r="E531" s="696">
        <v>0</v>
      </c>
      <c r="F531" s="277">
        <v>0</v>
      </c>
      <c r="G531" s="277">
        <v>0</v>
      </c>
      <c r="H531" s="277">
        <v>0</v>
      </c>
      <c r="I531" s="303" t="str">
        <f>IF(F426=0,"",F426)</f>
        <v/>
      </c>
      <c r="J531" s="350"/>
      <c r="K531" s="350"/>
      <c r="L531" s="350"/>
      <c r="M531" s="699"/>
      <c r="N531" s="509" t="str">
        <f>IF($C531="","",IF(ISNA(VLOOKUP($C531&amp;"NF3 Remote Chamber Cleaning - LCD manufacture",$A$186:$H$211,8,FALSE)),1,VLOOKUP($C531&amp;"NF3 Remote Chamber Cleaning - LCD manufacture",$A$186:$H$211,8,FALSE)))</f>
        <v/>
      </c>
      <c r="O531" s="739">
        <f>IF($C531="",0,$D531*(1-IF($I531="",0,$I531)*$J531*$N531)*IF($E531="N/A",0,$E531*0.001))</f>
        <v>0</v>
      </c>
      <c r="P531" s="740">
        <f>IF($C531="",0,$D531*(1-IF($I531="",0,$I531)*$K531*$N531)*IF($F531="N/A",0,$F531*0.001))</f>
        <v>0</v>
      </c>
      <c r="Q531" s="740">
        <f>IF($C531="",0,$D531*(1-IF($I531="",0,$I531)*$L531*$N531)*IF($G531="N/A",0,$G531*0.001))</f>
        <v>0</v>
      </c>
      <c r="R531" s="741">
        <f>IF($C531="",0,$D531*(1-IF($I531="",0,$I531)*$M531*$N531)*IF($H531="N/A",0,$H531*0.001))</f>
        <v>0</v>
      </c>
      <c r="S531" s="513"/>
      <c r="T531" s="514"/>
      <c r="U531" s="514"/>
      <c r="V531" s="286"/>
      <c r="Y531" s="286"/>
      <c r="Z531" s="286"/>
      <c r="AA531" s="286"/>
      <c r="AB531" s="286"/>
      <c r="AC531" s="286"/>
      <c r="AD531" s="286"/>
      <c r="AE531" s="286"/>
      <c r="AF531" s="286"/>
      <c r="AG531" s="286"/>
      <c r="AH531" s="601" t="s">
        <v>179</v>
      </c>
      <c r="AI531" s="431" t="str">
        <f>$T$9</f>
        <v>Nitrogen trifluoride</v>
      </c>
      <c r="AJ531" s="431">
        <f>IF(ISNA(VLOOKUP(AI531,$C$531:$E$531,2,FALSE)),0,VLOOKUP(AI531,$C$531:$E$531,2,FALSE))</f>
        <v>0</v>
      </c>
      <c r="AK531" s="593">
        <f>IF(ISNA(VLOOKUP($AI531,$C$531:$H$531,3,FALSE)),0,VLOOKUP($AI531,$C$531:$H$531,3,FALSE))</f>
        <v>0</v>
      </c>
      <c r="AL531" s="593">
        <f>IF(ISNA(VLOOKUP($AI531,$C$531:$H$531,4,FALSE)),0,VLOOKUP($AI531,$C$531:$H$531,4,FALSE))</f>
        <v>0</v>
      </c>
      <c r="AM531" s="593">
        <f>IF(ISNA(VLOOKUP($AI531,$C$531:$H$531,5,FALSE)),0,VLOOKUP($AI531,$C$531:$H$531,5,FALSE))</f>
        <v>0</v>
      </c>
      <c r="AN531" s="593">
        <f>IF(ISNA(VLOOKUP($AI531,$C$531:$H$531,6,FALSE)),0,VLOOKUP($AI531,$C$531:$H$531,6,FALSE))</f>
        <v>0</v>
      </c>
      <c r="AO531" s="593">
        <f t="shared" si="224"/>
        <v>0</v>
      </c>
      <c r="AP531" s="593">
        <f t="shared" si="225"/>
        <v>0</v>
      </c>
      <c r="AQ531" s="593">
        <f t="shared" si="226"/>
        <v>0</v>
      </c>
      <c r="AR531" s="593">
        <f t="shared" si="227"/>
        <v>0</v>
      </c>
    </row>
    <row r="532" spans="1:44" s="287" customFormat="1" ht="18" customHeight="1" thickBot="1" x14ac:dyDescent="0.25">
      <c r="A532" s="286"/>
      <c r="B532" s="159" t="s">
        <v>180</v>
      </c>
      <c r="C532" s="277" t="str">
        <f t="shared" si="254"/>
        <v/>
      </c>
      <c r="D532" s="302" t="str">
        <f t="shared" si="254"/>
        <v/>
      </c>
      <c r="E532" s="277" t="str">
        <f>IF(C532="","",IF(C532=$T$9,'Subpart I Tables'!$I$111,HLOOKUP(C532,'Subpart I Tables'!$C$105:$K$111,7,FALSE)))</f>
        <v/>
      </c>
      <c r="F532" s="277">
        <v>0</v>
      </c>
      <c r="G532" s="277">
        <v>0</v>
      </c>
      <c r="H532" s="277">
        <v>0</v>
      </c>
      <c r="I532" s="303" t="str">
        <f>IF(F427=0,"",F427)</f>
        <v/>
      </c>
      <c r="J532" s="350"/>
      <c r="K532" s="350"/>
      <c r="L532" s="350"/>
      <c r="M532" s="699"/>
      <c r="N532" s="509" t="str">
        <f>IF($C532="","",IF(ISNA(VLOOKUP($C532&amp;"NF3 Remote Chamber Cleaning - PV manufacture",$A$186:$H$211,8,FALSE)),1,VLOOKUP($C532&amp;"NF3 Remote Chamber Cleaning - PV manufacture",$A$186:$H$211,8,FALSE)))</f>
        <v/>
      </c>
      <c r="O532" s="742">
        <f>IF($C532="",0,$D532*(1-IF($I532="",0,$I532)*$J532*$N532)*IF($E532="N/A",0,$E532*0.001))</f>
        <v>0</v>
      </c>
      <c r="P532" s="743">
        <f>IF($C532="",0,$D532*(1-IF($I532="",0,$I532)*$K532*$N532)*IF($F532="N/A",0,$F532*0.001))</f>
        <v>0</v>
      </c>
      <c r="Q532" s="743">
        <f>IF($C532="",0,$D532*(1-IF($I532="",0,$I532)*$L532*$N532)*IF($G532="N/A",0,$G532*0.001))</f>
        <v>0</v>
      </c>
      <c r="R532" s="744">
        <f>IF($C532="",0,$D532*(1-IF($I532="",0,$I532)*$M532*$N532)*IF($H532="N/A",0,$H532*0.001))</f>
        <v>0</v>
      </c>
      <c r="S532" s="513"/>
      <c r="T532" s="514"/>
      <c r="U532" s="514"/>
      <c r="V532" s="286"/>
      <c r="Y532" s="286"/>
      <c r="Z532" s="286"/>
      <c r="AA532" s="286"/>
      <c r="AB532" s="286"/>
      <c r="AC532" s="286"/>
      <c r="AD532" s="286"/>
      <c r="AE532" s="286"/>
      <c r="AF532" s="286"/>
      <c r="AG532" s="286"/>
      <c r="AH532" s="601" t="s">
        <v>180</v>
      </c>
      <c r="AI532" s="431" t="str">
        <f>$T$9</f>
        <v>Nitrogen trifluoride</v>
      </c>
      <c r="AJ532" s="431">
        <f>IF(ISNA(VLOOKUP(AI532,$C$532:$E$532,2,FALSE)),0,VLOOKUP(AI532,$C$532:$E$532,2,FALSE))</f>
        <v>0</v>
      </c>
      <c r="AK532" s="593">
        <f>IF(ISNA(VLOOKUP($AI532,$C$532:$H$532,3,FALSE)),0,VLOOKUP($AI532,$C$532:$H$532,3,FALSE))</f>
        <v>0</v>
      </c>
      <c r="AL532" s="593">
        <f>IF(ISNA(VLOOKUP($AI532,$C$532:$H$532,4,FALSE)),0,VLOOKUP($AI532,$C$532:$H$532,4,FALSE))</f>
        <v>0</v>
      </c>
      <c r="AM532" s="593">
        <f>IF(ISNA(VLOOKUP($AI532,$C$532:$H$532,5,FALSE)),0,VLOOKUP($AI532,$C$532:$H$532,5,FALSE))</f>
        <v>0</v>
      </c>
      <c r="AN532" s="593">
        <f>IF(ISNA(VLOOKUP($AI532,$C$532:$H$532,6,FALSE)),0,VLOOKUP($AI532,$C$532:$H$532,6,FALSE))</f>
        <v>0</v>
      </c>
      <c r="AO532" s="593">
        <f t="shared" si="224"/>
        <v>0</v>
      </c>
      <c r="AP532" s="593">
        <f t="shared" si="225"/>
        <v>0</v>
      </c>
      <c r="AQ532" s="593">
        <f t="shared" si="226"/>
        <v>0</v>
      </c>
      <c r="AR532" s="593">
        <f t="shared" si="227"/>
        <v>0</v>
      </c>
    </row>
    <row r="533" spans="1:44" ht="15" x14ac:dyDescent="0.25">
      <c r="A533" s="172"/>
      <c r="B533" s="172"/>
      <c r="C533" s="172"/>
      <c r="D533" s="172"/>
      <c r="E533" s="172"/>
      <c r="F533" s="172"/>
      <c r="G533" s="172"/>
      <c r="H533" s="172"/>
      <c r="I533" s="172"/>
      <c r="J533" s="172"/>
      <c r="K533" s="172"/>
      <c r="L533" s="172"/>
      <c r="M533" s="172"/>
      <c r="N533" s="172"/>
      <c r="O533" s="172"/>
      <c r="P533" s="172"/>
      <c r="Q533" s="172"/>
      <c r="R533" s="172"/>
      <c r="S533" s="172"/>
      <c r="T533" s="172"/>
      <c r="U533" s="172"/>
      <c r="V533" s="172"/>
      <c r="W533" s="172"/>
      <c r="X533" s="172"/>
      <c r="Y533" s="172"/>
      <c r="Z533" s="52"/>
      <c r="AA533" s="172"/>
      <c r="AB533" s="172"/>
      <c r="AC533" s="172"/>
    </row>
    <row r="534" spans="1:44" ht="16.5" x14ac:dyDescent="0.3">
      <c r="A534" s="172"/>
      <c r="B534" s="172"/>
      <c r="C534" s="172"/>
      <c r="D534" s="172"/>
      <c r="E534" s="172"/>
      <c r="F534" s="172"/>
      <c r="G534" s="172"/>
      <c r="H534" s="172"/>
      <c r="I534" s="172"/>
      <c r="J534" s="172"/>
      <c r="M534" s="172"/>
      <c r="N534" s="172"/>
      <c r="O534" s="172"/>
      <c r="P534" s="172"/>
      <c r="R534" s="52" t="s">
        <v>189</v>
      </c>
      <c r="S534" s="172"/>
      <c r="T534" s="172"/>
      <c r="Y534" s="172"/>
      <c r="Z534" s="172"/>
      <c r="AA534" s="172"/>
      <c r="AB534" s="172"/>
      <c r="AC534" s="172"/>
    </row>
    <row r="535" spans="1:44" x14ac:dyDescent="0.2">
      <c r="A535" s="172"/>
      <c r="B535" s="172"/>
      <c r="C535" s="172"/>
      <c r="D535" s="172"/>
      <c r="E535" s="172"/>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row>
    <row r="536" spans="1:44" ht="15" x14ac:dyDescent="0.25">
      <c r="A536" s="172"/>
      <c r="B536" s="186" t="s">
        <v>409</v>
      </c>
      <c r="C536" s="172"/>
      <c r="D536" s="172"/>
      <c r="E536" s="172"/>
      <c r="F536" s="172"/>
      <c r="G536" s="172"/>
      <c r="H536" s="172"/>
      <c r="I536" s="172"/>
      <c r="J536" s="172"/>
      <c r="K536" s="172"/>
      <c r="L536" s="172"/>
      <c r="M536" s="172"/>
      <c r="N536" s="172"/>
      <c r="O536" s="172"/>
      <c r="P536" s="172"/>
      <c r="Q536" s="172"/>
      <c r="R536" s="172"/>
      <c r="S536" s="172"/>
      <c r="T536" s="172"/>
      <c r="U536" s="172"/>
      <c r="V536" s="172"/>
      <c r="W536" s="172"/>
      <c r="X536" s="172"/>
      <c r="Y536" s="172"/>
      <c r="Z536" s="172"/>
      <c r="AA536" s="172"/>
      <c r="AB536" s="172"/>
      <c r="AC536" s="172"/>
    </row>
    <row r="537" spans="1:44" x14ac:dyDescent="0.2">
      <c r="A537" s="172"/>
      <c r="B537" s="183"/>
      <c r="C537" s="183"/>
      <c r="D537" s="183"/>
      <c r="E537" s="183"/>
      <c r="F537" s="183"/>
      <c r="G537" s="183"/>
      <c r="H537" s="183"/>
      <c r="I537" s="172"/>
      <c r="J537" s="172"/>
      <c r="K537" s="172"/>
      <c r="L537" s="172"/>
      <c r="M537" s="172"/>
      <c r="N537" s="172"/>
      <c r="O537" s="172"/>
      <c r="P537" s="172"/>
      <c r="Q537" s="172"/>
      <c r="R537" s="172"/>
      <c r="S537" s="172"/>
      <c r="T537" s="172"/>
      <c r="U537" s="172"/>
      <c r="V537" s="172"/>
      <c r="W537" s="172"/>
      <c r="X537" s="172"/>
      <c r="Y537" s="172"/>
      <c r="Z537" s="172"/>
      <c r="AA537" s="172"/>
      <c r="AB537" s="172"/>
      <c r="AC537" s="172"/>
    </row>
    <row r="538" spans="1:44" x14ac:dyDescent="0.2">
      <c r="A538" s="172"/>
      <c r="B538" s="183"/>
      <c r="C538" s="183"/>
      <c r="D538" s="183"/>
      <c r="E538" s="183"/>
      <c r="F538" s="183"/>
      <c r="G538" s="183"/>
      <c r="H538" s="183"/>
      <c r="I538" s="172"/>
      <c r="J538" s="172"/>
      <c r="K538" s="172"/>
      <c r="L538" s="172"/>
      <c r="M538" s="172"/>
      <c r="N538" s="172"/>
      <c r="O538" s="172"/>
      <c r="P538" s="172"/>
      <c r="Q538" s="172"/>
      <c r="R538" s="172"/>
      <c r="S538" s="172"/>
      <c r="T538" s="172"/>
      <c r="U538" s="172"/>
      <c r="V538" s="172"/>
      <c r="W538" s="172"/>
      <c r="X538" s="172"/>
      <c r="Y538" s="172"/>
      <c r="Z538" s="172"/>
      <c r="AA538" s="172"/>
      <c r="AB538" s="172"/>
      <c r="AC538" s="172"/>
    </row>
    <row r="539" spans="1:44" x14ac:dyDescent="0.2">
      <c r="A539" s="172"/>
      <c r="B539" s="183"/>
      <c r="C539" s="183"/>
      <c r="D539" s="183"/>
      <c r="E539" s="183"/>
      <c r="F539" s="183"/>
      <c r="G539" s="183"/>
      <c r="H539" s="183"/>
      <c r="I539" s="172"/>
      <c r="J539" s="172"/>
      <c r="K539" s="172"/>
      <c r="L539" s="172"/>
      <c r="M539" s="172"/>
      <c r="N539" s="172"/>
      <c r="O539" s="172"/>
      <c r="P539" s="172"/>
      <c r="Q539" s="172"/>
      <c r="R539" s="172"/>
      <c r="S539" s="172"/>
      <c r="T539" s="172"/>
      <c r="U539" s="172"/>
      <c r="V539" s="172"/>
      <c r="W539" s="172"/>
      <c r="X539" s="172"/>
      <c r="Y539" s="172"/>
      <c r="Z539" s="172"/>
      <c r="AA539" s="172"/>
      <c r="AB539" s="172"/>
      <c r="AC539" s="172"/>
    </row>
    <row r="540" spans="1:44" x14ac:dyDescent="0.2">
      <c r="A540" s="172"/>
      <c r="B540" s="183"/>
      <c r="C540" s="183"/>
      <c r="D540" s="183"/>
      <c r="E540" s="183"/>
      <c r="F540" s="304"/>
      <c r="G540" s="183"/>
      <c r="H540" s="183"/>
      <c r="I540" s="172"/>
      <c r="J540" s="172"/>
      <c r="K540" s="172"/>
      <c r="L540" s="172"/>
      <c r="M540" s="172"/>
      <c r="N540" s="172"/>
      <c r="O540" s="172"/>
      <c r="P540" s="172"/>
      <c r="Q540" s="172"/>
      <c r="R540" s="172"/>
      <c r="S540" s="172"/>
      <c r="T540" s="172"/>
      <c r="U540" s="172"/>
      <c r="V540" s="172"/>
      <c r="W540" s="172"/>
      <c r="X540" s="172"/>
      <c r="Y540" s="172"/>
      <c r="Z540" s="172"/>
      <c r="AA540" s="172"/>
      <c r="AB540" s="172"/>
      <c r="AC540" s="172"/>
    </row>
    <row r="541" spans="1:44" x14ac:dyDescent="0.2">
      <c r="A541" s="172"/>
      <c r="B541" s="183"/>
      <c r="C541" s="183"/>
      <c r="D541" s="183"/>
      <c r="E541" s="183"/>
      <c r="F541" s="183"/>
      <c r="G541" s="183"/>
      <c r="H541" s="183"/>
      <c r="I541" s="172"/>
      <c r="J541" s="172"/>
      <c r="K541" s="172"/>
      <c r="L541" s="172"/>
      <c r="M541" s="172"/>
      <c r="N541" s="172"/>
      <c r="O541" s="172"/>
      <c r="P541" s="172"/>
      <c r="Q541" s="172"/>
      <c r="R541" s="172"/>
      <c r="S541" s="172"/>
      <c r="T541" s="172"/>
      <c r="U541" s="172"/>
      <c r="V541" s="172"/>
      <c r="W541" s="172"/>
      <c r="X541" s="172"/>
      <c r="Y541" s="172"/>
      <c r="Z541" s="172"/>
      <c r="AA541" s="172"/>
      <c r="AB541" s="172"/>
      <c r="AC541" s="172"/>
    </row>
    <row r="542" spans="1:44" s="287" customFormat="1" ht="18" customHeight="1" thickBot="1" x14ac:dyDescent="0.25">
      <c r="A542" s="172"/>
      <c r="B542" s="183"/>
      <c r="C542" s="183"/>
      <c r="D542" s="183"/>
      <c r="E542" s="183"/>
      <c r="F542" s="183"/>
      <c r="G542" s="183"/>
      <c r="H542" s="183"/>
      <c r="I542" s="172"/>
      <c r="J542" s="172"/>
      <c r="K542" s="172"/>
      <c r="L542" s="172"/>
      <c r="M542" s="172"/>
      <c r="N542" s="172"/>
      <c r="O542" s="172"/>
      <c r="P542" s="172"/>
      <c r="Q542" s="172"/>
      <c r="R542" s="172"/>
      <c r="S542" s="172"/>
      <c r="T542" s="286"/>
      <c r="U542" s="286"/>
      <c r="V542" s="286"/>
      <c r="W542" s="286"/>
      <c r="X542" s="286"/>
      <c r="Y542" s="286"/>
      <c r="Z542" s="286"/>
      <c r="AA542" s="286"/>
      <c r="AB542" s="286"/>
      <c r="AC542" s="286"/>
      <c r="AI542" s="591" t="s">
        <v>487</v>
      </c>
    </row>
    <row r="543" spans="1:44" s="287" customFormat="1" ht="68.25" customHeight="1" thickBot="1" x14ac:dyDescent="0.25">
      <c r="A543" s="172"/>
      <c r="B543" s="232" t="s">
        <v>8</v>
      </c>
      <c r="C543" s="306" t="s">
        <v>7</v>
      </c>
      <c r="D543" s="307" t="s">
        <v>198</v>
      </c>
      <c r="E543" s="183"/>
      <c r="F543" s="183"/>
      <c r="G543" s="183"/>
      <c r="H543" s="183"/>
      <c r="I543" s="172"/>
      <c r="J543" s="172"/>
      <c r="K543" s="172"/>
      <c r="L543" s="172"/>
      <c r="M543" s="172"/>
      <c r="N543" s="172"/>
      <c r="O543" s="172"/>
      <c r="P543" s="172"/>
      <c r="Q543" s="172"/>
      <c r="R543" s="172"/>
      <c r="S543" s="172"/>
      <c r="T543" s="286"/>
      <c r="U543" s="286"/>
      <c r="V543" s="286"/>
      <c r="W543" s="286"/>
      <c r="X543" s="286"/>
      <c r="Y543" s="286"/>
      <c r="Z543" s="286"/>
      <c r="AA543" s="286"/>
      <c r="AB543" s="286"/>
      <c r="AC543" s="286"/>
      <c r="AI543" s="551" t="s">
        <v>7</v>
      </c>
      <c r="AJ543" s="583" t="s">
        <v>198</v>
      </c>
      <c r="AK543" s="583" t="s">
        <v>547</v>
      </c>
    </row>
    <row r="544" spans="1:44" s="287" customFormat="1" ht="18" customHeight="1" x14ac:dyDescent="0.25">
      <c r="A544" s="286"/>
      <c r="B544" s="870" t="str">
        <f>B332</f>
        <v>Plasma Etching</v>
      </c>
      <c r="C544" s="308" t="str">
        <f>AG27</f>
        <v/>
      </c>
      <c r="D544" s="749">
        <f t="shared" ref="D544:D568" si="255">SUMIF($C$333:$C$377,C544,$I$333:$I$377)</f>
        <v>0</v>
      </c>
      <c r="E544" s="309"/>
      <c r="F544" s="309"/>
      <c r="G544" s="309"/>
      <c r="H544" s="309"/>
      <c r="I544" s="286"/>
      <c r="J544" s="286"/>
      <c r="K544" s="286"/>
      <c r="L544" s="286"/>
      <c r="M544" s="286"/>
      <c r="N544" s="286"/>
      <c r="O544" s="286"/>
      <c r="P544" s="286"/>
      <c r="Q544" s="286"/>
      <c r="R544" s="286"/>
      <c r="S544" s="286"/>
      <c r="T544" s="286"/>
      <c r="U544" s="286"/>
      <c r="V544" s="286"/>
      <c r="W544" s="286"/>
      <c r="X544" s="286"/>
      <c r="Y544" s="286"/>
      <c r="Z544" s="286"/>
      <c r="AA544" s="286"/>
      <c r="AB544" s="286"/>
      <c r="AC544" s="286"/>
      <c r="AI544" s="584" t="str">
        <f t="shared" ref="AI544:AI558" si="256">C544</f>
        <v/>
      </c>
      <c r="AJ544" s="597">
        <f t="shared" ref="AJ544:AJ558" si="257">SUMIF($C$544:$C$594,AI544,$D$544:$D$594)</f>
        <v>0</v>
      </c>
      <c r="AK544" s="584">
        <f t="shared" ref="AK544:AK558" si="258">SUMIF($AI$333:$AI$427,AI544,$AL$333:$AL$427)</f>
        <v>0</v>
      </c>
    </row>
    <row r="545" spans="1:37" s="287" customFormat="1" ht="18" customHeight="1" x14ac:dyDescent="0.25">
      <c r="A545" s="286"/>
      <c r="B545" s="873"/>
      <c r="C545" s="310" t="str">
        <f>AG28</f>
        <v/>
      </c>
      <c r="D545" s="750">
        <f t="shared" si="255"/>
        <v>0</v>
      </c>
      <c r="E545" s="309"/>
      <c r="F545" s="309"/>
      <c r="G545" s="309"/>
      <c r="H545" s="309"/>
      <c r="I545" s="286"/>
      <c r="J545" s="286"/>
      <c r="K545" s="286"/>
      <c r="L545" s="286"/>
      <c r="M545" s="286"/>
      <c r="N545" s="286"/>
      <c r="O545" s="286"/>
      <c r="P545" s="286"/>
      <c r="Q545" s="286"/>
      <c r="R545" s="286"/>
      <c r="S545" s="286"/>
      <c r="T545" s="286"/>
      <c r="U545" s="286"/>
      <c r="V545" s="286"/>
      <c r="W545" s="286"/>
      <c r="X545" s="286"/>
      <c r="Y545" s="286"/>
      <c r="Z545" s="286"/>
      <c r="AA545" s="286"/>
      <c r="AB545" s="286"/>
      <c r="AC545" s="286"/>
      <c r="AI545" s="585" t="str">
        <f t="shared" si="256"/>
        <v/>
      </c>
      <c r="AJ545" s="598">
        <f t="shared" si="257"/>
        <v>0</v>
      </c>
      <c r="AK545" s="585">
        <f t="shared" si="258"/>
        <v>0</v>
      </c>
    </row>
    <row r="546" spans="1:37" s="287" customFormat="1" ht="18" customHeight="1" x14ac:dyDescent="0.25">
      <c r="A546" s="286"/>
      <c r="B546" s="873"/>
      <c r="C546" s="310" t="str">
        <f t="shared" ref="C546:C568" si="259">AG29</f>
        <v/>
      </c>
      <c r="D546" s="750">
        <f t="shared" si="255"/>
        <v>0</v>
      </c>
      <c r="E546" s="309"/>
      <c r="F546" s="309"/>
      <c r="G546" s="309"/>
      <c r="H546" s="309"/>
      <c r="I546" s="286"/>
      <c r="J546" s="286"/>
      <c r="K546" s="286"/>
      <c r="L546" s="286"/>
      <c r="M546" s="286"/>
      <c r="N546" s="286"/>
      <c r="O546" s="286"/>
      <c r="P546" s="286"/>
      <c r="Q546" s="286"/>
      <c r="R546" s="286"/>
      <c r="S546" s="286"/>
      <c r="T546" s="286"/>
      <c r="U546" s="286"/>
      <c r="V546" s="286"/>
      <c r="W546" s="286"/>
      <c r="X546" s="286"/>
      <c r="Y546" s="286"/>
      <c r="Z546" s="286"/>
      <c r="AA546" s="286"/>
      <c r="AB546" s="286"/>
      <c r="AC546" s="286"/>
      <c r="AI546" s="585" t="str">
        <f t="shared" si="256"/>
        <v/>
      </c>
      <c r="AJ546" s="598">
        <f t="shared" si="257"/>
        <v>0</v>
      </c>
      <c r="AK546" s="585">
        <f t="shared" si="258"/>
        <v>0</v>
      </c>
    </row>
    <row r="547" spans="1:37" s="287" customFormat="1" ht="18" customHeight="1" x14ac:dyDescent="0.25">
      <c r="A547" s="286"/>
      <c r="B547" s="873"/>
      <c r="C547" s="310" t="str">
        <f t="shared" si="259"/>
        <v/>
      </c>
      <c r="D547" s="750">
        <f>SUMIF($C$333:$C$377,C547,$I$333:$I$377)</f>
        <v>0</v>
      </c>
      <c r="E547" s="309"/>
      <c r="F547" s="309"/>
      <c r="G547" s="309"/>
      <c r="H547" s="309"/>
      <c r="I547" s="286"/>
      <c r="J547" s="286"/>
      <c r="K547" s="286"/>
      <c r="L547" s="286"/>
      <c r="M547" s="286"/>
      <c r="N547" s="286"/>
      <c r="O547" s="286"/>
      <c r="P547" s="286"/>
      <c r="Q547" s="286"/>
      <c r="R547" s="286"/>
      <c r="S547" s="286"/>
      <c r="T547" s="286"/>
      <c r="U547" s="286"/>
      <c r="V547" s="286"/>
      <c r="W547" s="286"/>
      <c r="X547" s="286"/>
      <c r="Y547" s="286"/>
      <c r="Z547" s="286"/>
      <c r="AA547" s="286"/>
      <c r="AB547" s="286"/>
      <c r="AC547" s="286"/>
      <c r="AI547" s="585" t="str">
        <f t="shared" si="256"/>
        <v/>
      </c>
      <c r="AJ547" s="598">
        <f t="shared" si="257"/>
        <v>0</v>
      </c>
      <c r="AK547" s="585">
        <f t="shared" si="258"/>
        <v>0</v>
      </c>
    </row>
    <row r="548" spans="1:37" s="287" customFormat="1" ht="18" customHeight="1" x14ac:dyDescent="0.25">
      <c r="A548" s="286"/>
      <c r="B548" s="873"/>
      <c r="C548" s="310" t="str">
        <f t="shared" si="259"/>
        <v/>
      </c>
      <c r="D548" s="750">
        <f t="shared" si="255"/>
        <v>0</v>
      </c>
      <c r="E548" s="309"/>
      <c r="F548" s="309"/>
      <c r="G548" s="309"/>
      <c r="H548" s="309"/>
      <c r="I548" s="286"/>
      <c r="J548" s="286"/>
      <c r="K548" s="286"/>
      <c r="L548" s="286"/>
      <c r="M548" s="286"/>
      <c r="N548" s="286"/>
      <c r="O548" s="286"/>
      <c r="P548" s="286"/>
      <c r="Q548" s="286"/>
      <c r="R548" s="286"/>
      <c r="S548" s="286"/>
      <c r="T548" s="286"/>
      <c r="U548" s="286"/>
      <c r="V548" s="286"/>
      <c r="W548" s="286"/>
      <c r="X548" s="286"/>
      <c r="Y548" s="286"/>
      <c r="Z548" s="286"/>
      <c r="AA548" s="286"/>
      <c r="AB548" s="286"/>
      <c r="AC548" s="286"/>
      <c r="AI548" s="585" t="str">
        <f t="shared" si="256"/>
        <v/>
      </c>
      <c r="AJ548" s="598">
        <f t="shared" si="257"/>
        <v>0</v>
      </c>
      <c r="AK548" s="585">
        <f t="shared" si="258"/>
        <v>0</v>
      </c>
    </row>
    <row r="549" spans="1:37" s="287" customFormat="1" ht="18" customHeight="1" x14ac:dyDescent="0.25">
      <c r="A549" s="286"/>
      <c r="B549" s="873"/>
      <c r="C549" s="310" t="str">
        <f t="shared" si="259"/>
        <v/>
      </c>
      <c r="D549" s="750">
        <f t="shared" si="255"/>
        <v>0</v>
      </c>
      <c r="E549" s="309"/>
      <c r="F549" s="309"/>
      <c r="G549" s="309"/>
      <c r="H549" s="309"/>
      <c r="I549" s="286"/>
      <c r="J549" s="286"/>
      <c r="K549" s="286"/>
      <c r="L549" s="286"/>
      <c r="M549" s="286"/>
      <c r="N549" s="286"/>
      <c r="O549" s="286"/>
      <c r="P549" s="286"/>
      <c r="Q549" s="286"/>
      <c r="R549" s="286"/>
      <c r="S549" s="286"/>
      <c r="T549" s="286"/>
      <c r="U549" s="286"/>
      <c r="V549" s="286"/>
      <c r="W549" s="286"/>
      <c r="X549" s="286"/>
      <c r="Y549" s="286"/>
      <c r="Z549" s="286"/>
      <c r="AA549" s="286"/>
      <c r="AB549" s="286"/>
      <c r="AC549" s="286"/>
      <c r="AI549" s="585" t="str">
        <f t="shared" si="256"/>
        <v/>
      </c>
      <c r="AJ549" s="598">
        <f t="shared" si="257"/>
        <v>0</v>
      </c>
      <c r="AK549" s="585">
        <f t="shared" si="258"/>
        <v>0</v>
      </c>
    </row>
    <row r="550" spans="1:37" s="287" customFormat="1" ht="18" customHeight="1" x14ac:dyDescent="0.25">
      <c r="A550" s="286"/>
      <c r="B550" s="873"/>
      <c r="C550" s="310" t="str">
        <f t="shared" si="259"/>
        <v/>
      </c>
      <c r="D550" s="750">
        <f t="shared" si="255"/>
        <v>0</v>
      </c>
      <c r="E550" s="309"/>
      <c r="F550" s="309"/>
      <c r="G550" s="309"/>
      <c r="H550" s="309"/>
      <c r="I550" s="286"/>
      <c r="J550" s="286"/>
      <c r="K550" s="286"/>
      <c r="L550" s="286"/>
      <c r="M550" s="286"/>
      <c r="N550" s="286"/>
      <c r="O550" s="286"/>
      <c r="P550" s="286"/>
      <c r="Q550" s="286"/>
      <c r="R550" s="286"/>
      <c r="S550" s="286"/>
      <c r="T550" s="286"/>
      <c r="U550" s="286"/>
      <c r="V550" s="286"/>
      <c r="W550" s="286"/>
      <c r="X550" s="286"/>
      <c r="Y550" s="286"/>
      <c r="Z550" s="286"/>
      <c r="AA550" s="286"/>
      <c r="AB550" s="286"/>
      <c r="AC550" s="286"/>
      <c r="AI550" s="585" t="str">
        <f t="shared" si="256"/>
        <v/>
      </c>
      <c r="AJ550" s="598">
        <f t="shared" si="257"/>
        <v>0</v>
      </c>
      <c r="AK550" s="585">
        <f t="shared" si="258"/>
        <v>0</v>
      </c>
    </row>
    <row r="551" spans="1:37" s="287" customFormat="1" ht="18" customHeight="1" x14ac:dyDescent="0.25">
      <c r="A551" s="286"/>
      <c r="B551" s="873"/>
      <c r="C551" s="310" t="str">
        <f t="shared" si="259"/>
        <v/>
      </c>
      <c r="D551" s="750">
        <f t="shared" si="255"/>
        <v>0</v>
      </c>
      <c r="E551" s="309"/>
      <c r="F551" s="309"/>
      <c r="G551" s="309"/>
      <c r="H551" s="309"/>
      <c r="I551" s="286"/>
      <c r="J551" s="286"/>
      <c r="K551" s="286"/>
      <c r="L551" s="286"/>
      <c r="M551" s="286"/>
      <c r="N551" s="286"/>
      <c r="O551" s="286"/>
      <c r="P551" s="286"/>
      <c r="Q551" s="286"/>
      <c r="R551" s="286"/>
      <c r="S551" s="286"/>
      <c r="T551" s="286"/>
      <c r="U551" s="286"/>
      <c r="V551" s="286"/>
      <c r="W551" s="286"/>
      <c r="X551" s="286"/>
      <c r="Y551" s="286"/>
      <c r="Z551" s="286"/>
      <c r="AA551" s="286"/>
      <c r="AB551" s="286"/>
      <c r="AC551" s="286"/>
      <c r="AI551" s="585" t="str">
        <f t="shared" si="256"/>
        <v/>
      </c>
      <c r="AJ551" s="598">
        <f t="shared" si="257"/>
        <v>0</v>
      </c>
      <c r="AK551" s="585">
        <f t="shared" si="258"/>
        <v>0</v>
      </c>
    </row>
    <row r="552" spans="1:37" s="287" customFormat="1" ht="18" customHeight="1" x14ac:dyDescent="0.25">
      <c r="A552" s="286"/>
      <c r="B552" s="873"/>
      <c r="C552" s="310" t="str">
        <f t="shared" si="259"/>
        <v/>
      </c>
      <c r="D552" s="750">
        <f t="shared" si="255"/>
        <v>0</v>
      </c>
      <c r="E552" s="309"/>
      <c r="F552" s="309"/>
      <c r="G552" s="309"/>
      <c r="H552" s="309"/>
      <c r="I552" s="286"/>
      <c r="J552" s="286"/>
      <c r="K552" s="286"/>
      <c r="L552" s="286"/>
      <c r="M552" s="286"/>
      <c r="N552" s="286"/>
      <c r="O552" s="286"/>
      <c r="P552" s="286"/>
      <c r="Q552" s="286"/>
      <c r="R552" s="286"/>
      <c r="S552" s="286"/>
      <c r="T552" s="286"/>
      <c r="U552" s="286"/>
      <c r="V552" s="286"/>
      <c r="W552" s="286"/>
      <c r="X552" s="286"/>
      <c r="Y552" s="286"/>
      <c r="Z552" s="286"/>
      <c r="AA552" s="286"/>
      <c r="AB552" s="286"/>
      <c r="AC552" s="286"/>
      <c r="AI552" s="585" t="str">
        <f t="shared" si="256"/>
        <v/>
      </c>
      <c r="AJ552" s="598">
        <f t="shared" si="257"/>
        <v>0</v>
      </c>
      <c r="AK552" s="585">
        <f t="shared" si="258"/>
        <v>0</v>
      </c>
    </row>
    <row r="553" spans="1:37" s="287" customFormat="1" ht="18" customHeight="1" x14ac:dyDescent="0.25">
      <c r="A553" s="286"/>
      <c r="B553" s="873"/>
      <c r="C553" s="310" t="str">
        <f t="shared" si="259"/>
        <v/>
      </c>
      <c r="D553" s="750">
        <f t="shared" si="255"/>
        <v>0</v>
      </c>
      <c r="E553" s="309"/>
      <c r="F553" s="309"/>
      <c r="G553" s="309"/>
      <c r="H553" s="309"/>
      <c r="I553" s="286"/>
      <c r="J553" s="286"/>
      <c r="K553" s="286"/>
      <c r="L553" s="286"/>
      <c r="M553" s="286"/>
      <c r="N553" s="286"/>
      <c r="O553" s="286"/>
      <c r="P553" s="286"/>
      <c r="Q553" s="286"/>
      <c r="R553" s="286"/>
      <c r="S553" s="286"/>
      <c r="T553" s="286"/>
      <c r="U553" s="286"/>
      <c r="V553" s="286"/>
      <c r="W553" s="286"/>
      <c r="X553" s="286"/>
      <c r="Y553" s="286"/>
      <c r="Z553" s="286"/>
      <c r="AA553" s="286"/>
      <c r="AB553" s="286"/>
      <c r="AC553" s="286"/>
      <c r="AI553" s="585" t="str">
        <f t="shared" si="256"/>
        <v/>
      </c>
      <c r="AJ553" s="598">
        <f t="shared" si="257"/>
        <v>0</v>
      </c>
      <c r="AK553" s="585">
        <f t="shared" si="258"/>
        <v>0</v>
      </c>
    </row>
    <row r="554" spans="1:37" s="287" customFormat="1" ht="18" customHeight="1" x14ac:dyDescent="0.25">
      <c r="A554" s="286"/>
      <c r="B554" s="873"/>
      <c r="C554" s="310" t="str">
        <f t="shared" si="259"/>
        <v/>
      </c>
      <c r="D554" s="750">
        <f t="shared" si="255"/>
        <v>0</v>
      </c>
      <c r="E554" s="309"/>
      <c r="F554" s="309"/>
      <c r="G554" s="309"/>
      <c r="H554" s="309"/>
      <c r="I554" s="286"/>
      <c r="J554" s="286"/>
      <c r="K554" s="286"/>
      <c r="L554" s="286"/>
      <c r="M554" s="286"/>
      <c r="N554" s="286"/>
      <c r="O554" s="286"/>
      <c r="P554" s="286"/>
      <c r="Q554" s="286"/>
      <c r="R554" s="286"/>
      <c r="S554" s="286"/>
      <c r="T554" s="286"/>
      <c r="U554" s="286"/>
      <c r="V554" s="286"/>
      <c r="W554" s="286"/>
      <c r="X554" s="286"/>
      <c r="Y554" s="286"/>
      <c r="Z554" s="286"/>
      <c r="AA554" s="286"/>
      <c r="AB554" s="286"/>
      <c r="AC554" s="286"/>
      <c r="AI554" s="585" t="str">
        <f t="shared" si="256"/>
        <v/>
      </c>
      <c r="AJ554" s="598">
        <f t="shared" si="257"/>
        <v>0</v>
      </c>
      <c r="AK554" s="585">
        <f t="shared" si="258"/>
        <v>0</v>
      </c>
    </row>
    <row r="555" spans="1:37" s="287" customFormat="1" ht="18" customHeight="1" x14ac:dyDescent="0.25">
      <c r="A555" s="286"/>
      <c r="B555" s="873"/>
      <c r="C555" s="310" t="str">
        <f t="shared" si="259"/>
        <v/>
      </c>
      <c r="D555" s="750">
        <f t="shared" si="255"/>
        <v>0</v>
      </c>
      <c r="E555" s="309"/>
      <c r="F555" s="309"/>
      <c r="G555" s="309"/>
      <c r="H555" s="309"/>
      <c r="I555" s="286"/>
      <c r="J555" s="286"/>
      <c r="K555" s="286"/>
      <c r="L555" s="286"/>
      <c r="M555" s="286"/>
      <c r="N555" s="286"/>
      <c r="O555" s="286"/>
      <c r="P555" s="286"/>
      <c r="Q555" s="286"/>
      <c r="R555" s="286"/>
      <c r="S555" s="286"/>
      <c r="T555" s="286"/>
      <c r="U555" s="286"/>
      <c r="V555" s="286"/>
      <c r="W555" s="286"/>
      <c r="X555" s="286"/>
      <c r="Y555" s="286"/>
      <c r="Z555" s="286"/>
      <c r="AA555" s="286"/>
      <c r="AB555" s="286"/>
      <c r="AC555" s="286"/>
      <c r="AI555" s="585" t="str">
        <f t="shared" si="256"/>
        <v/>
      </c>
      <c r="AJ555" s="598">
        <f t="shared" si="257"/>
        <v>0</v>
      </c>
      <c r="AK555" s="585">
        <f t="shared" si="258"/>
        <v>0</v>
      </c>
    </row>
    <row r="556" spans="1:37" s="287" customFormat="1" ht="18" customHeight="1" x14ac:dyDescent="0.25">
      <c r="A556" s="286"/>
      <c r="B556" s="873"/>
      <c r="C556" s="310" t="str">
        <f t="shared" si="259"/>
        <v/>
      </c>
      <c r="D556" s="750">
        <f t="shared" si="255"/>
        <v>0</v>
      </c>
      <c r="E556" s="309"/>
      <c r="F556" s="309"/>
      <c r="G556" s="309"/>
      <c r="H556" s="309"/>
      <c r="I556" s="286"/>
      <c r="J556" s="286"/>
      <c r="K556" s="286"/>
      <c r="L556" s="286"/>
      <c r="M556" s="286"/>
      <c r="N556" s="286"/>
      <c r="O556" s="286"/>
      <c r="P556" s="286"/>
      <c r="Q556" s="286"/>
      <c r="R556" s="286"/>
      <c r="S556" s="286"/>
      <c r="T556" s="286"/>
      <c r="U556" s="286"/>
      <c r="V556" s="286"/>
      <c r="W556" s="286"/>
      <c r="X556" s="286"/>
      <c r="Y556" s="286"/>
      <c r="Z556" s="286"/>
      <c r="AA556" s="286"/>
      <c r="AB556" s="286"/>
      <c r="AC556" s="286"/>
      <c r="AI556" s="585" t="str">
        <f t="shared" si="256"/>
        <v/>
      </c>
      <c r="AJ556" s="598">
        <f t="shared" si="257"/>
        <v>0</v>
      </c>
      <c r="AK556" s="585">
        <f t="shared" si="258"/>
        <v>0</v>
      </c>
    </row>
    <row r="557" spans="1:37" s="287" customFormat="1" ht="18" customHeight="1" x14ac:dyDescent="0.25">
      <c r="A557" s="286"/>
      <c r="B557" s="873"/>
      <c r="C557" s="310" t="str">
        <f t="shared" si="259"/>
        <v/>
      </c>
      <c r="D557" s="750">
        <f t="shared" si="255"/>
        <v>0</v>
      </c>
      <c r="E557" s="309"/>
      <c r="F557" s="309"/>
      <c r="G557" s="309"/>
      <c r="H557" s="309"/>
      <c r="I557" s="286"/>
      <c r="J557" s="286"/>
      <c r="K557" s="286"/>
      <c r="L557" s="286"/>
      <c r="M557" s="286"/>
      <c r="N557" s="286"/>
      <c r="O557" s="286"/>
      <c r="P557" s="286"/>
      <c r="Q557" s="286"/>
      <c r="R557" s="286"/>
      <c r="S557" s="286"/>
      <c r="T557" s="286"/>
      <c r="U557" s="286"/>
      <c r="V557" s="286"/>
      <c r="W557" s="286"/>
      <c r="X557" s="286"/>
      <c r="Y557" s="286"/>
      <c r="Z557" s="286"/>
      <c r="AA557" s="286"/>
      <c r="AB557" s="286"/>
      <c r="AC557" s="286"/>
      <c r="AI557" s="585" t="str">
        <f t="shared" si="256"/>
        <v/>
      </c>
      <c r="AJ557" s="598">
        <f t="shared" si="257"/>
        <v>0</v>
      </c>
      <c r="AK557" s="585">
        <f t="shared" si="258"/>
        <v>0</v>
      </c>
    </row>
    <row r="558" spans="1:37" s="287" customFormat="1" ht="18" customHeight="1" thickBot="1" x14ac:dyDescent="0.3">
      <c r="A558" s="286"/>
      <c r="B558" s="873"/>
      <c r="C558" s="310" t="str">
        <f t="shared" si="259"/>
        <v/>
      </c>
      <c r="D558" s="750">
        <f t="shared" si="255"/>
        <v>0</v>
      </c>
      <c r="E558" s="309"/>
      <c r="F558" s="309"/>
      <c r="G558" s="309"/>
      <c r="H558" s="309"/>
      <c r="I558" s="286"/>
      <c r="J558" s="286"/>
      <c r="K558" s="286"/>
      <c r="L558" s="286"/>
      <c r="M558" s="286"/>
      <c r="N558" s="286"/>
      <c r="O558" s="286"/>
      <c r="P558" s="286"/>
      <c r="Q558" s="286"/>
      <c r="R558" s="286"/>
      <c r="S558" s="286"/>
      <c r="T558" s="286"/>
      <c r="U558" s="286"/>
      <c r="V558" s="286"/>
      <c r="W558" s="286"/>
      <c r="X558" s="286"/>
      <c r="Y558" s="286"/>
      <c r="Z558" s="286"/>
      <c r="AA558" s="286"/>
      <c r="AB558" s="286"/>
      <c r="AC558" s="286"/>
      <c r="AI558" s="586" t="str">
        <f t="shared" si="256"/>
        <v/>
      </c>
      <c r="AJ558" s="599">
        <f t="shared" si="257"/>
        <v>0</v>
      </c>
      <c r="AK558" s="586">
        <f t="shared" si="258"/>
        <v>0</v>
      </c>
    </row>
    <row r="559" spans="1:37" s="287" customFormat="1" ht="18" customHeight="1" x14ac:dyDescent="0.25">
      <c r="A559" s="286"/>
      <c r="B559" s="873"/>
      <c r="C559" s="310" t="str">
        <f t="shared" si="259"/>
        <v/>
      </c>
      <c r="D559" s="750">
        <f t="shared" si="255"/>
        <v>0</v>
      </c>
      <c r="E559" s="309"/>
      <c r="F559" s="309"/>
      <c r="G559" s="309"/>
      <c r="H559" s="309"/>
      <c r="I559" s="286"/>
      <c r="J559" s="286"/>
      <c r="K559" s="286"/>
      <c r="L559" s="286"/>
      <c r="M559" s="286"/>
      <c r="N559" s="286"/>
      <c r="O559" s="286"/>
      <c r="P559" s="286"/>
      <c r="Q559" s="286"/>
      <c r="R559" s="286"/>
      <c r="S559" s="286"/>
      <c r="T559" s="286"/>
      <c r="U559" s="286"/>
      <c r="V559" s="286"/>
      <c r="W559" s="286"/>
      <c r="X559" s="286"/>
      <c r="Y559" s="286"/>
      <c r="Z559" s="286"/>
      <c r="AA559" s="286"/>
      <c r="AB559" s="286"/>
      <c r="AC559" s="286"/>
      <c r="AI559" s="537"/>
      <c r="AJ559" s="537"/>
    </row>
    <row r="560" spans="1:37" s="287" customFormat="1" ht="18" customHeight="1" x14ac:dyDescent="0.25">
      <c r="A560" s="286"/>
      <c r="B560" s="873"/>
      <c r="C560" s="310" t="str">
        <f t="shared" si="259"/>
        <v/>
      </c>
      <c r="D560" s="750">
        <f t="shared" si="255"/>
        <v>0</v>
      </c>
      <c r="E560" s="309"/>
      <c r="F560" s="309"/>
      <c r="G560" s="309"/>
      <c r="H560" s="309"/>
      <c r="I560" s="286"/>
      <c r="J560" s="286"/>
      <c r="K560" s="286"/>
      <c r="L560" s="286"/>
      <c r="M560" s="286"/>
      <c r="N560" s="286"/>
      <c r="O560" s="286"/>
      <c r="P560" s="286"/>
      <c r="Q560" s="286"/>
      <c r="R560" s="286"/>
      <c r="S560" s="286"/>
      <c r="T560" s="286"/>
      <c r="U560" s="286"/>
      <c r="V560" s="286"/>
      <c r="W560" s="286"/>
      <c r="X560" s="286"/>
      <c r="Y560" s="286"/>
      <c r="Z560" s="286"/>
      <c r="AA560" s="286"/>
      <c r="AB560" s="286"/>
      <c r="AC560" s="286"/>
      <c r="AI560" s="537"/>
      <c r="AJ560" s="537"/>
    </row>
    <row r="561" spans="1:36" s="287" customFormat="1" ht="18" customHeight="1" x14ac:dyDescent="0.25">
      <c r="A561" s="286"/>
      <c r="B561" s="873"/>
      <c r="C561" s="310" t="str">
        <f t="shared" si="259"/>
        <v/>
      </c>
      <c r="D561" s="750">
        <f t="shared" si="255"/>
        <v>0</v>
      </c>
      <c r="E561" s="309"/>
      <c r="F561" s="309"/>
      <c r="G561" s="309"/>
      <c r="H561" s="309"/>
      <c r="I561" s="286"/>
      <c r="J561" s="286"/>
      <c r="K561" s="286"/>
      <c r="L561" s="286"/>
      <c r="M561" s="286"/>
      <c r="N561" s="286"/>
      <c r="O561" s="286"/>
      <c r="P561" s="286"/>
      <c r="Q561" s="286"/>
      <c r="R561" s="286"/>
      <c r="S561" s="286"/>
      <c r="T561" s="286"/>
      <c r="U561" s="286"/>
      <c r="V561" s="286"/>
      <c r="W561" s="286"/>
      <c r="X561" s="286"/>
      <c r="Y561" s="286"/>
      <c r="Z561" s="286"/>
      <c r="AA561" s="286"/>
      <c r="AB561" s="286"/>
      <c r="AC561" s="286"/>
      <c r="AI561" s="537"/>
      <c r="AJ561" s="537"/>
    </row>
    <row r="562" spans="1:36" s="287" customFormat="1" ht="18" customHeight="1" x14ac:dyDescent="0.25">
      <c r="A562" s="286"/>
      <c r="B562" s="873"/>
      <c r="C562" s="310" t="str">
        <f t="shared" si="259"/>
        <v/>
      </c>
      <c r="D562" s="750">
        <f t="shared" si="255"/>
        <v>0</v>
      </c>
      <c r="E562" s="309"/>
      <c r="F562" s="309"/>
      <c r="G562" s="309"/>
      <c r="H562" s="309"/>
      <c r="I562" s="286"/>
      <c r="J562" s="286"/>
      <c r="K562" s="286"/>
      <c r="L562" s="286"/>
      <c r="M562" s="286"/>
      <c r="N562" s="286"/>
      <c r="O562" s="286"/>
      <c r="P562" s="286"/>
      <c r="Q562" s="286"/>
      <c r="R562" s="286"/>
      <c r="S562" s="286"/>
      <c r="T562" s="286"/>
      <c r="U562" s="286"/>
      <c r="V562" s="286"/>
      <c r="W562" s="286"/>
      <c r="X562" s="286"/>
      <c r="Y562" s="286"/>
      <c r="Z562" s="286"/>
      <c r="AA562" s="286"/>
      <c r="AB562" s="286"/>
      <c r="AC562" s="286"/>
      <c r="AI562" s="537"/>
      <c r="AJ562" s="537"/>
    </row>
    <row r="563" spans="1:36" s="287" customFormat="1" ht="18" customHeight="1" x14ac:dyDescent="0.25">
      <c r="A563" s="286"/>
      <c r="B563" s="873"/>
      <c r="C563" s="310" t="str">
        <f t="shared" si="259"/>
        <v/>
      </c>
      <c r="D563" s="750">
        <f t="shared" si="255"/>
        <v>0</v>
      </c>
      <c r="E563" s="309"/>
      <c r="F563" s="309"/>
      <c r="G563" s="309"/>
      <c r="H563" s="309"/>
      <c r="I563" s="286"/>
      <c r="J563" s="286"/>
      <c r="K563" s="286"/>
      <c r="L563" s="286"/>
      <c r="M563" s="286"/>
      <c r="N563" s="286"/>
      <c r="O563" s="286"/>
      <c r="P563" s="286"/>
      <c r="Q563" s="286"/>
      <c r="R563" s="286"/>
      <c r="S563" s="286"/>
      <c r="T563" s="286"/>
      <c r="U563" s="286"/>
      <c r="V563" s="286"/>
      <c r="W563" s="286"/>
      <c r="X563" s="286"/>
      <c r="Y563" s="286"/>
      <c r="Z563" s="286"/>
      <c r="AA563" s="286"/>
      <c r="AB563" s="286"/>
      <c r="AC563" s="286"/>
      <c r="AI563" s="537"/>
      <c r="AJ563" s="537"/>
    </row>
    <row r="564" spans="1:36" s="287" customFormat="1" ht="18" customHeight="1" x14ac:dyDescent="0.25">
      <c r="A564" s="286"/>
      <c r="B564" s="873"/>
      <c r="C564" s="310" t="str">
        <f t="shared" si="259"/>
        <v/>
      </c>
      <c r="D564" s="750">
        <f t="shared" si="255"/>
        <v>0</v>
      </c>
      <c r="E564" s="309"/>
      <c r="F564" s="309"/>
      <c r="G564" s="309"/>
      <c r="H564" s="309"/>
      <c r="I564" s="286"/>
      <c r="J564" s="286"/>
      <c r="K564" s="286"/>
      <c r="L564" s="286"/>
      <c r="M564" s="286"/>
      <c r="N564" s="286"/>
      <c r="O564" s="286"/>
      <c r="P564" s="286"/>
      <c r="Q564" s="286"/>
      <c r="R564" s="286"/>
      <c r="S564" s="286"/>
      <c r="T564" s="286"/>
      <c r="U564" s="286"/>
      <c r="V564" s="286"/>
      <c r="W564" s="286"/>
      <c r="X564" s="286"/>
      <c r="Y564" s="286"/>
      <c r="Z564" s="286"/>
      <c r="AA564" s="286"/>
      <c r="AB564" s="286"/>
      <c r="AC564" s="286"/>
      <c r="AI564" s="537"/>
      <c r="AJ564" s="537"/>
    </row>
    <row r="565" spans="1:36" s="287" customFormat="1" ht="18" customHeight="1" x14ac:dyDescent="0.25">
      <c r="A565" s="286"/>
      <c r="B565" s="873"/>
      <c r="C565" s="310" t="str">
        <f t="shared" si="259"/>
        <v/>
      </c>
      <c r="D565" s="750">
        <f t="shared" si="255"/>
        <v>0</v>
      </c>
      <c r="E565" s="309"/>
      <c r="F565" s="309"/>
      <c r="G565" s="309"/>
      <c r="H565" s="309"/>
      <c r="I565" s="286"/>
      <c r="J565" s="286"/>
      <c r="K565" s="286"/>
      <c r="L565" s="286"/>
      <c r="M565" s="286"/>
      <c r="N565" s="286"/>
      <c r="O565" s="286"/>
      <c r="P565" s="286"/>
      <c r="Q565" s="286"/>
      <c r="R565" s="286"/>
      <c r="S565" s="286"/>
      <c r="T565" s="286"/>
      <c r="U565" s="286"/>
      <c r="V565" s="286"/>
      <c r="W565" s="286"/>
      <c r="X565" s="286"/>
      <c r="Y565" s="286"/>
      <c r="Z565" s="286"/>
      <c r="AA565" s="286"/>
      <c r="AB565" s="286"/>
      <c r="AC565" s="286"/>
      <c r="AI565" s="537"/>
      <c r="AJ565" s="537"/>
    </row>
    <row r="566" spans="1:36" s="287" customFormat="1" ht="18" customHeight="1" x14ac:dyDescent="0.25">
      <c r="A566" s="286"/>
      <c r="B566" s="873"/>
      <c r="C566" s="310" t="str">
        <f t="shared" si="259"/>
        <v/>
      </c>
      <c r="D566" s="750">
        <f t="shared" si="255"/>
        <v>0</v>
      </c>
      <c r="E566" s="309"/>
      <c r="F566" s="309"/>
      <c r="G566" s="309"/>
      <c r="H566" s="309"/>
      <c r="I566" s="286"/>
      <c r="J566" s="286"/>
      <c r="K566" s="286"/>
      <c r="L566" s="286"/>
      <c r="M566" s="286"/>
      <c r="N566" s="286"/>
      <c r="O566" s="286"/>
      <c r="P566" s="286"/>
      <c r="Q566" s="286"/>
      <c r="R566" s="286"/>
      <c r="S566" s="286"/>
      <c r="T566" s="286"/>
      <c r="U566" s="286"/>
      <c r="V566" s="286"/>
      <c r="W566" s="286"/>
      <c r="X566" s="286"/>
      <c r="Y566" s="286"/>
      <c r="Z566" s="286"/>
      <c r="AA566" s="286"/>
      <c r="AB566" s="286"/>
      <c r="AC566" s="286"/>
      <c r="AI566" s="537"/>
      <c r="AJ566" s="537"/>
    </row>
    <row r="567" spans="1:36" s="287" customFormat="1" ht="18" customHeight="1" x14ac:dyDescent="0.25">
      <c r="A567" s="286"/>
      <c r="B567" s="871"/>
      <c r="C567" s="310" t="str">
        <f t="shared" si="259"/>
        <v/>
      </c>
      <c r="D567" s="750">
        <f t="shared" si="255"/>
        <v>0</v>
      </c>
      <c r="E567" s="309"/>
      <c r="F567" s="309"/>
      <c r="G567" s="309"/>
      <c r="H567" s="309"/>
      <c r="I567" s="286"/>
      <c r="J567" s="286"/>
      <c r="K567" s="286"/>
      <c r="L567" s="286"/>
      <c r="M567" s="286"/>
      <c r="N567" s="286"/>
      <c r="O567" s="286"/>
      <c r="P567" s="286"/>
      <c r="Q567" s="286"/>
      <c r="R567" s="286"/>
      <c r="S567" s="286"/>
      <c r="T567" s="286"/>
      <c r="U567" s="286"/>
      <c r="V567" s="286"/>
      <c r="W567" s="286"/>
      <c r="X567" s="286"/>
      <c r="Y567" s="286"/>
      <c r="Z567" s="286"/>
      <c r="AA567" s="286"/>
      <c r="AB567" s="286"/>
      <c r="AC567" s="286"/>
      <c r="AI567" s="537"/>
      <c r="AJ567" s="537"/>
    </row>
    <row r="568" spans="1:36" s="287" customFormat="1" ht="18" customHeight="1" thickBot="1" x14ac:dyDescent="0.3">
      <c r="A568" s="286"/>
      <c r="B568" s="872"/>
      <c r="C568" s="311" t="str">
        <f t="shared" si="259"/>
        <v/>
      </c>
      <c r="D568" s="750">
        <f t="shared" si="255"/>
        <v>0</v>
      </c>
      <c r="E568" s="309"/>
      <c r="F568" s="309"/>
      <c r="G568" s="309"/>
      <c r="H568" s="309"/>
      <c r="I568" s="286"/>
      <c r="J568" s="286"/>
      <c r="K568" s="286"/>
      <c r="L568" s="286"/>
      <c r="M568" s="286"/>
      <c r="N568" s="286"/>
      <c r="O568" s="286"/>
      <c r="P568" s="286"/>
      <c r="Q568" s="286"/>
      <c r="R568" s="286"/>
      <c r="S568" s="286"/>
      <c r="T568" s="286"/>
      <c r="U568" s="286"/>
      <c r="V568" s="286"/>
      <c r="W568" s="286"/>
      <c r="X568" s="286"/>
      <c r="Y568" s="286"/>
      <c r="Z568" s="286"/>
      <c r="AA568" s="286"/>
      <c r="AB568" s="286"/>
      <c r="AC568" s="286"/>
      <c r="AI568" s="537"/>
      <c r="AJ568" s="537"/>
    </row>
    <row r="569" spans="1:36" s="287" customFormat="1" ht="18" customHeight="1" x14ac:dyDescent="0.25">
      <c r="A569" s="286"/>
      <c r="B569" s="873" t="str">
        <f>B378</f>
        <v>Chamber Cleaning</v>
      </c>
      <c r="C569" s="312" t="str">
        <f>AG27</f>
        <v/>
      </c>
      <c r="D569" s="751">
        <f t="shared" ref="D569:D593" si="260">SUMIF($C$379:$C$423,C569,$I$379:$I$423)</f>
        <v>0</v>
      </c>
      <c r="E569" s="309"/>
      <c r="F569" s="309"/>
      <c r="G569" s="309"/>
      <c r="H569" s="309"/>
      <c r="I569" s="286"/>
      <c r="J569" s="286"/>
      <c r="K569" s="286"/>
      <c r="L569" s="286"/>
      <c r="M569" s="286"/>
      <c r="N569" s="286"/>
      <c r="O569" s="286"/>
      <c r="P569" s="286"/>
      <c r="Q569" s="286"/>
      <c r="R569" s="286"/>
      <c r="S569" s="286"/>
      <c r="T569" s="286"/>
      <c r="U569" s="286"/>
      <c r="V569" s="286"/>
      <c r="W569" s="286"/>
      <c r="X569" s="286"/>
      <c r="Y569" s="286"/>
      <c r="Z569" s="286"/>
      <c r="AA569" s="286"/>
      <c r="AB569" s="286"/>
      <c r="AC569" s="286"/>
    </row>
    <row r="570" spans="1:36" s="287" customFormat="1" ht="18" customHeight="1" x14ac:dyDescent="0.25">
      <c r="A570" s="286"/>
      <c r="B570" s="873"/>
      <c r="C570" s="312" t="str">
        <f>AG28</f>
        <v/>
      </c>
      <c r="D570" s="750">
        <f t="shared" si="260"/>
        <v>0</v>
      </c>
      <c r="E570" s="309"/>
      <c r="F570" s="309"/>
      <c r="G570" s="309"/>
      <c r="H570" s="309"/>
      <c r="I570" s="286"/>
      <c r="J570" s="286"/>
      <c r="K570" s="286"/>
      <c r="L570" s="286"/>
      <c r="M570" s="286"/>
      <c r="N570" s="286"/>
      <c r="O570" s="286"/>
      <c r="P570" s="286"/>
      <c r="Q570" s="286"/>
      <c r="R570" s="286"/>
      <c r="S570" s="286"/>
      <c r="T570" s="286"/>
      <c r="U570" s="286"/>
      <c r="V570" s="286"/>
      <c r="W570" s="286"/>
      <c r="X570" s="286"/>
      <c r="Y570" s="286"/>
      <c r="Z570" s="286"/>
      <c r="AA570" s="286"/>
      <c r="AB570" s="286"/>
      <c r="AC570" s="286"/>
    </row>
    <row r="571" spans="1:36" s="287" customFormat="1" ht="18" customHeight="1" x14ac:dyDescent="0.25">
      <c r="A571" s="286"/>
      <c r="B571" s="873"/>
      <c r="C571" s="312" t="str">
        <f t="shared" ref="C571:C593" si="261">AG29</f>
        <v/>
      </c>
      <c r="D571" s="750">
        <f t="shared" si="260"/>
        <v>0</v>
      </c>
      <c r="E571" s="309"/>
      <c r="F571" s="309"/>
      <c r="G571" s="309"/>
      <c r="H571" s="309"/>
      <c r="I571" s="286"/>
      <c r="J571" s="286"/>
      <c r="K571" s="286"/>
      <c r="L571" s="286"/>
      <c r="M571" s="286"/>
      <c r="N571" s="286"/>
      <c r="O571" s="286"/>
      <c r="P571" s="286"/>
      <c r="Q571" s="286"/>
      <c r="R571" s="286"/>
      <c r="S571" s="286"/>
      <c r="T571" s="286"/>
      <c r="U571" s="286"/>
      <c r="V571" s="286"/>
      <c r="W571" s="286"/>
      <c r="X571" s="286"/>
      <c r="Y571" s="286"/>
      <c r="Z571" s="286"/>
      <c r="AA571" s="286"/>
      <c r="AB571" s="286"/>
      <c r="AC571" s="286"/>
    </row>
    <row r="572" spans="1:36" s="287" customFormat="1" ht="18" customHeight="1" x14ac:dyDescent="0.25">
      <c r="A572" s="286"/>
      <c r="B572" s="873"/>
      <c r="C572" s="312" t="str">
        <f t="shared" si="261"/>
        <v/>
      </c>
      <c r="D572" s="750">
        <f t="shared" si="260"/>
        <v>0</v>
      </c>
      <c r="E572" s="309"/>
      <c r="F572" s="309"/>
      <c r="G572" s="309"/>
      <c r="H572" s="309"/>
      <c r="I572" s="286"/>
      <c r="J572" s="286"/>
      <c r="K572" s="286"/>
      <c r="L572" s="286"/>
      <c r="M572" s="286"/>
      <c r="N572" s="286"/>
      <c r="O572" s="286"/>
      <c r="P572" s="286"/>
      <c r="Q572" s="286"/>
      <c r="R572" s="286"/>
      <c r="S572" s="286"/>
      <c r="T572" s="286"/>
      <c r="U572" s="286"/>
      <c r="V572" s="286"/>
      <c r="W572" s="286"/>
      <c r="X572" s="286"/>
      <c r="Y572" s="286"/>
      <c r="Z572" s="286"/>
      <c r="AA572" s="286"/>
      <c r="AB572" s="286"/>
      <c r="AC572" s="286"/>
    </row>
    <row r="573" spans="1:36" s="287" customFormat="1" ht="18" customHeight="1" x14ac:dyDescent="0.25">
      <c r="A573" s="286"/>
      <c r="B573" s="873"/>
      <c r="C573" s="312" t="str">
        <f t="shared" si="261"/>
        <v/>
      </c>
      <c r="D573" s="750">
        <f t="shared" si="260"/>
        <v>0</v>
      </c>
      <c r="E573" s="309"/>
      <c r="F573" s="309"/>
      <c r="G573" s="309"/>
      <c r="H573" s="309"/>
      <c r="I573" s="286"/>
      <c r="J573" s="286"/>
      <c r="K573" s="286"/>
      <c r="L573" s="286"/>
      <c r="M573" s="286"/>
      <c r="N573" s="286"/>
      <c r="O573" s="286"/>
      <c r="P573" s="286"/>
      <c r="Q573" s="286"/>
      <c r="R573" s="286"/>
      <c r="S573" s="286"/>
      <c r="T573" s="286"/>
      <c r="U573" s="286"/>
      <c r="V573" s="286"/>
      <c r="W573" s="286"/>
      <c r="X573" s="286"/>
      <c r="Y573" s="286"/>
      <c r="Z573" s="286"/>
      <c r="AA573" s="286"/>
      <c r="AB573" s="286"/>
      <c r="AC573" s="286"/>
    </row>
    <row r="574" spans="1:36" s="287" customFormat="1" ht="18" customHeight="1" x14ac:dyDescent="0.25">
      <c r="A574" s="286"/>
      <c r="B574" s="873"/>
      <c r="C574" s="312" t="str">
        <f t="shared" si="261"/>
        <v/>
      </c>
      <c r="D574" s="750">
        <f t="shared" si="260"/>
        <v>0</v>
      </c>
      <c r="E574" s="309"/>
      <c r="F574" s="309"/>
      <c r="G574" s="309"/>
      <c r="H574" s="309"/>
      <c r="I574" s="286"/>
      <c r="J574" s="286"/>
      <c r="K574" s="286"/>
      <c r="L574" s="286"/>
      <c r="M574" s="286"/>
      <c r="N574" s="286"/>
      <c r="O574" s="286"/>
      <c r="P574" s="286"/>
      <c r="Q574" s="286"/>
      <c r="R574" s="286"/>
      <c r="S574" s="286"/>
      <c r="T574" s="286"/>
      <c r="U574" s="286"/>
      <c r="V574" s="286"/>
      <c r="W574" s="286"/>
      <c r="X574" s="286"/>
      <c r="Y574" s="286"/>
      <c r="Z574" s="286"/>
      <c r="AA574" s="286"/>
      <c r="AB574" s="286"/>
      <c r="AC574" s="286"/>
    </row>
    <row r="575" spans="1:36" s="287" customFormat="1" ht="18" customHeight="1" x14ac:dyDescent="0.25">
      <c r="A575" s="286"/>
      <c r="B575" s="873"/>
      <c r="C575" s="312" t="str">
        <f t="shared" si="261"/>
        <v/>
      </c>
      <c r="D575" s="750">
        <f t="shared" si="260"/>
        <v>0</v>
      </c>
      <c r="E575" s="309"/>
      <c r="F575" s="309"/>
      <c r="G575" s="309"/>
      <c r="H575" s="309"/>
      <c r="I575" s="286"/>
      <c r="J575" s="286"/>
      <c r="K575" s="286"/>
      <c r="L575" s="286"/>
      <c r="M575" s="286"/>
      <c r="N575" s="286"/>
      <c r="O575" s="286"/>
      <c r="P575" s="286"/>
      <c r="Q575" s="286"/>
      <c r="R575" s="286"/>
      <c r="S575" s="286"/>
      <c r="T575" s="286"/>
      <c r="U575" s="286"/>
      <c r="V575" s="286"/>
      <c r="W575" s="286"/>
      <c r="X575" s="286"/>
      <c r="Y575" s="286"/>
      <c r="Z575" s="286"/>
      <c r="AA575" s="286"/>
      <c r="AB575" s="286"/>
      <c r="AC575" s="286"/>
    </row>
    <row r="576" spans="1:36" s="287" customFormat="1" ht="18" customHeight="1" x14ac:dyDescent="0.25">
      <c r="A576" s="286"/>
      <c r="B576" s="873"/>
      <c r="C576" s="312" t="str">
        <f t="shared" si="261"/>
        <v/>
      </c>
      <c r="D576" s="750">
        <f t="shared" si="260"/>
        <v>0</v>
      </c>
      <c r="E576" s="309"/>
      <c r="F576" s="309"/>
      <c r="G576" s="309"/>
      <c r="H576" s="309"/>
      <c r="I576" s="286"/>
      <c r="J576" s="286"/>
      <c r="K576" s="286"/>
      <c r="L576" s="286"/>
      <c r="M576" s="286"/>
      <c r="N576" s="286"/>
      <c r="O576" s="286"/>
      <c r="P576" s="286"/>
      <c r="Q576" s="286"/>
      <c r="R576" s="286"/>
      <c r="S576" s="286"/>
      <c r="T576" s="286"/>
      <c r="U576" s="286"/>
      <c r="V576" s="286"/>
      <c r="W576" s="286"/>
      <c r="X576" s="286"/>
      <c r="Y576" s="286"/>
      <c r="Z576" s="286"/>
      <c r="AA576" s="286"/>
      <c r="AB576" s="286"/>
      <c r="AC576" s="286"/>
    </row>
    <row r="577" spans="1:29" s="287" customFormat="1" ht="18" customHeight="1" x14ac:dyDescent="0.25">
      <c r="A577" s="286"/>
      <c r="B577" s="873"/>
      <c r="C577" s="312" t="str">
        <f t="shared" si="261"/>
        <v/>
      </c>
      <c r="D577" s="750">
        <f t="shared" si="260"/>
        <v>0</v>
      </c>
      <c r="E577" s="309"/>
      <c r="F577" s="309"/>
      <c r="G577" s="309"/>
      <c r="H577" s="309"/>
      <c r="I577" s="286"/>
      <c r="J577" s="286"/>
      <c r="K577" s="286"/>
      <c r="L577" s="286"/>
      <c r="M577" s="286"/>
      <c r="N577" s="286"/>
      <c r="O577" s="286"/>
      <c r="P577" s="286"/>
      <c r="Q577" s="286"/>
      <c r="R577" s="286"/>
      <c r="S577" s="286"/>
      <c r="T577" s="286"/>
      <c r="U577" s="286"/>
      <c r="V577" s="286"/>
      <c r="W577" s="286"/>
      <c r="X577" s="286"/>
      <c r="Y577" s="286"/>
      <c r="Z577" s="286"/>
      <c r="AA577" s="286"/>
      <c r="AB577" s="286"/>
      <c r="AC577" s="286"/>
    </row>
    <row r="578" spans="1:29" s="287" customFormat="1" ht="18" customHeight="1" x14ac:dyDescent="0.25">
      <c r="A578" s="286"/>
      <c r="B578" s="873"/>
      <c r="C578" s="312" t="str">
        <f t="shared" si="261"/>
        <v/>
      </c>
      <c r="D578" s="750">
        <f t="shared" si="260"/>
        <v>0</v>
      </c>
      <c r="E578" s="309"/>
      <c r="F578" s="309"/>
      <c r="G578" s="309"/>
      <c r="H578" s="309"/>
      <c r="I578" s="286"/>
      <c r="J578" s="286"/>
      <c r="K578" s="286"/>
      <c r="L578" s="286"/>
      <c r="M578" s="286"/>
      <c r="N578" s="286"/>
      <c r="O578" s="286"/>
      <c r="P578" s="286"/>
      <c r="Q578" s="286"/>
      <c r="R578" s="286"/>
      <c r="S578" s="286"/>
      <c r="T578" s="286"/>
      <c r="U578" s="286"/>
      <c r="V578" s="286"/>
      <c r="W578" s="286"/>
      <c r="X578" s="286"/>
      <c r="Y578" s="286"/>
      <c r="Z578" s="286"/>
      <c r="AA578" s="286"/>
      <c r="AB578" s="286"/>
      <c r="AC578" s="286"/>
    </row>
    <row r="579" spans="1:29" s="287" customFormat="1" ht="18" customHeight="1" x14ac:dyDescent="0.25">
      <c r="A579" s="286"/>
      <c r="B579" s="873"/>
      <c r="C579" s="312" t="str">
        <f t="shared" si="261"/>
        <v/>
      </c>
      <c r="D579" s="750">
        <f t="shared" si="260"/>
        <v>0</v>
      </c>
      <c r="E579" s="309"/>
      <c r="F579" s="309"/>
      <c r="G579" s="309"/>
      <c r="H579" s="309"/>
      <c r="I579" s="286"/>
      <c r="J579" s="286"/>
      <c r="K579" s="286"/>
      <c r="L579" s="286"/>
      <c r="M579" s="286"/>
      <c r="N579" s="286"/>
      <c r="O579" s="286"/>
      <c r="P579" s="286"/>
      <c r="Q579" s="286"/>
      <c r="R579" s="286"/>
      <c r="S579" s="286"/>
      <c r="T579" s="286"/>
      <c r="U579" s="286"/>
      <c r="V579" s="286"/>
      <c r="W579" s="286"/>
      <c r="X579" s="286"/>
      <c r="Y579" s="286"/>
      <c r="Z579" s="286"/>
      <c r="AA579" s="286"/>
      <c r="AB579" s="286"/>
      <c r="AC579" s="286"/>
    </row>
    <row r="580" spans="1:29" s="287" customFormat="1" ht="18" customHeight="1" x14ac:dyDescent="0.25">
      <c r="A580" s="286"/>
      <c r="B580" s="873"/>
      <c r="C580" s="312" t="str">
        <f t="shared" si="261"/>
        <v/>
      </c>
      <c r="D580" s="750">
        <f t="shared" si="260"/>
        <v>0</v>
      </c>
      <c r="E580" s="309"/>
      <c r="F580" s="309"/>
      <c r="G580" s="309"/>
      <c r="H580" s="309"/>
      <c r="I580" s="286"/>
      <c r="J580" s="286"/>
      <c r="K580" s="286"/>
      <c r="L580" s="286"/>
      <c r="M580" s="286"/>
      <c r="N580" s="286"/>
      <c r="O580" s="286"/>
      <c r="P580" s="286"/>
      <c r="Q580" s="286"/>
      <c r="R580" s="286"/>
      <c r="S580" s="286"/>
      <c r="T580" s="286"/>
      <c r="U580" s="286"/>
      <c r="V580" s="286"/>
      <c r="W580" s="286"/>
      <c r="X580" s="286"/>
      <c r="Y580" s="286"/>
      <c r="Z580" s="286"/>
      <c r="AA580" s="286"/>
      <c r="AB580" s="286"/>
      <c r="AC580" s="286"/>
    </row>
    <row r="581" spans="1:29" s="287" customFormat="1" ht="18" customHeight="1" x14ac:dyDescent="0.25">
      <c r="A581" s="286"/>
      <c r="B581" s="873"/>
      <c r="C581" s="312" t="str">
        <f t="shared" si="261"/>
        <v/>
      </c>
      <c r="D581" s="750">
        <f t="shared" si="260"/>
        <v>0</v>
      </c>
      <c r="E581" s="309"/>
      <c r="F581" s="309"/>
      <c r="G581" s="309"/>
      <c r="H581" s="309"/>
      <c r="I581" s="286"/>
      <c r="J581" s="286"/>
      <c r="K581" s="286"/>
      <c r="L581" s="286"/>
      <c r="M581" s="286"/>
      <c r="N581" s="286"/>
      <c r="O581" s="286"/>
      <c r="P581" s="286"/>
      <c r="Q581" s="286"/>
      <c r="R581" s="286"/>
      <c r="S581" s="286"/>
      <c r="T581" s="286"/>
      <c r="U581" s="286"/>
      <c r="V581" s="286"/>
      <c r="W581" s="286"/>
      <c r="X581" s="286"/>
      <c r="Y581" s="286"/>
      <c r="Z581" s="286"/>
      <c r="AA581" s="286"/>
      <c r="AB581" s="286"/>
      <c r="AC581" s="286"/>
    </row>
    <row r="582" spans="1:29" s="287" customFormat="1" ht="18" customHeight="1" x14ac:dyDescent="0.25">
      <c r="A582" s="286"/>
      <c r="B582" s="873"/>
      <c r="C582" s="312" t="str">
        <f t="shared" si="261"/>
        <v/>
      </c>
      <c r="D582" s="750">
        <f t="shared" si="260"/>
        <v>0</v>
      </c>
      <c r="E582" s="309"/>
      <c r="F582" s="309"/>
      <c r="G582" s="309"/>
      <c r="H582" s="309"/>
      <c r="I582" s="286"/>
      <c r="J582" s="286"/>
      <c r="K582" s="286"/>
      <c r="L582" s="286"/>
      <c r="M582" s="286"/>
      <c r="N582" s="286"/>
      <c r="O582" s="286"/>
      <c r="P582" s="286"/>
      <c r="Q582" s="286"/>
      <c r="R582" s="286"/>
      <c r="S582" s="286"/>
      <c r="T582" s="286"/>
      <c r="U582" s="286"/>
      <c r="V582" s="286"/>
      <c r="W582" s="286"/>
      <c r="X582" s="286"/>
      <c r="Y582" s="286"/>
      <c r="Z582" s="286"/>
      <c r="AA582" s="286"/>
      <c r="AB582" s="286"/>
      <c r="AC582" s="286"/>
    </row>
    <row r="583" spans="1:29" s="287" customFormat="1" ht="18" customHeight="1" x14ac:dyDescent="0.25">
      <c r="A583" s="286"/>
      <c r="B583" s="873"/>
      <c r="C583" s="312" t="str">
        <f t="shared" si="261"/>
        <v/>
      </c>
      <c r="D583" s="750">
        <f t="shared" si="260"/>
        <v>0</v>
      </c>
      <c r="E583" s="309"/>
      <c r="F583" s="309"/>
      <c r="G583" s="309"/>
      <c r="H583" s="309"/>
      <c r="I583" s="286"/>
      <c r="J583" s="286"/>
      <c r="K583" s="286"/>
      <c r="L583" s="286"/>
      <c r="M583" s="286"/>
      <c r="N583" s="286"/>
      <c r="O583" s="286"/>
      <c r="P583" s="286"/>
      <c r="Q583" s="286"/>
      <c r="R583" s="286"/>
      <c r="S583" s="286"/>
      <c r="T583" s="286"/>
      <c r="U583" s="286"/>
      <c r="V583" s="286"/>
      <c r="W583" s="286"/>
      <c r="X583" s="286"/>
      <c r="Y583" s="286"/>
      <c r="Z583" s="286"/>
      <c r="AA583" s="286"/>
      <c r="AB583" s="286"/>
      <c r="AC583" s="286"/>
    </row>
    <row r="584" spans="1:29" s="287" customFormat="1" ht="18" customHeight="1" x14ac:dyDescent="0.25">
      <c r="A584" s="286"/>
      <c r="B584" s="873"/>
      <c r="C584" s="312" t="str">
        <f t="shared" si="261"/>
        <v/>
      </c>
      <c r="D584" s="750">
        <f t="shared" si="260"/>
        <v>0</v>
      </c>
      <c r="E584" s="309"/>
      <c r="F584" s="309"/>
      <c r="G584" s="309"/>
      <c r="H584" s="309"/>
      <c r="I584" s="286"/>
      <c r="J584" s="286"/>
      <c r="K584" s="286"/>
      <c r="L584" s="286"/>
      <c r="M584" s="286"/>
      <c r="N584" s="286"/>
      <c r="O584" s="286"/>
      <c r="P584" s="286"/>
      <c r="Q584" s="286"/>
      <c r="R584" s="286"/>
      <c r="S584" s="286"/>
      <c r="T584" s="286"/>
      <c r="U584" s="286"/>
      <c r="V584" s="286"/>
      <c r="W584" s="286"/>
      <c r="X584" s="286"/>
      <c r="Y584" s="286"/>
      <c r="Z584" s="286"/>
      <c r="AA584" s="286"/>
      <c r="AB584" s="286"/>
      <c r="AC584" s="286"/>
    </row>
    <row r="585" spans="1:29" s="287" customFormat="1" ht="18" customHeight="1" x14ac:dyDescent="0.25">
      <c r="A585" s="286"/>
      <c r="B585" s="873"/>
      <c r="C585" s="312" t="str">
        <f t="shared" si="261"/>
        <v/>
      </c>
      <c r="D585" s="750">
        <f t="shared" si="260"/>
        <v>0</v>
      </c>
      <c r="E585" s="309"/>
      <c r="F585" s="309"/>
      <c r="G585" s="309"/>
      <c r="H585" s="309"/>
      <c r="I585" s="286"/>
      <c r="J585" s="286"/>
      <c r="K585" s="286"/>
      <c r="L585" s="286"/>
      <c r="M585" s="286"/>
      <c r="N585" s="286"/>
      <c r="O585" s="286"/>
      <c r="P585" s="286"/>
      <c r="Q585" s="286"/>
      <c r="R585" s="286"/>
      <c r="S585" s="286"/>
      <c r="T585" s="286"/>
      <c r="U585" s="286"/>
      <c r="V585" s="286"/>
      <c r="W585" s="286"/>
      <c r="X585" s="286"/>
      <c r="Y585" s="286"/>
      <c r="Z585" s="286"/>
      <c r="AA585" s="286"/>
      <c r="AB585" s="286"/>
      <c r="AC585" s="286"/>
    </row>
    <row r="586" spans="1:29" s="287" customFormat="1" ht="18" customHeight="1" x14ac:dyDescent="0.25">
      <c r="A586" s="286"/>
      <c r="B586" s="873"/>
      <c r="C586" s="312" t="str">
        <f t="shared" si="261"/>
        <v/>
      </c>
      <c r="D586" s="750">
        <f t="shared" si="260"/>
        <v>0</v>
      </c>
      <c r="E586" s="309"/>
      <c r="F586" s="309"/>
      <c r="G586" s="309"/>
      <c r="H586" s="309"/>
      <c r="I586" s="286"/>
      <c r="J586" s="286"/>
      <c r="K586" s="286"/>
      <c r="L586" s="286"/>
      <c r="M586" s="286"/>
      <c r="N586" s="286"/>
      <c r="O586" s="286"/>
      <c r="P586" s="286"/>
      <c r="Q586" s="286"/>
      <c r="R586" s="286"/>
      <c r="S586" s="286"/>
      <c r="T586" s="286"/>
      <c r="U586" s="286"/>
      <c r="V586" s="286"/>
      <c r="W586" s="286"/>
      <c r="X586" s="286"/>
      <c r="Y586" s="286"/>
      <c r="Z586" s="286"/>
      <c r="AA586" s="286"/>
      <c r="AB586" s="286"/>
      <c r="AC586" s="286"/>
    </row>
    <row r="587" spans="1:29" s="287" customFormat="1" ht="18" customHeight="1" x14ac:dyDescent="0.25">
      <c r="A587" s="286"/>
      <c r="B587" s="873"/>
      <c r="C587" s="312" t="str">
        <f t="shared" si="261"/>
        <v/>
      </c>
      <c r="D587" s="750">
        <f t="shared" si="260"/>
        <v>0</v>
      </c>
      <c r="E587" s="309"/>
      <c r="F587" s="309"/>
      <c r="G587" s="309"/>
      <c r="H587" s="309"/>
      <c r="I587" s="286"/>
      <c r="J587" s="286"/>
      <c r="K587" s="286"/>
      <c r="L587" s="286"/>
      <c r="M587" s="286"/>
      <c r="N587" s="286"/>
      <c r="O587" s="286"/>
      <c r="P587" s="286"/>
      <c r="Q587" s="286"/>
      <c r="R587" s="286"/>
      <c r="S587" s="286"/>
      <c r="T587" s="286"/>
      <c r="U587" s="286"/>
      <c r="V587" s="286"/>
      <c r="W587" s="286"/>
      <c r="X587" s="286"/>
      <c r="Y587" s="286"/>
      <c r="Z587" s="286"/>
      <c r="AA587" s="286"/>
      <c r="AB587" s="286"/>
      <c r="AC587" s="286"/>
    </row>
    <row r="588" spans="1:29" s="287" customFormat="1" ht="18" customHeight="1" x14ac:dyDescent="0.25">
      <c r="A588" s="286"/>
      <c r="B588" s="873"/>
      <c r="C588" s="312" t="str">
        <f t="shared" si="261"/>
        <v/>
      </c>
      <c r="D588" s="750">
        <f t="shared" si="260"/>
        <v>0</v>
      </c>
      <c r="E588" s="309"/>
      <c r="F588" s="309"/>
      <c r="G588" s="309"/>
      <c r="H588" s="309"/>
      <c r="I588" s="286"/>
      <c r="J588" s="286"/>
      <c r="K588" s="286"/>
      <c r="L588" s="286"/>
      <c r="M588" s="286"/>
      <c r="N588" s="286"/>
      <c r="O588" s="286"/>
      <c r="P588" s="286"/>
      <c r="Q588" s="286"/>
      <c r="R588" s="286"/>
      <c r="S588" s="286"/>
      <c r="T588" s="286"/>
      <c r="U588" s="286"/>
      <c r="V588" s="286"/>
      <c r="W588" s="286"/>
      <c r="X588" s="286"/>
      <c r="Y588" s="286"/>
      <c r="Z588" s="286"/>
      <c r="AA588" s="286"/>
      <c r="AB588" s="286"/>
      <c r="AC588" s="286"/>
    </row>
    <row r="589" spans="1:29" s="287" customFormat="1" ht="18" customHeight="1" x14ac:dyDescent="0.25">
      <c r="A589" s="286"/>
      <c r="B589" s="873"/>
      <c r="C589" s="312" t="str">
        <f t="shared" si="261"/>
        <v/>
      </c>
      <c r="D589" s="750">
        <f t="shared" si="260"/>
        <v>0</v>
      </c>
      <c r="E589" s="309"/>
      <c r="F589" s="309"/>
      <c r="G589" s="309"/>
      <c r="H589" s="309"/>
      <c r="I589" s="286"/>
      <c r="J589" s="286"/>
      <c r="K589" s="286"/>
      <c r="L589" s="286"/>
      <c r="M589" s="286"/>
      <c r="N589" s="286"/>
      <c r="O589" s="286"/>
      <c r="P589" s="286"/>
      <c r="Q589" s="286"/>
      <c r="R589" s="286"/>
      <c r="S589" s="286"/>
      <c r="T589" s="286"/>
      <c r="U589" s="286"/>
      <c r="V589" s="286"/>
      <c r="W589" s="286"/>
      <c r="X589" s="286"/>
      <c r="Y589" s="286"/>
      <c r="Z589" s="286"/>
      <c r="AA589" s="286"/>
      <c r="AB589" s="286"/>
      <c r="AC589" s="286"/>
    </row>
    <row r="590" spans="1:29" s="287" customFormat="1" ht="18" customHeight="1" x14ac:dyDescent="0.25">
      <c r="A590" s="286"/>
      <c r="B590" s="873"/>
      <c r="C590" s="312" t="str">
        <f t="shared" si="261"/>
        <v/>
      </c>
      <c r="D590" s="750">
        <f t="shared" si="260"/>
        <v>0</v>
      </c>
      <c r="E590" s="309"/>
      <c r="F590" s="309"/>
      <c r="G590" s="309"/>
      <c r="H590" s="309"/>
      <c r="I590" s="286"/>
      <c r="J590" s="286"/>
      <c r="K590" s="286"/>
      <c r="L590" s="286"/>
      <c r="M590" s="286"/>
      <c r="N590" s="286"/>
      <c r="O590" s="286"/>
      <c r="P590" s="286"/>
      <c r="Q590" s="286"/>
      <c r="R590" s="286"/>
      <c r="S590" s="286"/>
      <c r="T590" s="286"/>
      <c r="U590" s="286"/>
      <c r="V590" s="286"/>
      <c r="W590" s="286"/>
      <c r="X590" s="286"/>
      <c r="Y590" s="286"/>
      <c r="Z590" s="286"/>
      <c r="AA590" s="286"/>
      <c r="AB590" s="286"/>
      <c r="AC590" s="286"/>
    </row>
    <row r="591" spans="1:29" s="287" customFormat="1" ht="18" customHeight="1" x14ac:dyDescent="0.25">
      <c r="A591" s="286"/>
      <c r="B591" s="873"/>
      <c r="C591" s="312" t="str">
        <f t="shared" si="261"/>
        <v/>
      </c>
      <c r="D591" s="750">
        <f t="shared" si="260"/>
        <v>0</v>
      </c>
      <c r="E591" s="309"/>
      <c r="F591" s="309"/>
      <c r="G591" s="309"/>
      <c r="H591" s="309"/>
      <c r="I591" s="286"/>
      <c r="J591" s="286"/>
      <c r="K591" s="286"/>
      <c r="L591" s="286"/>
      <c r="M591" s="286"/>
      <c r="N591" s="286"/>
      <c r="O591" s="286"/>
      <c r="P591" s="286"/>
      <c r="Q591" s="286"/>
      <c r="R591" s="286"/>
      <c r="S591" s="286"/>
      <c r="T591" s="286"/>
      <c r="U591" s="286"/>
      <c r="V591" s="286"/>
      <c r="W591" s="286"/>
      <c r="X591" s="286"/>
      <c r="Y591" s="286"/>
      <c r="Z591" s="286"/>
      <c r="AA591" s="286"/>
      <c r="AB591" s="286"/>
      <c r="AC591" s="286"/>
    </row>
    <row r="592" spans="1:29" s="287" customFormat="1" ht="18" customHeight="1" x14ac:dyDescent="0.25">
      <c r="A592" s="286"/>
      <c r="B592" s="873"/>
      <c r="C592" s="312" t="str">
        <f t="shared" si="261"/>
        <v/>
      </c>
      <c r="D592" s="750">
        <f t="shared" si="260"/>
        <v>0</v>
      </c>
      <c r="E592" s="309"/>
      <c r="F592" s="309"/>
      <c r="G592" s="309"/>
      <c r="H592" s="309"/>
      <c r="I592" s="286"/>
      <c r="J592" s="286"/>
      <c r="K592" s="286"/>
      <c r="L592" s="286"/>
      <c r="M592" s="286"/>
      <c r="N592" s="286"/>
      <c r="O592" s="286"/>
      <c r="P592" s="286"/>
      <c r="Q592" s="286"/>
      <c r="R592" s="286"/>
      <c r="S592" s="286"/>
      <c r="T592" s="286"/>
      <c r="U592" s="286"/>
      <c r="V592" s="286"/>
      <c r="W592" s="286"/>
      <c r="X592" s="286"/>
      <c r="Y592" s="286"/>
      <c r="Z592" s="286"/>
      <c r="AA592" s="286"/>
      <c r="AB592" s="286"/>
      <c r="AC592" s="286"/>
    </row>
    <row r="593" spans="1:35" s="287" customFormat="1" ht="18" customHeight="1" thickBot="1" x14ac:dyDescent="0.3">
      <c r="A593" s="286"/>
      <c r="B593" s="872"/>
      <c r="C593" s="312" t="str">
        <f t="shared" si="261"/>
        <v/>
      </c>
      <c r="D593" s="750">
        <f t="shared" si="260"/>
        <v>0</v>
      </c>
      <c r="E593" s="286"/>
      <c r="F593" s="286"/>
      <c r="G593" s="286"/>
      <c r="H593" s="286"/>
      <c r="I593" s="286"/>
      <c r="J593" s="286"/>
      <c r="K593" s="286"/>
      <c r="L593" s="286"/>
      <c r="M593" s="286"/>
      <c r="N593" s="286"/>
      <c r="O593" s="286"/>
      <c r="P593" s="286"/>
      <c r="Q593" s="286"/>
      <c r="R593" s="286"/>
      <c r="S593" s="286"/>
      <c r="T593" s="286"/>
      <c r="U593" s="286"/>
      <c r="V593" s="286"/>
      <c r="W593" s="286"/>
      <c r="X593" s="286"/>
      <c r="Y593" s="286"/>
      <c r="Z593" s="286"/>
      <c r="AA593" s="286"/>
      <c r="AB593" s="286"/>
      <c r="AC593" s="286"/>
    </row>
    <row r="594" spans="1:35" s="287" customFormat="1" ht="18" customHeight="1" thickBot="1" x14ac:dyDescent="0.3">
      <c r="A594" s="286"/>
      <c r="B594" s="313" t="s">
        <v>182</v>
      </c>
      <c r="C594" s="314" t="str">
        <f>T9</f>
        <v>Nitrogen trifluoride</v>
      </c>
      <c r="D594" s="752">
        <f>SUMIF($C$425:$C$427,C594,$I$425:$I$427)</f>
        <v>0</v>
      </c>
      <c r="E594" s="286"/>
      <c r="F594" s="286"/>
      <c r="G594" s="286"/>
      <c r="H594" s="286"/>
      <c r="I594" s="286"/>
      <c r="J594" s="286"/>
      <c r="K594" s="286"/>
      <c r="L594" s="286"/>
      <c r="M594" s="286"/>
      <c r="N594" s="286"/>
      <c r="O594" s="286"/>
      <c r="P594" s="286"/>
      <c r="Q594" s="286"/>
      <c r="R594" s="286"/>
      <c r="S594" s="286"/>
      <c r="T594" s="286"/>
      <c r="U594" s="286"/>
      <c r="V594" s="286"/>
      <c r="W594" s="286"/>
      <c r="X594" s="286"/>
      <c r="Y594" s="286"/>
      <c r="Z594" s="286"/>
      <c r="AA594" s="286"/>
      <c r="AB594" s="286"/>
      <c r="AC594" s="286"/>
    </row>
    <row r="595" spans="1:35" x14ac:dyDescent="0.2">
      <c r="A595" s="172"/>
      <c r="B595" s="172"/>
      <c r="C595" s="172"/>
      <c r="D595" s="172"/>
      <c r="E595" s="172"/>
      <c r="F595" s="172"/>
      <c r="G595" s="172"/>
      <c r="H595" s="172"/>
      <c r="I595" s="172"/>
      <c r="J595" s="172"/>
      <c r="K595" s="172"/>
      <c r="L595" s="172"/>
      <c r="M595" s="172"/>
      <c r="N595" s="172"/>
      <c r="O595" s="172"/>
      <c r="P595" s="172"/>
      <c r="Q595" s="172"/>
      <c r="R595" s="172"/>
      <c r="S595" s="172"/>
      <c r="T595" s="172"/>
      <c r="U595" s="172"/>
      <c r="V595" s="172"/>
      <c r="W595" s="172"/>
      <c r="X595" s="172"/>
      <c r="Y595" s="172"/>
      <c r="Z595" s="172"/>
      <c r="AA595" s="172"/>
      <c r="AB595" s="172"/>
      <c r="AC595" s="172"/>
    </row>
    <row r="596" spans="1:35" ht="15" x14ac:dyDescent="0.25">
      <c r="A596" s="172"/>
      <c r="B596" s="172"/>
      <c r="C596" s="172"/>
      <c r="D596" s="172"/>
      <c r="E596" s="52" t="s">
        <v>460</v>
      </c>
      <c r="F596" s="172"/>
      <c r="G596" s="172"/>
      <c r="H596" s="172"/>
      <c r="I596" s="172"/>
      <c r="J596" s="172"/>
      <c r="K596" s="172"/>
      <c r="L596" s="172"/>
      <c r="M596" s="172"/>
      <c r="N596" s="172"/>
      <c r="O596" s="172"/>
      <c r="P596" s="172"/>
      <c r="Q596" s="172"/>
      <c r="R596" s="172"/>
      <c r="S596" s="172"/>
      <c r="T596" s="172"/>
      <c r="U596" s="172"/>
      <c r="V596" s="172"/>
      <c r="W596" s="172"/>
      <c r="X596" s="172"/>
      <c r="Y596" s="172"/>
      <c r="Z596" s="172"/>
      <c r="AA596" s="172"/>
      <c r="AB596" s="172"/>
      <c r="AC596" s="172"/>
    </row>
    <row r="597" spans="1:35" x14ac:dyDescent="0.2">
      <c r="A597" s="172"/>
      <c r="B597" s="172"/>
      <c r="C597" s="172"/>
      <c r="D597" s="172"/>
      <c r="E597" s="172"/>
      <c r="F597" s="172"/>
      <c r="G597" s="172"/>
      <c r="H597" s="172"/>
      <c r="I597" s="172"/>
      <c r="J597" s="172"/>
      <c r="K597" s="172"/>
      <c r="L597" s="172"/>
      <c r="M597" s="172"/>
      <c r="N597" s="172"/>
      <c r="O597" s="172"/>
      <c r="P597" s="172"/>
      <c r="Q597" s="172"/>
      <c r="R597" s="172"/>
      <c r="S597" s="172"/>
      <c r="T597" s="172"/>
      <c r="U597" s="172"/>
      <c r="V597" s="172"/>
      <c r="W597" s="172"/>
      <c r="X597" s="172"/>
      <c r="Y597" s="172"/>
      <c r="Z597" s="172"/>
      <c r="AA597" s="172"/>
      <c r="AB597" s="172"/>
      <c r="AC597" s="172"/>
    </row>
    <row r="598" spans="1:35" x14ac:dyDescent="0.2">
      <c r="A598" s="172"/>
      <c r="B598" s="172"/>
      <c r="C598" s="172"/>
      <c r="D598" s="172"/>
      <c r="E598" s="172"/>
      <c r="F598" s="172"/>
      <c r="G598" s="172"/>
      <c r="H598" s="172"/>
      <c r="I598" s="172"/>
      <c r="J598" s="172"/>
      <c r="K598" s="172"/>
      <c r="L598" s="172"/>
      <c r="M598" s="172"/>
      <c r="N598" s="172"/>
      <c r="O598" s="172"/>
      <c r="P598" s="172"/>
      <c r="Q598" s="172"/>
      <c r="R598" s="172"/>
      <c r="S598" s="172"/>
      <c r="T598" s="172"/>
      <c r="U598" s="172"/>
      <c r="V598" s="172"/>
      <c r="W598" s="172"/>
      <c r="X598" s="172"/>
      <c r="Y598" s="172"/>
      <c r="Z598" s="172"/>
      <c r="AA598" s="172"/>
      <c r="AB598" s="172"/>
      <c r="AC598" s="172"/>
    </row>
    <row r="599" spans="1:35" x14ac:dyDescent="0.2">
      <c r="A599" s="172"/>
      <c r="B599" s="172"/>
      <c r="C599" s="172"/>
      <c r="D599" s="172"/>
      <c r="E599" s="172"/>
      <c r="F599" s="172"/>
      <c r="G599" s="172"/>
      <c r="H599" s="172"/>
      <c r="I599" s="172"/>
      <c r="J599" s="172"/>
      <c r="K599" s="172"/>
      <c r="L599" s="172"/>
      <c r="M599" s="172"/>
      <c r="N599" s="172"/>
      <c r="O599" s="172"/>
      <c r="P599" s="172"/>
      <c r="Q599" s="172"/>
      <c r="R599" s="172"/>
      <c r="S599" s="172"/>
      <c r="T599" s="172"/>
      <c r="U599" s="172"/>
      <c r="V599" s="172"/>
      <c r="W599" s="172"/>
      <c r="X599" s="172"/>
      <c r="Y599" s="172"/>
      <c r="Z599" s="172"/>
      <c r="AA599" s="172"/>
      <c r="AB599" s="172"/>
      <c r="AC599" s="172"/>
    </row>
    <row r="600" spans="1:35" ht="15" x14ac:dyDescent="0.25">
      <c r="A600" s="172"/>
      <c r="B600" s="186" t="s">
        <v>435</v>
      </c>
      <c r="C600" s="172"/>
      <c r="D600" s="172"/>
      <c r="E600" s="172"/>
      <c r="F600" s="172"/>
      <c r="G600" s="172"/>
      <c r="H600" s="172"/>
      <c r="I600" s="172"/>
      <c r="J600" s="172"/>
      <c r="K600" s="172"/>
      <c r="L600" s="172"/>
      <c r="M600" s="172"/>
      <c r="N600" s="172"/>
      <c r="O600" s="172"/>
      <c r="P600" s="172"/>
      <c r="Q600" s="172"/>
      <c r="R600" s="172"/>
      <c r="S600" s="172"/>
      <c r="T600" s="172"/>
      <c r="U600" s="172"/>
      <c r="V600" s="172"/>
      <c r="W600" s="172"/>
      <c r="X600" s="172"/>
      <c r="Y600" s="172"/>
      <c r="Z600" s="172"/>
      <c r="AA600" s="172"/>
      <c r="AB600" s="172"/>
      <c r="AC600" s="172"/>
    </row>
    <row r="601" spans="1:35" x14ac:dyDescent="0.2">
      <c r="A601" s="172"/>
      <c r="B601" s="172"/>
      <c r="C601" s="172"/>
      <c r="D601" s="172"/>
      <c r="E601" s="172"/>
      <c r="F601" s="172"/>
      <c r="G601" s="172"/>
      <c r="H601" s="172"/>
      <c r="I601" s="172"/>
      <c r="J601" s="172"/>
      <c r="K601" s="172"/>
      <c r="L601" s="172"/>
      <c r="M601" s="172"/>
      <c r="N601" s="172"/>
      <c r="O601" s="172"/>
      <c r="P601" s="172"/>
      <c r="Q601" s="172"/>
      <c r="R601" s="172"/>
      <c r="S601" s="172"/>
      <c r="T601" s="172"/>
      <c r="U601" s="172"/>
      <c r="V601" s="172"/>
      <c r="W601" s="172"/>
      <c r="X601" s="172"/>
      <c r="Y601" s="172"/>
      <c r="Z601" s="172"/>
      <c r="AA601" s="172"/>
      <c r="AB601" s="172"/>
      <c r="AC601" s="172"/>
    </row>
    <row r="602" spans="1:35" x14ac:dyDescent="0.2">
      <c r="A602" s="172"/>
      <c r="B602" s="172"/>
      <c r="C602" s="172"/>
      <c r="D602" s="172"/>
      <c r="E602" s="172"/>
      <c r="F602" s="172"/>
      <c r="G602" s="172"/>
      <c r="H602" s="172"/>
      <c r="I602" s="172"/>
      <c r="J602" s="172"/>
      <c r="K602" s="172"/>
      <c r="L602" s="172"/>
      <c r="M602" s="172"/>
      <c r="N602" s="172"/>
      <c r="O602" s="172"/>
      <c r="P602" s="172"/>
      <c r="Q602" s="172"/>
      <c r="R602" s="172"/>
      <c r="S602" s="172"/>
      <c r="T602" s="172"/>
      <c r="U602" s="172"/>
      <c r="V602" s="172"/>
      <c r="W602" s="172"/>
      <c r="X602" s="172"/>
      <c r="Y602" s="172"/>
      <c r="Z602" s="172"/>
      <c r="AA602" s="172"/>
      <c r="AB602" s="172"/>
      <c r="AC602" s="172"/>
    </row>
    <row r="603" spans="1:35" x14ac:dyDescent="0.2">
      <c r="A603" s="172"/>
      <c r="B603" s="172"/>
      <c r="C603" s="172"/>
      <c r="D603" s="172"/>
      <c r="E603" s="172"/>
      <c r="F603" s="172"/>
      <c r="G603" s="172"/>
      <c r="H603" s="172"/>
      <c r="I603" s="172"/>
      <c r="J603" s="172"/>
      <c r="K603" s="172"/>
      <c r="L603" s="172"/>
      <c r="M603" s="172"/>
      <c r="N603" s="172"/>
      <c r="O603" s="172"/>
      <c r="P603" s="172"/>
      <c r="Q603" s="172"/>
      <c r="R603" s="172"/>
      <c r="S603" s="172"/>
      <c r="T603" s="172"/>
      <c r="U603" s="172"/>
      <c r="V603" s="172"/>
      <c r="W603" s="172"/>
      <c r="X603" s="172"/>
      <c r="Y603" s="172"/>
      <c r="Z603" s="172"/>
      <c r="AA603" s="172"/>
      <c r="AB603" s="172"/>
      <c r="AC603" s="172"/>
    </row>
    <row r="604" spans="1:35" x14ac:dyDescent="0.2">
      <c r="A604" s="172"/>
      <c r="B604" s="172"/>
      <c r="C604" s="172"/>
      <c r="D604" s="172"/>
      <c r="E604" s="172"/>
      <c r="F604" s="172"/>
      <c r="G604" s="172"/>
      <c r="H604" s="172"/>
      <c r="I604" s="172"/>
      <c r="J604" s="172"/>
      <c r="K604" s="172"/>
      <c r="L604" s="172"/>
      <c r="M604" s="172"/>
      <c r="N604" s="172"/>
      <c r="O604" s="172"/>
      <c r="P604" s="172"/>
      <c r="Q604" s="172"/>
      <c r="R604" s="172"/>
      <c r="S604" s="172"/>
      <c r="T604" s="172"/>
      <c r="U604" s="172"/>
      <c r="V604" s="172"/>
      <c r="W604" s="172"/>
      <c r="X604" s="172"/>
      <c r="Y604" s="172"/>
      <c r="Z604" s="172"/>
      <c r="AA604" s="172"/>
      <c r="AB604" s="172"/>
      <c r="AC604" s="172"/>
    </row>
    <row r="605" spans="1:35" x14ac:dyDescent="0.2">
      <c r="A605" s="172"/>
      <c r="B605" s="172"/>
      <c r="C605" s="172"/>
      <c r="D605" s="172"/>
      <c r="E605" s="172"/>
      <c r="F605" s="172"/>
      <c r="G605" s="172"/>
      <c r="H605" s="172"/>
      <c r="I605" s="172"/>
      <c r="J605" s="172"/>
      <c r="K605" s="172"/>
      <c r="L605" s="172"/>
      <c r="M605" s="172"/>
      <c r="N605" s="172"/>
      <c r="O605" s="172"/>
      <c r="P605" s="172"/>
      <c r="Q605" s="172"/>
      <c r="R605" s="172"/>
      <c r="S605" s="172"/>
      <c r="T605" s="172"/>
      <c r="U605" s="172"/>
      <c r="V605" s="172"/>
      <c r="W605" s="172"/>
      <c r="X605" s="172"/>
      <c r="Y605" s="172"/>
      <c r="Z605" s="172"/>
      <c r="AA605" s="172"/>
      <c r="AB605" s="172"/>
      <c r="AC605" s="172"/>
    </row>
    <row r="606" spans="1:35" x14ac:dyDescent="0.2">
      <c r="A606" s="172"/>
      <c r="B606" s="172"/>
      <c r="C606" s="172"/>
      <c r="D606" s="172"/>
      <c r="E606" s="172"/>
      <c r="F606" s="172"/>
      <c r="G606" s="172"/>
      <c r="H606" s="172"/>
      <c r="I606" s="172"/>
      <c r="J606" s="172"/>
      <c r="K606" s="172"/>
      <c r="L606" s="172"/>
      <c r="M606" s="172"/>
      <c r="N606" s="172"/>
      <c r="O606" s="172"/>
      <c r="P606" s="172"/>
      <c r="Q606" s="172"/>
      <c r="R606" s="172"/>
      <c r="S606" s="172"/>
      <c r="T606" s="172"/>
      <c r="U606" s="172"/>
      <c r="V606" s="172"/>
      <c r="W606" s="172"/>
      <c r="X606" s="172"/>
      <c r="Y606" s="172"/>
      <c r="Z606" s="172"/>
      <c r="AA606" s="172"/>
      <c r="AB606" s="172"/>
      <c r="AC606" s="172"/>
    </row>
    <row r="607" spans="1:35" x14ac:dyDescent="0.2">
      <c r="A607" s="172"/>
      <c r="B607" s="172"/>
      <c r="C607" s="172"/>
      <c r="D607" s="172"/>
      <c r="E607" s="172"/>
      <c r="F607" s="172"/>
      <c r="G607" s="172"/>
      <c r="H607" s="172"/>
      <c r="I607" s="172"/>
      <c r="J607" s="172"/>
      <c r="K607" s="172"/>
      <c r="L607" s="172"/>
      <c r="M607" s="172"/>
      <c r="N607" s="172"/>
      <c r="O607" s="172"/>
      <c r="P607" s="172"/>
      <c r="Q607" s="172"/>
      <c r="R607" s="172"/>
      <c r="S607" s="172"/>
      <c r="T607" s="172"/>
      <c r="U607" s="172"/>
      <c r="V607" s="172"/>
      <c r="W607" s="172"/>
      <c r="X607" s="172"/>
      <c r="Y607" s="172"/>
      <c r="Z607" s="172"/>
      <c r="AA607" s="172"/>
      <c r="AB607" s="172"/>
      <c r="AC607" s="172"/>
    </row>
    <row r="608" spans="1:35" ht="18" customHeight="1" thickBot="1" x14ac:dyDescent="0.25">
      <c r="A608" s="172"/>
      <c r="B608" s="172"/>
      <c r="C608" s="172"/>
      <c r="D608" s="172"/>
      <c r="E608" s="172"/>
      <c r="F608" s="172"/>
      <c r="G608" s="172"/>
      <c r="H608" s="172"/>
      <c r="I608" s="172"/>
      <c r="J608" s="172"/>
      <c r="K608" s="172"/>
      <c r="L608" s="172"/>
      <c r="M608" s="172"/>
      <c r="N608" s="172"/>
      <c r="O608" s="172"/>
      <c r="P608" s="172"/>
      <c r="Q608" s="172"/>
      <c r="R608" s="172"/>
      <c r="S608" s="172"/>
      <c r="T608" s="172"/>
      <c r="U608" s="172"/>
      <c r="V608" s="172"/>
      <c r="W608" s="172"/>
      <c r="X608" s="172"/>
      <c r="Y608" s="172"/>
      <c r="Z608" s="172"/>
      <c r="AA608" s="172"/>
      <c r="AB608" s="172"/>
      <c r="AC608" s="172"/>
      <c r="AI608" s="591" t="s">
        <v>487</v>
      </c>
    </row>
    <row r="609" spans="1:37" ht="65.25" customHeight="1" thickBot="1" x14ac:dyDescent="0.25">
      <c r="A609" s="172"/>
      <c r="B609" s="232" t="s">
        <v>8</v>
      </c>
      <c r="C609" s="315" t="s">
        <v>24</v>
      </c>
      <c r="D609" s="192" t="s">
        <v>363</v>
      </c>
      <c r="E609" s="172"/>
      <c r="F609" s="172"/>
      <c r="G609" s="172"/>
      <c r="H609" s="172"/>
      <c r="I609" s="172"/>
      <c r="J609" s="172"/>
      <c r="K609" s="172"/>
      <c r="L609" s="172"/>
      <c r="M609" s="172"/>
      <c r="N609" s="172"/>
      <c r="O609" s="172"/>
      <c r="P609" s="172"/>
      <c r="Q609" s="172"/>
      <c r="R609" s="172"/>
      <c r="S609" s="172"/>
      <c r="T609" s="172"/>
      <c r="U609" s="172"/>
      <c r="V609" s="172"/>
      <c r="W609" s="172"/>
      <c r="X609" s="172"/>
      <c r="Y609" s="172"/>
      <c r="Z609" s="172"/>
      <c r="AA609" s="172"/>
      <c r="AB609" s="172"/>
      <c r="AC609" s="172"/>
      <c r="AI609" s="587" t="s">
        <v>24</v>
      </c>
      <c r="AJ609" s="353" t="s">
        <v>363</v>
      </c>
      <c r="AK609" s="600" t="s">
        <v>548</v>
      </c>
    </row>
    <row r="610" spans="1:37" ht="18" customHeight="1" thickBot="1" x14ac:dyDescent="0.4">
      <c r="A610" s="172"/>
      <c r="B610" s="870" t="str">
        <f>B437</f>
        <v>Plasma Etching</v>
      </c>
      <c r="C610" s="141" t="s">
        <v>20</v>
      </c>
      <c r="D610" s="753">
        <f>SUM(O438:O482)</f>
        <v>0</v>
      </c>
      <c r="E610" s="172"/>
      <c r="F610" s="172"/>
      <c r="G610" s="172"/>
      <c r="H610" s="172"/>
      <c r="I610" s="172"/>
      <c r="J610" s="172"/>
      <c r="K610" s="172"/>
      <c r="L610" s="172"/>
      <c r="M610" s="172"/>
      <c r="N610" s="172"/>
      <c r="O610" s="172"/>
      <c r="P610" s="172"/>
      <c r="Q610" s="172"/>
      <c r="R610" s="172"/>
      <c r="S610" s="172"/>
      <c r="T610" s="172"/>
      <c r="U610" s="172"/>
      <c r="V610" s="172"/>
      <c r="W610" s="172"/>
      <c r="X610" s="172"/>
      <c r="Y610" s="172"/>
      <c r="Z610" s="172"/>
      <c r="AA610" s="172"/>
      <c r="AB610" s="172"/>
      <c r="AC610" s="172"/>
      <c r="AI610" s="429" t="s">
        <v>490</v>
      </c>
      <c r="AJ610" s="429">
        <f>SUMIF($C$610:$C$616,AI610,$D$610:$D$616)</f>
        <v>0</v>
      </c>
      <c r="AK610" s="593">
        <f>SUM(AO438:AO532)*0.001</f>
        <v>0</v>
      </c>
    </row>
    <row r="611" spans="1:37" ht="18" customHeight="1" thickBot="1" x14ac:dyDescent="0.4">
      <c r="A611" s="172"/>
      <c r="B611" s="871"/>
      <c r="C611" s="143" t="s">
        <v>21</v>
      </c>
      <c r="D611" s="754">
        <f>SUM(P438:P482)</f>
        <v>0</v>
      </c>
      <c r="E611" s="172"/>
      <c r="F611" s="172"/>
      <c r="G611" s="172"/>
      <c r="H611" s="172"/>
      <c r="I611" s="172"/>
      <c r="J611" s="172"/>
      <c r="K611" s="172"/>
      <c r="L611" s="172"/>
      <c r="M611" s="172"/>
      <c r="N611" s="172"/>
      <c r="O611" s="172"/>
      <c r="P611" s="172"/>
      <c r="Q611" s="172"/>
      <c r="R611" s="172"/>
      <c r="S611" s="172"/>
      <c r="T611" s="172"/>
      <c r="U611" s="172"/>
      <c r="V611" s="172"/>
      <c r="W611" s="172"/>
      <c r="X611" s="172"/>
      <c r="Y611" s="172"/>
      <c r="Z611" s="172"/>
      <c r="AA611" s="172"/>
      <c r="AB611" s="172"/>
      <c r="AC611" s="172"/>
      <c r="AI611" s="430" t="s">
        <v>491</v>
      </c>
      <c r="AJ611" s="430">
        <f>SUMIF($C$610:$C$616,AI611,$D$610:$D$616)</f>
        <v>0</v>
      </c>
      <c r="AK611" s="593">
        <f>SUM(AP438:AP532)*0.001</f>
        <v>0</v>
      </c>
    </row>
    <row r="612" spans="1:37" ht="18" customHeight="1" thickBot="1" x14ac:dyDescent="0.4">
      <c r="A612" s="172"/>
      <c r="B612" s="872"/>
      <c r="C612" s="145" t="s">
        <v>22</v>
      </c>
      <c r="D612" s="755">
        <f>SUM(R438:R482)</f>
        <v>0</v>
      </c>
      <c r="E612" s="172"/>
      <c r="F612" s="172"/>
      <c r="G612" s="172"/>
      <c r="H612" s="172"/>
      <c r="I612" s="172"/>
      <c r="J612" s="172"/>
      <c r="K612" s="172"/>
      <c r="L612" s="172"/>
      <c r="M612" s="172"/>
      <c r="N612" s="172"/>
      <c r="O612" s="172"/>
      <c r="P612" s="172"/>
      <c r="Q612" s="172"/>
      <c r="R612" s="172"/>
      <c r="S612" s="172"/>
      <c r="T612" s="172"/>
      <c r="U612" s="172"/>
      <c r="V612" s="172"/>
      <c r="W612" s="172"/>
      <c r="X612" s="172"/>
      <c r="Y612" s="172"/>
      <c r="Z612" s="172"/>
      <c r="AA612" s="172"/>
      <c r="AB612" s="172"/>
      <c r="AC612" s="172"/>
      <c r="AI612" s="430" t="s">
        <v>494</v>
      </c>
      <c r="AJ612" s="430">
        <f>SUMIF($C$610:$C$616,AI612,$D$610:$D$616)</f>
        <v>0</v>
      </c>
      <c r="AK612" s="593">
        <f>SUM(AQ438:AQ532)*0.001</f>
        <v>0</v>
      </c>
    </row>
    <row r="613" spans="1:37" ht="18" customHeight="1" thickBot="1" x14ac:dyDescent="0.4">
      <c r="A613" s="172"/>
      <c r="B613" s="873" t="str">
        <f>B483</f>
        <v>Chamber Cleaning</v>
      </c>
      <c r="C613" s="141" t="s">
        <v>20</v>
      </c>
      <c r="D613" s="756">
        <f>SUM(O484:O528)</f>
        <v>0</v>
      </c>
      <c r="E613" s="172"/>
      <c r="F613" s="172"/>
      <c r="G613" s="172"/>
      <c r="H613" s="172"/>
      <c r="I613" s="172"/>
      <c r="J613" s="172"/>
      <c r="K613" s="172"/>
      <c r="L613" s="172"/>
      <c r="M613" s="172"/>
      <c r="N613" s="172"/>
      <c r="O613" s="172"/>
      <c r="P613" s="172"/>
      <c r="Q613" s="172"/>
      <c r="R613" s="172"/>
      <c r="S613" s="172"/>
      <c r="T613" s="172"/>
      <c r="U613" s="172"/>
      <c r="V613" s="172"/>
      <c r="W613" s="172"/>
      <c r="X613" s="172"/>
      <c r="Y613" s="172"/>
      <c r="Z613" s="172"/>
      <c r="AA613" s="172"/>
      <c r="AB613" s="172"/>
      <c r="AC613" s="172"/>
      <c r="AI613" s="431" t="s">
        <v>495</v>
      </c>
      <c r="AJ613" s="431">
        <f>SUMIF($C$610:$C$616,AI613,$D$610:$D$616)</f>
        <v>0</v>
      </c>
      <c r="AK613" s="593">
        <f>SUM(AR438:AR532)*0.001</f>
        <v>0</v>
      </c>
    </row>
    <row r="614" spans="1:37" ht="18" customHeight="1" thickBot="1" x14ac:dyDescent="0.25">
      <c r="A614" s="172"/>
      <c r="B614" s="871"/>
      <c r="C614" s="143" t="s">
        <v>23</v>
      </c>
      <c r="D614" s="754">
        <f>SUM(Q484:Q528)</f>
        <v>0</v>
      </c>
      <c r="E614" s="172"/>
      <c r="F614" s="172"/>
      <c r="G614" s="172"/>
      <c r="H614" s="172"/>
      <c r="I614" s="172"/>
      <c r="J614" s="172"/>
      <c r="K614" s="172"/>
      <c r="L614" s="172"/>
      <c r="M614" s="172"/>
      <c r="N614" s="172"/>
      <c r="O614" s="172"/>
      <c r="P614" s="172"/>
      <c r="Q614" s="172"/>
      <c r="R614" s="172"/>
      <c r="S614" s="172"/>
      <c r="T614" s="172"/>
      <c r="U614" s="172"/>
      <c r="V614" s="172"/>
      <c r="W614" s="172"/>
      <c r="X614" s="172"/>
      <c r="Y614" s="172"/>
      <c r="Z614" s="172"/>
      <c r="AA614" s="172"/>
      <c r="AB614" s="172"/>
      <c r="AC614" s="172"/>
    </row>
    <row r="615" spans="1:37" x14ac:dyDescent="0.2">
      <c r="A615" s="172"/>
      <c r="B615" s="874" t="s">
        <v>182</v>
      </c>
      <c r="C615" s="193" t="s">
        <v>20</v>
      </c>
      <c r="D615" s="757">
        <f>SUM(O530:O532)</f>
        <v>0</v>
      </c>
      <c r="E615" s="172"/>
      <c r="F615" s="172"/>
      <c r="G615" s="172"/>
      <c r="H615" s="172"/>
      <c r="I615" s="172"/>
      <c r="J615" s="172"/>
      <c r="K615" s="172"/>
      <c r="L615" s="172"/>
      <c r="M615" s="172"/>
      <c r="N615" s="172"/>
      <c r="O615" s="172"/>
      <c r="P615" s="172"/>
      <c r="Q615" s="172"/>
      <c r="R615" s="172"/>
      <c r="S615" s="172"/>
      <c r="T615" s="172"/>
      <c r="U615" s="172"/>
      <c r="V615" s="172"/>
      <c r="W615" s="172"/>
      <c r="X615" s="172"/>
      <c r="Y615" s="172"/>
      <c r="Z615" s="172"/>
      <c r="AA615" s="172"/>
      <c r="AB615" s="172"/>
      <c r="AC615" s="172"/>
    </row>
    <row r="616" spans="1:37" ht="21" customHeight="1" thickBot="1" x14ac:dyDescent="0.25">
      <c r="A616" s="172"/>
      <c r="B616" s="875"/>
      <c r="C616" s="242" t="s">
        <v>23</v>
      </c>
      <c r="D616" s="758">
        <f>SUM(Q530:Q532)</f>
        <v>0</v>
      </c>
      <c r="E616" s="172"/>
      <c r="F616" s="172"/>
      <c r="G616" s="172"/>
      <c r="H616" s="172"/>
      <c r="I616" s="172"/>
      <c r="J616" s="172"/>
      <c r="K616" s="172"/>
      <c r="L616" s="172"/>
      <c r="M616" s="172"/>
      <c r="N616" s="172"/>
      <c r="O616" s="172"/>
      <c r="P616" s="172"/>
      <c r="Q616" s="172"/>
      <c r="R616" s="172"/>
      <c r="S616" s="172"/>
      <c r="T616" s="172"/>
      <c r="U616" s="172"/>
      <c r="V616" s="172"/>
      <c r="W616" s="172"/>
      <c r="X616" s="172"/>
      <c r="Y616" s="172"/>
      <c r="Z616" s="172"/>
      <c r="AA616" s="172"/>
      <c r="AB616" s="172"/>
      <c r="AC616" s="172"/>
    </row>
    <row r="617" spans="1:37" x14ac:dyDescent="0.2">
      <c r="A617" s="172"/>
      <c r="B617" s="172"/>
      <c r="C617" s="172"/>
      <c r="D617" s="172"/>
      <c r="E617" s="172"/>
      <c r="F617" s="172"/>
      <c r="G617" s="172"/>
      <c r="H617" s="172"/>
      <c r="I617" s="172"/>
      <c r="J617" s="172"/>
      <c r="K617" s="172"/>
      <c r="L617" s="172"/>
      <c r="M617" s="172"/>
      <c r="N617" s="172"/>
      <c r="O617" s="172"/>
      <c r="P617" s="172"/>
      <c r="Q617" s="172"/>
      <c r="R617" s="172"/>
      <c r="S617" s="172"/>
      <c r="T617" s="172"/>
      <c r="U617" s="172"/>
      <c r="V617" s="172"/>
      <c r="W617" s="172"/>
      <c r="X617" s="172"/>
      <c r="Y617" s="172"/>
      <c r="Z617" s="172"/>
      <c r="AA617" s="172"/>
      <c r="AB617" s="172"/>
      <c r="AC617" s="172"/>
    </row>
    <row r="618" spans="1:37" ht="15" x14ac:dyDescent="0.25">
      <c r="A618" s="172"/>
      <c r="B618" s="172"/>
      <c r="C618" s="172"/>
      <c r="D618" s="172"/>
      <c r="E618" s="52" t="s">
        <v>461</v>
      </c>
      <c r="F618" s="172"/>
      <c r="G618" s="172"/>
      <c r="H618" s="172"/>
      <c r="I618" s="172"/>
      <c r="J618" s="172"/>
      <c r="K618" s="172"/>
      <c r="L618" s="172"/>
      <c r="M618" s="172"/>
      <c r="N618" s="172"/>
      <c r="O618" s="172"/>
      <c r="P618" s="172"/>
      <c r="Q618" s="172"/>
      <c r="R618" s="172"/>
      <c r="S618" s="172"/>
      <c r="T618" s="172"/>
      <c r="U618" s="172"/>
      <c r="V618" s="172"/>
      <c r="W618" s="172"/>
      <c r="X618" s="172"/>
      <c r="Y618" s="172"/>
      <c r="Z618" s="172"/>
      <c r="AA618" s="172"/>
      <c r="AB618" s="172"/>
      <c r="AC618" s="172"/>
    </row>
    <row r="619" spans="1:37" x14ac:dyDescent="0.2">
      <c r="A619" s="172"/>
      <c r="B619" s="172"/>
      <c r="C619" s="172"/>
      <c r="D619" s="172"/>
      <c r="E619" s="172"/>
      <c r="F619" s="172"/>
      <c r="G619" s="172"/>
      <c r="H619" s="172"/>
      <c r="I619" s="172"/>
      <c r="J619" s="172"/>
      <c r="K619" s="172"/>
      <c r="L619" s="172"/>
      <c r="M619" s="172"/>
      <c r="N619" s="172"/>
      <c r="O619" s="172"/>
      <c r="P619" s="172"/>
      <c r="Q619" s="172"/>
      <c r="R619" s="172"/>
      <c r="S619" s="172"/>
      <c r="T619" s="172"/>
      <c r="U619" s="172"/>
      <c r="V619" s="172"/>
      <c r="W619" s="172"/>
      <c r="X619" s="172"/>
      <c r="Y619" s="172"/>
      <c r="Z619" s="172"/>
      <c r="AA619" s="172"/>
      <c r="AB619" s="172"/>
      <c r="AC619" s="172"/>
    </row>
    <row r="620" spans="1:37" x14ac:dyDescent="0.2">
      <c r="A620" s="172"/>
      <c r="B620" s="172"/>
      <c r="C620" s="172"/>
      <c r="D620" s="172"/>
      <c r="E620" s="172"/>
      <c r="F620" s="172"/>
      <c r="G620" s="172"/>
      <c r="H620" s="172"/>
      <c r="I620" s="172"/>
      <c r="J620" s="172"/>
      <c r="K620" s="172"/>
      <c r="L620" s="172"/>
      <c r="M620" s="172"/>
      <c r="N620" s="172"/>
      <c r="O620" s="172"/>
      <c r="P620" s="172"/>
      <c r="Q620" s="172"/>
      <c r="R620" s="172"/>
      <c r="S620" s="172"/>
      <c r="T620" s="172"/>
      <c r="U620" s="172"/>
      <c r="V620" s="172"/>
      <c r="W620" s="172"/>
      <c r="X620" s="172"/>
      <c r="Y620" s="172"/>
      <c r="Z620" s="172"/>
      <c r="AA620" s="172"/>
      <c r="AB620" s="172"/>
      <c r="AC620" s="172"/>
    </row>
    <row r="621" spans="1:37" x14ac:dyDescent="0.2">
      <c r="A621" s="172"/>
      <c r="B621" s="172"/>
      <c r="C621" s="172"/>
      <c r="D621" s="172"/>
      <c r="E621" s="172"/>
      <c r="F621" s="172"/>
      <c r="G621" s="172"/>
      <c r="H621" s="172"/>
      <c r="I621" s="172"/>
      <c r="J621" s="172"/>
      <c r="K621" s="172"/>
      <c r="L621" s="172"/>
      <c r="M621" s="172"/>
      <c r="N621" s="172"/>
      <c r="O621" s="172"/>
      <c r="P621" s="172"/>
      <c r="Q621" s="172"/>
      <c r="R621" s="172"/>
      <c r="S621" s="172"/>
      <c r="T621" s="172"/>
      <c r="U621" s="172"/>
      <c r="V621" s="172"/>
      <c r="W621" s="172"/>
      <c r="X621" s="172"/>
      <c r="Y621" s="172"/>
      <c r="Z621" s="172"/>
      <c r="AA621" s="172"/>
      <c r="AB621" s="172"/>
      <c r="AC621" s="172"/>
    </row>
    <row r="622" spans="1:37" x14ac:dyDescent="0.2">
      <c r="A622" s="172"/>
      <c r="B622" s="172"/>
      <c r="C622" s="172"/>
      <c r="D622" s="172"/>
      <c r="E622" s="172"/>
      <c r="F622" s="172"/>
      <c r="G622" s="172"/>
      <c r="H622" s="172"/>
      <c r="I622" s="172"/>
      <c r="J622" s="172"/>
      <c r="K622" s="172"/>
      <c r="L622" s="172"/>
      <c r="M622" s="172"/>
      <c r="N622" s="172"/>
      <c r="O622" s="172"/>
      <c r="P622" s="172"/>
      <c r="Q622" s="172"/>
      <c r="R622" s="172"/>
      <c r="S622" s="172"/>
      <c r="T622" s="172"/>
      <c r="U622" s="172"/>
      <c r="V622" s="172"/>
      <c r="W622" s="172"/>
      <c r="X622" s="172"/>
      <c r="Y622" s="172"/>
      <c r="Z622" s="172"/>
      <c r="AA622" s="172"/>
      <c r="AB622" s="172"/>
      <c r="AC622" s="172"/>
    </row>
    <row r="623" spans="1:37" x14ac:dyDescent="0.2">
      <c r="A623" s="172"/>
      <c r="B623" s="172"/>
      <c r="C623" s="172"/>
      <c r="D623" s="172"/>
      <c r="E623" s="172"/>
      <c r="F623" s="172"/>
      <c r="G623" s="172"/>
      <c r="H623" s="172"/>
      <c r="I623" s="172"/>
      <c r="J623" s="172"/>
      <c r="K623" s="172"/>
      <c r="L623" s="172"/>
      <c r="M623" s="172"/>
      <c r="N623" s="172"/>
      <c r="O623" s="172"/>
      <c r="P623" s="172"/>
      <c r="Q623" s="172"/>
      <c r="R623" s="172"/>
      <c r="S623" s="172"/>
      <c r="T623" s="172"/>
      <c r="U623" s="172"/>
      <c r="V623" s="172"/>
      <c r="W623" s="172"/>
      <c r="X623" s="172"/>
      <c r="Y623" s="172"/>
      <c r="Z623" s="172"/>
      <c r="AA623" s="172"/>
      <c r="AB623" s="172"/>
      <c r="AC623" s="172"/>
    </row>
    <row r="624" spans="1:37" x14ac:dyDescent="0.2">
      <c r="A624" s="172"/>
      <c r="B624" s="172"/>
      <c r="C624" s="172"/>
      <c r="D624" s="172"/>
      <c r="E624" s="172"/>
      <c r="F624" s="172"/>
      <c r="G624" s="172"/>
      <c r="H624" s="172"/>
      <c r="I624" s="172"/>
      <c r="J624" s="172"/>
      <c r="K624" s="172"/>
      <c r="L624" s="172"/>
      <c r="M624" s="172"/>
      <c r="N624" s="172"/>
      <c r="O624" s="172"/>
      <c r="P624" s="172"/>
      <c r="Q624" s="172"/>
      <c r="R624" s="172"/>
      <c r="S624" s="172"/>
      <c r="T624" s="172"/>
      <c r="U624" s="172"/>
      <c r="V624" s="172"/>
      <c r="W624" s="172"/>
      <c r="X624" s="172"/>
      <c r="Y624" s="172"/>
      <c r="Z624" s="172"/>
      <c r="AA624" s="172"/>
      <c r="AB624" s="172"/>
      <c r="AC624" s="172"/>
    </row>
    <row r="625" spans="1:29" x14ac:dyDescent="0.2">
      <c r="A625" s="172"/>
      <c r="B625" s="172"/>
      <c r="C625" s="172"/>
      <c r="D625" s="172"/>
      <c r="E625" s="172"/>
      <c r="F625" s="172"/>
      <c r="G625" s="172"/>
      <c r="H625" s="172"/>
      <c r="I625" s="172"/>
      <c r="J625" s="172"/>
      <c r="K625" s="172"/>
      <c r="L625" s="172"/>
      <c r="M625" s="172"/>
      <c r="N625" s="172"/>
      <c r="O625" s="172"/>
      <c r="P625" s="172"/>
      <c r="Q625" s="172"/>
      <c r="R625" s="172"/>
      <c r="S625" s="172"/>
      <c r="T625" s="172"/>
      <c r="U625" s="172"/>
      <c r="V625" s="172"/>
      <c r="W625" s="172"/>
      <c r="X625" s="172"/>
      <c r="Y625" s="172"/>
      <c r="Z625" s="172"/>
      <c r="AA625" s="172"/>
      <c r="AB625" s="172"/>
      <c r="AC625" s="172"/>
    </row>
    <row r="626" spans="1:29" x14ac:dyDescent="0.2">
      <c r="A626" s="172"/>
      <c r="B626" s="172"/>
      <c r="C626" s="172"/>
      <c r="D626" s="172"/>
      <c r="E626" s="172"/>
      <c r="F626" s="172"/>
      <c r="G626" s="172"/>
      <c r="H626" s="172"/>
      <c r="I626" s="172"/>
      <c r="J626" s="172"/>
      <c r="K626" s="172"/>
      <c r="L626" s="172"/>
      <c r="M626" s="172"/>
      <c r="N626" s="172"/>
      <c r="O626" s="172"/>
      <c r="P626" s="172"/>
      <c r="Q626" s="172"/>
      <c r="R626" s="172"/>
      <c r="S626" s="172"/>
      <c r="T626" s="172"/>
      <c r="U626" s="172"/>
      <c r="V626" s="172"/>
      <c r="W626" s="172"/>
      <c r="X626" s="172"/>
      <c r="Y626" s="172"/>
      <c r="Z626" s="172"/>
      <c r="AA626" s="172"/>
      <c r="AB626" s="172"/>
      <c r="AC626" s="172"/>
    </row>
    <row r="627" spans="1:29" x14ac:dyDescent="0.2">
      <c r="A627" s="172"/>
      <c r="B627" s="172"/>
      <c r="C627" s="172"/>
      <c r="D627" s="172"/>
      <c r="E627" s="172"/>
      <c r="F627" s="172"/>
      <c r="G627" s="172"/>
      <c r="H627" s="172"/>
      <c r="I627" s="172"/>
      <c r="J627" s="172"/>
      <c r="K627" s="172"/>
      <c r="L627" s="172"/>
      <c r="M627" s="172"/>
      <c r="N627" s="172"/>
      <c r="O627" s="172"/>
      <c r="P627" s="172"/>
      <c r="Q627" s="172"/>
      <c r="R627" s="172"/>
      <c r="S627" s="172"/>
      <c r="T627" s="172"/>
      <c r="U627" s="172"/>
      <c r="V627" s="172"/>
      <c r="W627" s="172"/>
      <c r="X627" s="172"/>
      <c r="Y627" s="172"/>
      <c r="Z627" s="172"/>
      <c r="AA627" s="172"/>
      <c r="AB627" s="172"/>
      <c r="AC627" s="172"/>
    </row>
    <row r="628" spans="1:29" x14ac:dyDescent="0.2">
      <c r="A628" s="172"/>
      <c r="B628" s="172"/>
      <c r="C628" s="172"/>
      <c r="D628" s="172"/>
      <c r="E628" s="172"/>
      <c r="F628" s="172"/>
      <c r="G628" s="172"/>
      <c r="H628" s="172"/>
      <c r="I628" s="172"/>
      <c r="J628" s="172"/>
      <c r="K628" s="172"/>
      <c r="L628" s="172"/>
      <c r="M628" s="172"/>
      <c r="N628" s="172"/>
      <c r="O628" s="172"/>
      <c r="P628" s="172"/>
      <c r="Q628" s="172"/>
      <c r="R628" s="172"/>
      <c r="S628" s="172"/>
      <c r="T628" s="172"/>
      <c r="U628" s="172"/>
      <c r="V628" s="172"/>
      <c r="W628" s="172"/>
      <c r="X628" s="172"/>
      <c r="Y628" s="172"/>
      <c r="Z628" s="172"/>
      <c r="AA628" s="172"/>
      <c r="AB628" s="172"/>
      <c r="AC628" s="172"/>
    </row>
    <row r="629" spans="1:29" x14ac:dyDescent="0.2">
      <c r="A629" s="172"/>
      <c r="B629" s="172"/>
      <c r="C629" s="172"/>
      <c r="D629" s="172"/>
      <c r="E629" s="172"/>
      <c r="F629" s="172"/>
      <c r="G629" s="172"/>
      <c r="H629" s="172"/>
      <c r="I629" s="172"/>
      <c r="J629" s="172"/>
      <c r="K629" s="172"/>
      <c r="L629" s="172"/>
      <c r="M629" s="172"/>
      <c r="N629" s="172"/>
      <c r="O629" s="172"/>
      <c r="P629" s="172"/>
      <c r="Q629" s="172"/>
      <c r="R629" s="172"/>
      <c r="S629" s="172"/>
      <c r="T629" s="172"/>
      <c r="U629" s="172"/>
      <c r="V629" s="172"/>
      <c r="W629" s="172"/>
      <c r="X629" s="172"/>
      <c r="Y629" s="172"/>
      <c r="Z629" s="172"/>
      <c r="AA629" s="172"/>
      <c r="AB629" s="172"/>
      <c r="AC629" s="172"/>
    </row>
    <row r="630" spans="1:29" x14ac:dyDescent="0.2">
      <c r="A630" s="172"/>
      <c r="B630" s="172"/>
      <c r="C630" s="172"/>
      <c r="D630" s="172"/>
      <c r="E630" s="172"/>
      <c r="F630" s="172"/>
      <c r="G630" s="172"/>
      <c r="H630" s="172"/>
      <c r="I630" s="172"/>
      <c r="J630" s="172"/>
      <c r="K630" s="172"/>
      <c r="L630" s="172"/>
      <c r="M630" s="172"/>
      <c r="N630" s="172"/>
      <c r="O630" s="172"/>
      <c r="P630" s="172"/>
      <c r="Q630" s="172"/>
      <c r="R630" s="172"/>
      <c r="S630" s="172"/>
    </row>
    <row r="631" spans="1:29" x14ac:dyDescent="0.2">
      <c r="A631" s="172"/>
      <c r="B631" s="172"/>
      <c r="C631" s="172"/>
      <c r="D631" s="172"/>
      <c r="E631" s="172"/>
      <c r="F631" s="172"/>
      <c r="G631" s="172"/>
      <c r="H631" s="172"/>
      <c r="I631" s="172"/>
      <c r="J631" s="172"/>
      <c r="K631" s="172"/>
      <c r="L631" s="172"/>
      <c r="M631" s="172"/>
      <c r="N631" s="172"/>
      <c r="O631" s="172"/>
      <c r="P631" s="172"/>
      <c r="Q631" s="172"/>
      <c r="R631" s="172"/>
      <c r="S631" s="172"/>
    </row>
  </sheetData>
  <sheetProtection password="CDDE" sheet="1" objects="1" scenarios="1"/>
  <dataConsolidate>
    <dataRefs count="1">
      <dataRef ref="V40:V47" sheet="PV|MEMS|LCD Process"/>
    </dataRefs>
  </dataConsolidate>
  <customSheetViews>
    <customSheetView guid="{F89B9BEA-1774-4CFC-87FC-E38938422EEF}" scale="80" topLeftCell="A17">
      <selection activeCell="I283" sqref="I283"/>
      <pageMargins left="0.7" right="0.7" top="0.75" bottom="0.75" header="0.3" footer="0.3"/>
      <pageSetup orientation="portrait" r:id="rId1"/>
    </customSheetView>
    <customSheetView guid="{4578E973-646E-4880-BAA0-5156523D5ED5}" scale="80" topLeftCell="A274">
      <selection activeCell="H285" sqref="H285"/>
      <pageMargins left="0.7" right="0.7" top="0.75" bottom="0.75" header="0.3" footer="0.3"/>
      <pageSetup orientation="portrait" r:id="rId2"/>
    </customSheetView>
    <customSheetView guid="{59C7AF62-EEC6-4F51-A806-769887FF76F8}" scale="80" topLeftCell="A17">
      <selection activeCell="I283" sqref="I283"/>
      <pageMargins left="0.7" right="0.7" top="0.75" bottom="0.75" header="0.3" footer="0.3"/>
      <pageSetup orientation="portrait" r:id="rId3"/>
    </customSheetView>
  </customSheetViews>
  <mergeCells count="52">
    <mergeCell ref="B348:B362"/>
    <mergeCell ref="B363:B377"/>
    <mergeCell ref="B90:B104"/>
    <mergeCell ref="B105:B120"/>
    <mergeCell ref="B130:B144"/>
    <mergeCell ref="B302:B316"/>
    <mergeCell ref="B272:B286"/>
    <mergeCell ref="B287:B301"/>
    <mergeCell ref="B145:B159"/>
    <mergeCell ref="B160:B175"/>
    <mergeCell ref="B241:B255"/>
    <mergeCell ref="B256:B270"/>
    <mergeCell ref="B226:B240"/>
    <mergeCell ref="B6:N6"/>
    <mergeCell ref="B9:N9"/>
    <mergeCell ref="B7:I8"/>
    <mergeCell ref="B42:B56"/>
    <mergeCell ref="B57:B71"/>
    <mergeCell ref="B27:B41"/>
    <mergeCell ref="B11:N11"/>
    <mergeCell ref="B75:B89"/>
    <mergeCell ref="B613:B614"/>
    <mergeCell ref="B615:B616"/>
    <mergeCell ref="B514:B528"/>
    <mergeCell ref="B610:B612"/>
    <mergeCell ref="B544:B568"/>
    <mergeCell ref="B569:B593"/>
    <mergeCell ref="B499:B513"/>
    <mergeCell ref="B379:B393"/>
    <mergeCell ref="B394:B408"/>
    <mergeCell ref="B409:B423"/>
    <mergeCell ref="B438:B452"/>
    <mergeCell ref="B453:B467"/>
    <mergeCell ref="B468:B482"/>
    <mergeCell ref="B484:B498"/>
    <mergeCell ref="B333:B347"/>
    <mergeCell ref="C120:D120"/>
    <mergeCell ref="C175:H175"/>
    <mergeCell ref="E72:K72"/>
    <mergeCell ref="AH499:AH513"/>
    <mergeCell ref="AH514:AH528"/>
    <mergeCell ref="AH409:AH423"/>
    <mergeCell ref="AH438:AH452"/>
    <mergeCell ref="AH453:AH467"/>
    <mergeCell ref="AH468:AH482"/>
    <mergeCell ref="AH484:AH498"/>
    <mergeCell ref="AH333:AH347"/>
    <mergeCell ref="AH348:AH362"/>
    <mergeCell ref="AH363:AH377"/>
    <mergeCell ref="AH379:AH393"/>
    <mergeCell ref="AH394:AH408"/>
    <mergeCell ref="O435:R435"/>
  </mergeCells>
  <phoneticPr fontId="22" type="noConversion"/>
  <conditionalFormatting sqref="D594 D544:D568">
    <cfRule type="expression" dxfId="74" priority="30">
      <formula>$D544&gt;0</formula>
    </cfRule>
  </conditionalFormatting>
  <conditionalFormatting sqref="D569:D593">
    <cfRule type="expression" dxfId="73" priority="29">
      <formula>$D569&gt;0</formula>
    </cfRule>
  </conditionalFormatting>
  <conditionalFormatting sqref="D610">
    <cfRule type="expression" dxfId="72" priority="27">
      <formula>$D$610&gt;0</formula>
    </cfRule>
  </conditionalFormatting>
  <conditionalFormatting sqref="D611">
    <cfRule type="expression" dxfId="71" priority="26">
      <formula>$D$611&gt;0</formula>
    </cfRule>
  </conditionalFormatting>
  <conditionalFormatting sqref="D612">
    <cfRule type="expression" dxfId="70" priority="25">
      <formula>$D$612&gt;0</formula>
    </cfRule>
  </conditionalFormatting>
  <conditionalFormatting sqref="D613">
    <cfRule type="expression" dxfId="69" priority="24">
      <formula>$D$613&gt;0</formula>
    </cfRule>
  </conditionalFormatting>
  <conditionalFormatting sqref="D614">
    <cfRule type="expression" dxfId="68" priority="23">
      <formula>$D$614&gt;0</formula>
    </cfRule>
  </conditionalFormatting>
  <conditionalFormatting sqref="D615">
    <cfRule type="expression" dxfId="67" priority="22">
      <formula>$D$615&gt;0</formula>
    </cfRule>
  </conditionalFormatting>
  <conditionalFormatting sqref="D616">
    <cfRule type="expression" dxfId="66" priority="21">
      <formula>$D$616&gt;0</formula>
    </cfRule>
  </conditionalFormatting>
  <conditionalFormatting sqref="D27:D71">
    <cfRule type="expression" dxfId="65" priority="20">
      <formula>C27="Other f-GHG (specify)"</formula>
    </cfRule>
  </conditionalFormatting>
  <conditionalFormatting sqref="C186:C199">
    <cfRule type="expression" dxfId="64" priority="19">
      <formula>B186="Other f-GHG (specify)"</formula>
    </cfRule>
  </conditionalFormatting>
  <conditionalFormatting sqref="C200:C203">
    <cfRule type="expression" dxfId="63" priority="18">
      <formula>B200="Other f-GHG (specify)"</formula>
    </cfRule>
  </conditionalFormatting>
  <conditionalFormatting sqref="C204:C207">
    <cfRule type="expression" dxfId="62" priority="17">
      <formula>B204="Other f-GHG (specify)"</formula>
    </cfRule>
  </conditionalFormatting>
  <conditionalFormatting sqref="C208:C211">
    <cfRule type="expression" dxfId="61" priority="16">
      <formula>B208="Other f-GHG (specify)"</formula>
    </cfRule>
  </conditionalFormatting>
  <conditionalFormatting sqref="H333:H427 N438:N482 N484:N528 N530:N532">
    <cfRule type="cellIs" dxfId="60" priority="15" operator="equal">
      <formula>1</formula>
    </cfRule>
  </conditionalFormatting>
  <conditionalFormatting sqref="D30">
    <cfRule type="expression" dxfId="59" priority="4">
      <formula>C30="Other f-GHG (specify)"</formula>
    </cfRule>
  </conditionalFormatting>
  <conditionalFormatting sqref="C189">
    <cfRule type="expression" dxfId="58" priority="3">
      <formula>B189="Other f-GHG (specify)"</formula>
    </cfRule>
  </conditionalFormatting>
  <conditionalFormatting sqref="C189">
    <cfRule type="expression" dxfId="57" priority="2">
      <formula>B189="Other f-GHG (specify)"</formula>
    </cfRule>
  </conditionalFormatting>
  <conditionalFormatting sqref="C189">
    <cfRule type="expression" dxfId="56" priority="1">
      <formula>B189="Other f-GHG (specify)"</formula>
    </cfRule>
  </conditionalFormatting>
  <dataValidations count="9">
    <dataValidation type="decimal" allowBlank="1" showInputMessage="1" showErrorMessage="1" errorTitle="Decimal Fraction" error="This value is a decimal fraction. The value must fall between 0 and 1." sqref="G27:G71">
      <formula1>IF(E27="NO",0.0000001,0)</formula1>
      <formula2>1</formula2>
    </dataValidation>
    <dataValidation type="list" allowBlank="1" showInputMessage="1" showErrorMessage="1" sqref="D186:D211">
      <formula1>ProcessTypeList</formula1>
    </dataValidation>
    <dataValidation type="decimal" allowBlank="1" showInputMessage="1" showErrorMessage="1" error="This value is a decimal fraction. The value must fall between 0 and 1." sqref="F379:G423 F425:G427 F333:G377">
      <formula1>0</formula1>
      <formula2>1</formula2>
    </dataValidation>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B3 B6 B11 C12"/>
    <dataValidation type="decimal" allowBlank="1" showInputMessage="1" showErrorMessage="1" errorTitle="Decimal Fraction" error="This value is a decimal fraction. The value must fall between 0 and 1." sqref="E272:E316 E226:E270 E318:E320">
      <formula1>0</formula1>
      <formula2>1</formula2>
    </dataValidation>
    <dataValidation type="list" allowBlank="1" showInputMessage="1" showErrorMessage="1" sqref="E27:E71">
      <formula1>"Yes, No"</formula1>
    </dataValidation>
    <dataValidation type="list" allowBlank="1" showInputMessage="1" showErrorMessage="1" sqref="C63:C71 C52:C56">
      <formula1>$T$3:$T$14</formula1>
    </dataValidation>
    <dataValidation type="list" allowBlank="1" showInputMessage="1" showErrorMessage="1" sqref="B186:B211 C27:C47 C57:C62 C48 C49 C50 C51">
      <formula1>$T$3:$T$14</formula1>
    </dataValidation>
    <dataValidation allowBlank="1" showInputMessage="1" showErrorMessage="1" error="This value is a decimal fraction. The value must fall between 0 and 1." sqref="H333:H377 N438:N482 N484:N528 H425:H427 H379:H423 N530:N532"/>
  </dataValidations>
  <hyperlinks>
    <hyperlink ref="C12" r:id="rId4"/>
  </hyperlinks>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48"/>
  <sheetViews>
    <sheetView showGridLines="0" zoomScale="70" zoomScaleNormal="70" zoomScalePageLayoutView="80" workbookViewId="0"/>
  </sheetViews>
  <sheetFormatPr defaultColWidth="8.85546875" defaultRowHeight="14.25" x14ac:dyDescent="0.2"/>
  <cols>
    <col min="1" max="1" width="3.7109375" style="520" customWidth="1"/>
    <col min="2" max="2" width="38.7109375" style="520" customWidth="1"/>
    <col min="3" max="3" width="31.140625" style="520" customWidth="1"/>
    <col min="4" max="4" width="27.7109375" style="520" customWidth="1"/>
    <col min="5" max="5" width="37" style="520" customWidth="1"/>
    <col min="6" max="6" width="32.7109375" style="520" customWidth="1"/>
    <col min="7" max="7" width="30.7109375" style="520" customWidth="1"/>
    <col min="8" max="8" width="32.85546875" style="520" customWidth="1"/>
    <col min="9" max="9" width="28.7109375" style="520" customWidth="1"/>
    <col min="10" max="10" width="28.28515625" style="520" customWidth="1"/>
    <col min="11" max="11" width="26.85546875" style="520" customWidth="1"/>
    <col min="12" max="12" width="28.85546875" style="520" customWidth="1"/>
    <col min="13" max="13" width="27.28515625" style="520" customWidth="1"/>
    <col min="14" max="14" width="28" style="520" customWidth="1"/>
    <col min="15" max="15" width="18.42578125" style="520" customWidth="1"/>
    <col min="16" max="16" width="14.5703125" style="520" customWidth="1"/>
    <col min="17" max="17" width="14.28515625" style="520" customWidth="1"/>
    <col min="18" max="18" width="15.5703125" style="520" customWidth="1"/>
    <col min="19" max="19" width="7.5703125" style="520" hidden="1" customWidth="1"/>
    <col min="20" max="20" width="25.140625" style="520" hidden="1" customWidth="1"/>
    <col min="21" max="21" width="31.140625" style="520" hidden="1" customWidth="1"/>
    <col min="22" max="22" width="26.42578125" style="520" hidden="1" customWidth="1"/>
    <col min="23" max="23" width="28.85546875" style="520" hidden="1" customWidth="1"/>
    <col min="24" max="24" width="20.28515625" style="520" hidden="1" customWidth="1"/>
    <col min="25" max="25" width="26.42578125" style="520" hidden="1" customWidth="1"/>
    <col min="26" max="26" width="15.28515625" style="520" hidden="1" customWidth="1"/>
    <col min="27" max="27" width="8.85546875" style="520" hidden="1" customWidth="1"/>
    <col min="28" max="28" width="29.28515625" style="520" hidden="1" customWidth="1"/>
    <col min="29" max="29" width="28" style="520" hidden="1" customWidth="1"/>
    <col min="30" max="31" width="29.28515625" style="520" hidden="1" customWidth="1"/>
    <col min="32" max="32" width="28.140625" style="520" hidden="1" customWidth="1"/>
    <col min="33" max="34" width="8.85546875" style="520" hidden="1" customWidth="1"/>
    <col min="35" max="35" width="28.42578125" style="520" hidden="1" customWidth="1"/>
    <col min="36" max="37" width="28.28515625" style="520" hidden="1" customWidth="1"/>
    <col min="38" max="38" width="31.85546875" style="520" hidden="1" customWidth="1"/>
    <col min="39" max="41" width="31.42578125" style="520" hidden="1" customWidth="1"/>
    <col min="42" max="42" width="18.5703125" style="520" hidden="1" customWidth="1"/>
    <col min="43" max="43" width="17.7109375" style="520" hidden="1" customWidth="1"/>
    <col min="44" max="45" width="15.140625" style="520" hidden="1" customWidth="1"/>
    <col min="46" max="47" width="8.85546875" style="520" hidden="1" customWidth="1"/>
    <col min="48" max="56" width="8.85546875" style="520" customWidth="1"/>
    <col min="57" max="16384" width="8.85546875" style="520"/>
  </cols>
  <sheetData>
    <row r="1" spans="1:27" s="173" customFormat="1" x14ac:dyDescent="0.2">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row>
    <row r="2" spans="1:27" s="174" customFormat="1" x14ac:dyDescent="0.2">
      <c r="A2" s="172"/>
      <c r="B2" s="43" t="s">
        <v>49</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27" s="174" customFormat="1" ht="18" x14ac:dyDescent="0.25">
      <c r="A3" s="172"/>
      <c r="B3" s="69" t="s">
        <v>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row>
    <row r="4" spans="1:27" s="174" customFormat="1" ht="15" x14ac:dyDescent="0.25">
      <c r="A4" s="172"/>
      <c r="B4" s="44" t="s">
        <v>50</v>
      </c>
      <c r="C4" s="43"/>
      <c r="D4" s="172"/>
      <c r="E4" s="172"/>
      <c r="F4" s="172"/>
      <c r="G4" s="172"/>
      <c r="H4" s="172"/>
      <c r="I4" s="172"/>
      <c r="J4" s="172"/>
      <c r="K4" s="172"/>
      <c r="L4" s="172"/>
      <c r="M4" s="172"/>
      <c r="N4" s="172"/>
      <c r="O4" s="172"/>
      <c r="P4" s="172"/>
      <c r="Q4" s="172"/>
      <c r="R4" s="172"/>
      <c r="S4" s="172"/>
      <c r="T4" s="172"/>
      <c r="U4" s="172"/>
      <c r="V4" s="172"/>
      <c r="W4" s="172"/>
      <c r="X4" s="172"/>
      <c r="Y4" s="172"/>
      <c r="Z4" s="172"/>
      <c r="AA4" s="172"/>
    </row>
    <row r="5" spans="1:27" s="174" customFormat="1" x14ac:dyDescent="0.2">
      <c r="A5" s="172"/>
      <c r="B5" s="70" t="s">
        <v>89</v>
      </c>
      <c r="C5" s="43" t="str">
        <f>'f-HTFs'!C5</f>
        <v>e-GGRT RY2014.C.01.</v>
      </c>
      <c r="D5" s="172"/>
      <c r="E5" s="172"/>
      <c r="F5" s="172"/>
      <c r="G5" s="172"/>
      <c r="H5" s="172"/>
      <c r="I5" s="172"/>
      <c r="J5" s="172"/>
      <c r="K5" s="172"/>
      <c r="L5" s="172"/>
      <c r="M5" s="172"/>
      <c r="N5" s="172"/>
      <c r="O5" s="172"/>
      <c r="P5" s="172"/>
      <c r="Q5" s="172"/>
      <c r="R5" s="172"/>
      <c r="S5" s="172"/>
      <c r="T5" s="172"/>
      <c r="U5" s="172"/>
      <c r="V5" s="172"/>
      <c r="W5" s="172"/>
      <c r="X5" s="172"/>
      <c r="Y5" s="172"/>
      <c r="Z5" s="172"/>
      <c r="AA5" s="172"/>
    </row>
    <row r="6" spans="1:27" s="173" customFormat="1" ht="15" x14ac:dyDescent="0.2">
      <c r="A6" s="172"/>
      <c r="B6" s="840" t="s">
        <v>44</v>
      </c>
      <c r="C6" s="841"/>
      <c r="D6" s="841"/>
      <c r="E6" s="841"/>
      <c r="F6" s="841"/>
      <c r="G6" s="841"/>
      <c r="H6" s="841"/>
      <c r="I6" s="84"/>
      <c r="J6" s="85"/>
      <c r="K6" s="86"/>
      <c r="L6" s="86"/>
      <c r="M6" s="86"/>
      <c r="N6" s="86"/>
      <c r="O6" s="172"/>
      <c r="P6" s="172"/>
      <c r="Q6" s="172"/>
      <c r="R6" s="172"/>
      <c r="S6" s="172"/>
      <c r="T6" s="172"/>
      <c r="U6" s="172"/>
      <c r="V6" s="172"/>
      <c r="W6" s="172"/>
      <c r="X6" s="172"/>
      <c r="Y6" s="172"/>
      <c r="Z6" s="172"/>
      <c r="AA6" s="172"/>
    </row>
    <row r="7" spans="1:27" s="173" customFormat="1" ht="18.75" customHeight="1" x14ac:dyDescent="0.25">
      <c r="A7" s="172"/>
      <c r="B7" s="881" t="s">
        <v>588</v>
      </c>
      <c r="C7" s="882"/>
      <c r="D7" s="882"/>
      <c r="E7" s="882"/>
      <c r="F7" s="882"/>
      <c r="G7" s="882"/>
      <c r="H7" s="882"/>
      <c r="I7" s="113"/>
      <c r="J7" s="114"/>
      <c r="K7" s="82"/>
      <c r="L7" s="82"/>
      <c r="M7" s="82"/>
      <c r="N7" s="82"/>
      <c r="O7" s="172"/>
      <c r="P7" s="172"/>
      <c r="Q7" s="172"/>
      <c r="R7" s="172"/>
      <c r="S7" s="172"/>
      <c r="T7" s="172"/>
      <c r="U7" s="172"/>
      <c r="V7" s="172"/>
      <c r="W7" s="172"/>
      <c r="X7" s="172"/>
      <c r="Y7" s="172"/>
      <c r="Z7" s="172"/>
      <c r="AA7" s="172"/>
    </row>
    <row r="8" spans="1:27" s="173" customFormat="1" ht="18" customHeight="1" x14ac:dyDescent="0.2">
      <c r="A8" s="172"/>
      <c r="B8" s="883"/>
      <c r="C8" s="884"/>
      <c r="D8" s="884"/>
      <c r="E8" s="884"/>
      <c r="F8" s="884"/>
      <c r="G8" s="884"/>
      <c r="H8" s="884"/>
      <c r="I8" s="61"/>
      <c r="J8" s="62"/>
      <c r="K8" s="61"/>
      <c r="L8" s="61"/>
      <c r="M8" s="61"/>
      <c r="N8" s="61"/>
      <c r="O8" s="172"/>
      <c r="P8" s="172"/>
      <c r="Q8" s="172"/>
      <c r="S8" s="172" t="s">
        <v>285</v>
      </c>
      <c r="T8" s="172"/>
      <c r="U8" s="172"/>
      <c r="V8" s="172"/>
      <c r="W8" s="172"/>
      <c r="X8" s="172"/>
      <c r="Y8" s="172"/>
      <c r="Z8" s="172"/>
      <c r="AA8" s="172"/>
    </row>
    <row r="9" spans="1:27" s="173" customFormat="1" ht="18" customHeight="1" x14ac:dyDescent="0.2">
      <c r="A9" s="172"/>
      <c r="B9" s="883"/>
      <c r="C9" s="884"/>
      <c r="D9" s="884"/>
      <c r="E9" s="884"/>
      <c r="F9" s="884"/>
      <c r="G9" s="884"/>
      <c r="H9" s="884"/>
      <c r="I9" s="61"/>
      <c r="J9" s="62"/>
      <c r="K9" s="61"/>
      <c r="L9" s="61"/>
      <c r="M9" s="61"/>
      <c r="N9" s="61"/>
      <c r="O9" s="172"/>
      <c r="P9" s="172"/>
      <c r="Q9" s="172"/>
      <c r="R9" s="172"/>
      <c r="S9" s="172"/>
      <c r="T9" s="172"/>
      <c r="U9" s="172"/>
      <c r="V9" s="172"/>
      <c r="W9" s="172"/>
      <c r="X9" s="172"/>
      <c r="Y9" s="172"/>
      <c r="Z9" s="172"/>
      <c r="AA9" s="172"/>
    </row>
    <row r="10" spans="1:27" s="173" customFormat="1" x14ac:dyDescent="0.2">
      <c r="A10" s="172"/>
      <c r="B10" s="903"/>
      <c r="C10" s="904"/>
      <c r="D10" s="904"/>
      <c r="E10" s="904"/>
      <c r="F10" s="904"/>
      <c r="G10" s="904"/>
      <c r="H10" s="904"/>
      <c r="I10" s="63"/>
      <c r="J10" s="64"/>
      <c r="K10" s="61"/>
      <c r="L10" s="61"/>
      <c r="M10" s="61"/>
      <c r="N10" s="61"/>
      <c r="O10" s="172"/>
      <c r="P10" s="172"/>
      <c r="Q10" s="172"/>
      <c r="R10" s="172"/>
      <c r="S10" s="172"/>
      <c r="T10" s="172"/>
      <c r="U10" s="172"/>
      <c r="V10" s="172"/>
      <c r="W10" s="172"/>
      <c r="X10" s="172"/>
      <c r="Y10" s="172"/>
      <c r="Z10" s="172"/>
      <c r="AA10" s="172"/>
    </row>
    <row r="11" spans="1:27" s="173" customFormat="1" ht="15" x14ac:dyDescent="0.2">
      <c r="A11" s="172"/>
      <c r="B11" s="87" t="s">
        <v>45</v>
      </c>
      <c r="C11" s="88"/>
      <c r="D11" s="88"/>
      <c r="E11" s="88"/>
      <c r="F11" s="88"/>
      <c r="G11" s="88"/>
      <c r="H11" s="88"/>
      <c r="I11" s="84"/>
      <c r="J11" s="85"/>
      <c r="K11" s="86"/>
      <c r="L11" s="86"/>
      <c r="M11" s="86"/>
      <c r="N11" s="86"/>
      <c r="O11" s="172"/>
      <c r="P11" s="172"/>
      <c r="Q11" s="172"/>
      <c r="R11" s="172"/>
      <c r="S11" s="172"/>
      <c r="T11" s="172"/>
      <c r="U11" s="172"/>
      <c r="V11" s="172"/>
      <c r="W11" s="172"/>
      <c r="X11" s="172"/>
      <c r="Y11" s="172"/>
      <c r="Z11" s="172"/>
      <c r="AA11" s="172"/>
    </row>
    <row r="12" spans="1:27" s="173" customFormat="1" ht="15" x14ac:dyDescent="0.2">
      <c r="A12" s="172"/>
      <c r="B12" s="560" t="s">
        <v>47</v>
      </c>
      <c r="C12" s="46" t="s">
        <v>376</v>
      </c>
      <c r="D12" s="71"/>
      <c r="E12" s="71"/>
      <c r="F12" s="71"/>
      <c r="G12" s="47"/>
      <c r="H12" s="183"/>
      <c r="I12" s="183"/>
      <c r="J12" s="183"/>
      <c r="K12" s="183"/>
      <c r="L12" s="183"/>
      <c r="M12" s="183"/>
      <c r="N12" s="183"/>
      <c r="O12" s="172"/>
      <c r="P12" s="172"/>
      <c r="Q12" s="172"/>
      <c r="R12" s="172"/>
      <c r="S12" s="172"/>
      <c r="T12" s="172"/>
      <c r="U12" s="172"/>
      <c r="V12" s="172"/>
      <c r="W12" s="172"/>
      <c r="X12" s="172"/>
      <c r="Y12" s="172"/>
      <c r="Z12" s="172"/>
      <c r="AA12" s="172"/>
    </row>
    <row r="13" spans="1:27" s="173" customFormat="1" ht="15" x14ac:dyDescent="0.2">
      <c r="A13" s="172"/>
      <c r="B13" s="557" t="s">
        <v>441</v>
      </c>
      <c r="C13" s="555" t="s">
        <v>442</v>
      </c>
      <c r="D13" s="72"/>
      <c r="E13" s="72"/>
      <c r="F13" s="72"/>
      <c r="G13" s="50"/>
      <c r="H13" s="182"/>
      <c r="I13" s="182"/>
      <c r="J13" s="182"/>
      <c r="K13" s="183"/>
      <c r="L13" s="183"/>
      <c r="M13" s="183"/>
      <c r="N13" s="183"/>
      <c r="O13" s="172"/>
      <c r="P13" s="172"/>
      <c r="Q13" s="172"/>
      <c r="R13" s="172"/>
      <c r="S13" s="172"/>
      <c r="T13" s="172"/>
      <c r="U13" s="172"/>
      <c r="V13" s="172"/>
      <c r="W13" s="172"/>
      <c r="X13" s="172"/>
      <c r="Y13" s="172"/>
      <c r="Z13" s="172"/>
      <c r="AA13" s="172"/>
    </row>
    <row r="14" spans="1:27" s="173" customFormat="1" x14ac:dyDescent="0.2">
      <c r="A14" s="172"/>
      <c r="B14" s="172"/>
      <c r="C14" s="172"/>
      <c r="D14" s="172"/>
      <c r="E14" s="172"/>
      <c r="F14" s="172"/>
      <c r="G14" s="172"/>
      <c r="H14" s="172"/>
      <c r="I14" s="172"/>
      <c r="J14" s="172"/>
      <c r="K14" s="172"/>
      <c r="L14" s="172"/>
      <c r="M14" s="172"/>
      <c r="N14" s="172"/>
      <c r="O14" s="172"/>
      <c r="P14" s="172"/>
      <c r="Q14" s="172"/>
      <c r="R14" s="172"/>
      <c r="S14" s="172"/>
      <c r="T14" s="26" t="s">
        <v>34</v>
      </c>
      <c r="U14" s="26"/>
      <c r="V14" s="172"/>
      <c r="W14" s="172"/>
      <c r="X14" s="172"/>
      <c r="Z14" s="172"/>
      <c r="AA14" s="172"/>
    </row>
    <row r="15" spans="1:27" s="173" customFormat="1" ht="13.5" customHeight="1" x14ac:dyDescent="0.3">
      <c r="A15" s="172"/>
      <c r="B15" s="172"/>
      <c r="C15" s="172"/>
      <c r="D15" s="172"/>
      <c r="E15" s="172"/>
      <c r="F15" s="172"/>
      <c r="G15" s="172"/>
      <c r="H15" s="172"/>
      <c r="I15" s="172"/>
      <c r="J15" s="172"/>
      <c r="K15" s="172"/>
      <c r="L15" s="172"/>
      <c r="M15" s="172"/>
      <c r="N15" s="172"/>
      <c r="O15" s="172"/>
      <c r="P15" s="172"/>
      <c r="Q15" s="172"/>
      <c r="R15" s="172"/>
      <c r="S15" s="172"/>
      <c r="T15" s="175" t="s">
        <v>102</v>
      </c>
      <c r="U15" s="160" t="s">
        <v>168</v>
      </c>
      <c r="V15" s="172"/>
      <c r="W15" s="172"/>
      <c r="X15" s="172"/>
      <c r="Y15" s="178"/>
      <c r="AA15" s="172"/>
    </row>
    <row r="16" spans="1:27" s="173" customFormat="1" ht="11.25" customHeight="1" x14ac:dyDescent="0.3">
      <c r="A16" s="172"/>
      <c r="B16" s="172"/>
      <c r="C16" s="172"/>
      <c r="D16" s="172"/>
      <c r="E16" s="172"/>
      <c r="F16" s="172"/>
      <c r="G16" s="172"/>
      <c r="H16" s="172"/>
      <c r="I16" s="172"/>
      <c r="J16" s="172"/>
      <c r="K16" s="172"/>
      <c r="L16" s="172"/>
      <c r="M16" s="172"/>
      <c r="N16" s="172"/>
      <c r="O16" s="172"/>
      <c r="P16" s="172"/>
      <c r="Q16" s="172"/>
      <c r="R16" s="172"/>
      <c r="S16" s="172"/>
      <c r="T16" s="157" t="s">
        <v>103</v>
      </c>
      <c r="U16" s="160" t="s">
        <v>171</v>
      </c>
      <c r="V16" s="172"/>
      <c r="W16" s="172"/>
      <c r="X16" s="172"/>
      <c r="Y16" s="178"/>
      <c r="AA16" s="172"/>
    </row>
    <row r="17" spans="1:31" s="173" customFormat="1" ht="10.5" customHeight="1" x14ac:dyDescent="0.3">
      <c r="A17" s="172"/>
      <c r="C17" s="172"/>
      <c r="D17" s="172"/>
      <c r="E17" s="172"/>
      <c r="F17" s="172"/>
      <c r="G17" s="172"/>
      <c r="H17" s="172"/>
      <c r="I17" s="172"/>
      <c r="J17" s="172"/>
      <c r="K17" s="172"/>
      <c r="L17" s="172"/>
      <c r="M17" s="172"/>
      <c r="N17" s="172"/>
      <c r="O17" s="172"/>
      <c r="P17" s="172"/>
      <c r="Q17" s="172"/>
      <c r="R17" s="172"/>
      <c r="S17" s="172"/>
      <c r="T17" s="157" t="s">
        <v>105</v>
      </c>
      <c r="U17" s="160" t="s">
        <v>174</v>
      </c>
      <c r="V17" s="172"/>
      <c r="W17" s="172"/>
      <c r="X17" s="172"/>
      <c r="Y17" s="178"/>
      <c r="AA17" s="172"/>
    </row>
    <row r="18" spans="1:31" s="173" customFormat="1" ht="16.5" x14ac:dyDescent="0.3">
      <c r="A18" s="172"/>
      <c r="B18" s="186" t="s">
        <v>28</v>
      </c>
      <c r="C18" s="172"/>
      <c r="D18" s="172"/>
      <c r="E18" s="172"/>
      <c r="F18" s="172"/>
      <c r="G18" s="172"/>
      <c r="H18" s="172"/>
      <c r="I18" s="172"/>
      <c r="J18" s="172"/>
      <c r="K18" s="172"/>
      <c r="L18" s="172"/>
      <c r="M18" s="172"/>
      <c r="N18" s="172"/>
      <c r="O18" s="172"/>
      <c r="P18" s="172"/>
      <c r="Q18" s="172"/>
      <c r="R18" s="172"/>
      <c r="S18" s="172"/>
      <c r="T18" s="157" t="s">
        <v>116</v>
      </c>
      <c r="U18" s="160" t="s">
        <v>177</v>
      </c>
      <c r="V18" s="172"/>
      <c r="W18" s="172"/>
      <c r="X18" s="172"/>
      <c r="Y18" s="178"/>
      <c r="AA18" s="172"/>
    </row>
    <row r="19" spans="1:31" s="173" customFormat="1" ht="16.5" x14ac:dyDescent="0.3">
      <c r="A19" s="172"/>
      <c r="B19" s="172"/>
      <c r="C19" s="172"/>
      <c r="D19" s="172"/>
      <c r="E19" s="172"/>
      <c r="F19" s="172"/>
      <c r="G19" s="172"/>
      <c r="H19" s="172"/>
      <c r="I19" s="172"/>
      <c r="J19" s="172"/>
      <c r="K19" s="172"/>
      <c r="L19" s="172"/>
      <c r="M19" s="172"/>
      <c r="N19" s="172"/>
      <c r="O19" s="172"/>
      <c r="P19" s="172"/>
      <c r="Q19" s="172"/>
      <c r="R19" s="172"/>
      <c r="S19" s="172"/>
      <c r="T19" s="157" t="s">
        <v>104</v>
      </c>
      <c r="U19" s="160" t="s">
        <v>139</v>
      </c>
      <c r="V19" s="172"/>
      <c r="W19" s="172"/>
      <c r="X19" s="172"/>
      <c r="Y19" s="178"/>
      <c r="AA19" s="172"/>
    </row>
    <row r="20" spans="1:31" s="173" customFormat="1" ht="16.5" x14ac:dyDescent="0.3">
      <c r="A20" s="172"/>
      <c r="B20" s="172"/>
      <c r="C20" s="172"/>
      <c r="D20" s="172"/>
      <c r="E20" s="172"/>
      <c r="F20" s="172"/>
      <c r="G20" s="172"/>
      <c r="H20" s="172"/>
      <c r="I20" s="172"/>
      <c r="J20" s="172"/>
      <c r="K20" s="172"/>
      <c r="L20" s="172"/>
      <c r="M20" s="172"/>
      <c r="N20" s="172"/>
      <c r="O20" s="172"/>
      <c r="P20" s="172"/>
      <c r="Q20" s="172"/>
      <c r="R20" s="172"/>
      <c r="S20" s="172"/>
      <c r="T20" s="157" t="s">
        <v>128</v>
      </c>
      <c r="U20" s="160" t="s">
        <v>142</v>
      </c>
      <c r="V20" s="172"/>
      <c r="W20" s="172"/>
      <c r="X20" s="172"/>
      <c r="Y20" s="178"/>
      <c r="AA20" s="172"/>
    </row>
    <row r="21" spans="1:31" s="173" customFormat="1" ht="16.5" x14ac:dyDescent="0.3">
      <c r="A21" s="172"/>
      <c r="B21" s="172"/>
      <c r="C21" s="172"/>
      <c r="D21" s="172"/>
      <c r="E21" s="172"/>
      <c r="F21" s="172"/>
      <c r="G21" s="172"/>
      <c r="H21" s="172"/>
      <c r="I21" s="172"/>
      <c r="J21" s="172"/>
      <c r="K21" s="172"/>
      <c r="L21" s="172"/>
      <c r="M21" s="172"/>
      <c r="N21" s="172"/>
      <c r="O21" s="172"/>
      <c r="P21" s="172"/>
      <c r="Q21" s="172"/>
      <c r="R21" s="172"/>
      <c r="S21" s="172"/>
      <c r="T21" s="180" t="s">
        <v>106</v>
      </c>
      <c r="U21" s="160" t="s">
        <v>165</v>
      </c>
      <c r="V21" s="172"/>
      <c r="W21" s="172"/>
      <c r="X21" s="172"/>
      <c r="Y21" s="179"/>
      <c r="AA21" s="172"/>
    </row>
    <row r="22" spans="1:31" s="173" customFormat="1" ht="16.5" x14ac:dyDescent="0.3">
      <c r="A22" s="172"/>
      <c r="B22" s="172"/>
      <c r="C22" s="172"/>
      <c r="D22" s="172"/>
      <c r="E22" s="172"/>
      <c r="F22" s="172"/>
      <c r="G22" s="172"/>
      <c r="H22" s="172"/>
      <c r="I22" s="172"/>
      <c r="J22" s="172"/>
      <c r="K22" s="172"/>
      <c r="L22" s="172"/>
      <c r="M22" s="172"/>
      <c r="N22" s="172"/>
      <c r="O22" s="172"/>
      <c r="P22" s="172"/>
      <c r="Q22" s="172"/>
      <c r="R22" s="172"/>
      <c r="S22" s="172"/>
      <c r="T22" s="157" t="s">
        <v>107</v>
      </c>
      <c r="U22" s="160" t="s">
        <v>162</v>
      </c>
      <c r="V22" s="172"/>
      <c r="W22" s="172"/>
      <c r="X22" s="172"/>
      <c r="Y22" s="172"/>
      <c r="AA22" s="172"/>
    </row>
    <row r="23" spans="1:31" s="173" customFormat="1" x14ac:dyDescent="0.2">
      <c r="A23" s="172"/>
      <c r="B23" s="172"/>
      <c r="C23" s="172"/>
      <c r="D23" s="172"/>
      <c r="E23" s="172"/>
      <c r="F23" s="172"/>
      <c r="G23" s="172"/>
      <c r="H23" s="172"/>
      <c r="I23" s="172"/>
      <c r="J23" s="172"/>
      <c r="K23" s="172"/>
      <c r="L23" s="172"/>
      <c r="M23" s="172"/>
      <c r="N23" s="172"/>
      <c r="O23" s="172"/>
      <c r="P23" s="172"/>
      <c r="Q23" s="172"/>
      <c r="R23" s="172"/>
      <c r="S23" s="172"/>
      <c r="U23" s="98" t="s">
        <v>268</v>
      </c>
      <c r="V23" s="172"/>
      <c r="W23" s="172"/>
      <c r="X23" s="172"/>
      <c r="Y23" s="178"/>
      <c r="AA23" s="172"/>
    </row>
    <row r="24" spans="1:31" s="173" customFormat="1" ht="15" thickBot="1" x14ac:dyDescent="0.25">
      <c r="A24" s="172"/>
      <c r="B24" s="172"/>
      <c r="C24" s="172"/>
      <c r="D24" s="172"/>
      <c r="E24" s="172"/>
      <c r="F24" s="172"/>
      <c r="G24" s="172"/>
      <c r="H24" s="172"/>
      <c r="I24" s="172"/>
      <c r="J24" s="172"/>
      <c r="K24" s="172"/>
      <c r="L24" s="172"/>
      <c r="M24" s="172"/>
      <c r="N24" s="172"/>
      <c r="O24" s="172"/>
      <c r="P24" s="172"/>
      <c r="Q24" s="172"/>
      <c r="R24" s="172"/>
      <c r="S24" s="172"/>
      <c r="V24" s="172"/>
      <c r="W24" s="172"/>
      <c r="X24" s="172"/>
      <c r="Y24" s="178"/>
      <c r="AA24" s="172"/>
    </row>
    <row r="25" spans="1:31" s="173" customFormat="1" ht="17.25" thickBot="1" x14ac:dyDescent="0.35">
      <c r="A25" s="172"/>
      <c r="B25" s="172"/>
      <c r="C25" s="172"/>
      <c r="D25" s="172"/>
      <c r="E25" s="172"/>
      <c r="F25" s="172"/>
      <c r="G25" s="172"/>
      <c r="H25" s="172"/>
      <c r="I25" s="172"/>
      <c r="J25" s="172"/>
      <c r="K25" s="172"/>
      <c r="L25" s="172"/>
      <c r="M25" s="172"/>
      <c r="N25" s="172"/>
      <c r="O25" s="172"/>
      <c r="P25" s="172"/>
      <c r="Q25" s="172"/>
      <c r="R25" s="172"/>
      <c r="S25" s="172"/>
      <c r="T25" s="651" t="s">
        <v>78</v>
      </c>
      <c r="U25" s="660" t="s">
        <v>266</v>
      </c>
      <c r="V25" s="172"/>
      <c r="W25" s="99" t="s">
        <v>271</v>
      </c>
      <c r="X25" s="177" t="s">
        <v>168</v>
      </c>
      <c r="Y25" s="178"/>
      <c r="AA25" s="172"/>
    </row>
    <row r="26" spans="1:31" s="173" customFormat="1" ht="88.5" thickBot="1" x14ac:dyDescent="0.35">
      <c r="A26" s="172"/>
      <c r="B26" s="187" t="s">
        <v>68</v>
      </c>
      <c r="C26" s="188" t="s">
        <v>270</v>
      </c>
      <c r="D26" s="189" t="s">
        <v>615</v>
      </c>
      <c r="E26" s="189" t="s">
        <v>199</v>
      </c>
      <c r="F26" s="190" t="s">
        <v>428</v>
      </c>
      <c r="G26" s="190" t="s">
        <v>29</v>
      </c>
      <c r="H26" s="190" t="s">
        <v>191</v>
      </c>
      <c r="I26" s="191" t="s">
        <v>192</v>
      </c>
      <c r="J26" s="192" t="s">
        <v>269</v>
      </c>
      <c r="K26" s="172"/>
      <c r="L26" s="172"/>
      <c r="M26" s="172"/>
      <c r="N26" s="172"/>
      <c r="O26" s="172"/>
      <c r="P26" s="172"/>
      <c r="Q26" s="172"/>
      <c r="R26" s="172"/>
      <c r="S26" s="172"/>
      <c r="T26" s="652" t="s">
        <v>378</v>
      </c>
      <c r="U26" s="658" t="s">
        <v>148</v>
      </c>
      <c r="V26" s="172"/>
      <c r="W26" s="99" t="s">
        <v>272</v>
      </c>
      <c r="X26" s="177" t="s">
        <v>171</v>
      </c>
      <c r="Y26" s="172"/>
      <c r="Z26" s="178"/>
      <c r="AB26" s="172"/>
      <c r="AC26" s="172"/>
      <c r="AD26" s="172"/>
      <c r="AE26" s="172"/>
    </row>
    <row r="27" spans="1:31" s="173" customFormat="1" ht="18" customHeight="1" x14ac:dyDescent="0.3">
      <c r="A27" s="172"/>
      <c r="B27" s="73"/>
      <c r="C27" s="77"/>
      <c r="D27" s="316"/>
      <c r="E27" s="321"/>
      <c r="F27" s="321"/>
      <c r="G27" s="322"/>
      <c r="H27" s="323"/>
      <c r="I27" s="324"/>
      <c r="J27" s="713" t="str">
        <f>IF(B27="","",F27*G27*H27+I27)</f>
        <v/>
      </c>
      <c r="K27" s="172"/>
      <c r="L27" s="172"/>
      <c r="M27" s="172"/>
      <c r="N27" s="172"/>
      <c r="O27" s="172"/>
      <c r="P27" s="172"/>
      <c r="Q27" s="172"/>
      <c r="R27" s="172"/>
      <c r="S27" s="172"/>
      <c r="T27" s="652" t="s">
        <v>104</v>
      </c>
      <c r="U27" s="653" t="s">
        <v>139</v>
      </c>
      <c r="V27" s="172"/>
      <c r="W27" s="99" t="s">
        <v>273</v>
      </c>
      <c r="X27" s="177" t="s">
        <v>174</v>
      </c>
      <c r="Y27" s="172"/>
      <c r="Z27" s="178"/>
      <c r="AB27" s="172"/>
      <c r="AC27" s="172"/>
      <c r="AD27" s="172"/>
      <c r="AE27" s="172"/>
    </row>
    <row r="28" spans="1:31" s="173" customFormat="1" ht="18" customHeight="1" x14ac:dyDescent="0.3">
      <c r="A28" s="172"/>
      <c r="B28" s="74"/>
      <c r="C28" s="78"/>
      <c r="D28" s="321"/>
      <c r="E28" s="321"/>
      <c r="F28" s="321"/>
      <c r="G28" s="322"/>
      <c r="H28" s="323"/>
      <c r="I28" s="324"/>
      <c r="J28" s="714" t="str">
        <f t="shared" ref="J28:J66" si="0">IF(B28="","",F28*G28*H28+I28)</f>
        <v/>
      </c>
      <c r="K28" s="172"/>
      <c r="L28" s="172"/>
      <c r="M28" s="172"/>
      <c r="N28" s="172"/>
      <c r="O28" s="172"/>
      <c r="P28" s="172"/>
      <c r="Q28" s="172"/>
      <c r="R28" s="172"/>
      <c r="S28" s="172"/>
      <c r="T28" s="652" t="s">
        <v>128</v>
      </c>
      <c r="U28" s="653" t="s">
        <v>142</v>
      </c>
      <c r="V28" s="172"/>
      <c r="W28" s="99" t="s">
        <v>274</v>
      </c>
      <c r="X28" s="177" t="s">
        <v>177</v>
      </c>
      <c r="Y28" s="172"/>
      <c r="Z28" s="179"/>
      <c r="AB28" s="172"/>
      <c r="AC28" s="172"/>
      <c r="AD28" s="172"/>
      <c r="AE28" s="172"/>
    </row>
    <row r="29" spans="1:31" s="173" customFormat="1" ht="18" customHeight="1" x14ac:dyDescent="0.3">
      <c r="A29" s="172"/>
      <c r="B29" s="74"/>
      <c r="C29" s="78"/>
      <c r="D29" s="321"/>
      <c r="E29" s="321"/>
      <c r="F29" s="321"/>
      <c r="G29" s="322"/>
      <c r="H29" s="323"/>
      <c r="I29" s="324"/>
      <c r="J29" s="714" t="str">
        <f t="shared" si="0"/>
        <v/>
      </c>
      <c r="K29" s="172"/>
      <c r="L29" s="172"/>
      <c r="M29" s="172"/>
      <c r="N29" s="172"/>
      <c r="O29" s="172"/>
      <c r="P29" s="172"/>
      <c r="Q29" s="172"/>
      <c r="R29" s="172"/>
      <c r="S29" s="172"/>
      <c r="T29" s="652" t="s">
        <v>379</v>
      </c>
      <c r="U29" s="658" t="s">
        <v>145</v>
      </c>
      <c r="V29" s="172"/>
      <c r="W29" s="99" t="s">
        <v>278</v>
      </c>
      <c r="X29" s="101" t="s">
        <v>265</v>
      </c>
      <c r="Y29" s="172"/>
      <c r="Z29" s="172"/>
      <c r="AB29" s="172"/>
      <c r="AC29" s="172"/>
      <c r="AD29" s="172"/>
      <c r="AE29" s="172"/>
    </row>
    <row r="30" spans="1:31" s="173" customFormat="1" ht="18" customHeight="1" x14ac:dyDescent="0.3">
      <c r="A30" s="172"/>
      <c r="B30" s="74"/>
      <c r="C30" s="78"/>
      <c r="D30" s="321"/>
      <c r="E30" s="321"/>
      <c r="F30" s="321"/>
      <c r="G30" s="322"/>
      <c r="H30" s="323"/>
      <c r="I30" s="324"/>
      <c r="J30" s="714" t="str">
        <f t="shared" si="0"/>
        <v/>
      </c>
      <c r="K30" s="172"/>
      <c r="L30" s="172"/>
      <c r="M30" s="172"/>
      <c r="N30" s="172"/>
      <c r="O30" s="172"/>
      <c r="P30" s="172"/>
      <c r="Q30" s="172"/>
      <c r="R30" s="172"/>
      <c r="S30" s="172"/>
      <c r="T30" s="654" t="s">
        <v>106</v>
      </c>
      <c r="U30" s="653" t="s">
        <v>165</v>
      </c>
      <c r="V30" s="172"/>
      <c r="W30" s="99" t="s">
        <v>279</v>
      </c>
      <c r="X30" s="101" t="s">
        <v>266</v>
      </c>
      <c r="Y30" s="172"/>
      <c r="Z30" s="178"/>
      <c r="AB30" s="172"/>
      <c r="AC30" s="172"/>
      <c r="AD30" s="172"/>
      <c r="AE30" s="172"/>
    </row>
    <row r="31" spans="1:31" s="173" customFormat="1" ht="18" customHeight="1" x14ac:dyDescent="0.3">
      <c r="A31" s="172"/>
      <c r="B31" s="74"/>
      <c r="C31" s="78"/>
      <c r="D31" s="321"/>
      <c r="E31" s="321"/>
      <c r="F31" s="321"/>
      <c r="G31" s="322"/>
      <c r="H31" s="323"/>
      <c r="I31" s="324"/>
      <c r="J31" s="714" t="str">
        <f t="shared" si="0"/>
        <v/>
      </c>
      <c r="K31" s="172"/>
      <c r="L31" s="172"/>
      <c r="M31" s="172"/>
      <c r="N31" s="172"/>
      <c r="O31" s="172"/>
      <c r="P31" s="172"/>
      <c r="Q31" s="172"/>
      <c r="R31" s="172"/>
      <c r="S31" s="172"/>
      <c r="T31" s="652" t="s">
        <v>79</v>
      </c>
      <c r="U31" s="655" t="s">
        <v>267</v>
      </c>
      <c r="V31" s="172"/>
      <c r="W31" s="99" t="s">
        <v>280</v>
      </c>
      <c r="X31" s="101" t="s">
        <v>267</v>
      </c>
      <c r="Y31" s="172"/>
      <c r="Z31" s="178"/>
      <c r="AB31" s="172"/>
      <c r="AC31" s="172"/>
      <c r="AD31" s="172"/>
      <c r="AE31" s="172"/>
    </row>
    <row r="32" spans="1:31" s="173" customFormat="1" ht="18" customHeight="1" x14ac:dyDescent="0.3">
      <c r="A32" s="172"/>
      <c r="B32" s="74"/>
      <c r="C32" s="78"/>
      <c r="D32" s="321"/>
      <c r="E32" s="321"/>
      <c r="F32" s="321"/>
      <c r="G32" s="322"/>
      <c r="H32" s="323"/>
      <c r="I32" s="324"/>
      <c r="J32" s="714" t="str">
        <f t="shared" si="0"/>
        <v/>
      </c>
      <c r="K32" s="172"/>
      <c r="L32" s="172"/>
      <c r="M32" s="172"/>
      <c r="N32" s="172"/>
      <c r="O32" s="172"/>
      <c r="P32" s="172"/>
      <c r="Q32" s="172"/>
      <c r="R32" s="172"/>
      <c r="S32" s="172"/>
      <c r="T32" s="652" t="s">
        <v>80</v>
      </c>
      <c r="U32" s="655" t="s">
        <v>265</v>
      </c>
      <c r="V32" s="172"/>
      <c r="W32" s="99" t="s">
        <v>281</v>
      </c>
      <c r="X32" s="177" t="s">
        <v>139</v>
      </c>
      <c r="Y32" s="172"/>
      <c r="Z32" s="178"/>
      <c r="AB32" s="172"/>
      <c r="AC32" s="172"/>
      <c r="AD32" s="172"/>
      <c r="AE32" s="172"/>
    </row>
    <row r="33" spans="1:43" s="173" customFormat="1" ht="18" customHeight="1" x14ac:dyDescent="0.2">
      <c r="A33" s="172"/>
      <c r="B33" s="74"/>
      <c r="C33" s="78"/>
      <c r="D33" s="321"/>
      <c r="E33" s="321"/>
      <c r="F33" s="321"/>
      <c r="G33" s="322"/>
      <c r="H33" s="323"/>
      <c r="I33" s="324"/>
      <c r="J33" s="714" t="str">
        <f t="shared" si="0"/>
        <v/>
      </c>
      <c r="K33" s="172"/>
      <c r="L33" s="172"/>
      <c r="M33" s="172"/>
      <c r="N33" s="172"/>
      <c r="O33" s="172"/>
      <c r="P33" s="172"/>
      <c r="Q33" s="172"/>
      <c r="R33" s="172"/>
      <c r="S33" s="172"/>
      <c r="T33" s="656"/>
      <c r="U33" s="102" t="s">
        <v>268</v>
      </c>
      <c r="V33" s="172"/>
      <c r="W33" s="100" t="s">
        <v>276</v>
      </c>
      <c r="X33" s="177" t="s">
        <v>142</v>
      </c>
      <c r="Y33" s="172"/>
      <c r="Z33" s="178"/>
      <c r="AB33" s="172"/>
      <c r="AC33" s="172"/>
      <c r="AD33" s="172"/>
      <c r="AE33" s="172"/>
    </row>
    <row r="34" spans="1:43" s="173" customFormat="1" ht="18" customHeight="1" x14ac:dyDescent="0.3">
      <c r="A34" s="172"/>
      <c r="B34" s="74"/>
      <c r="C34" s="78"/>
      <c r="D34" s="321"/>
      <c r="E34" s="321"/>
      <c r="F34" s="321"/>
      <c r="G34" s="322"/>
      <c r="H34" s="323"/>
      <c r="I34" s="324"/>
      <c r="J34" s="714" t="str">
        <f>IF(B34="","",F34*G34*H34+I34)</f>
        <v/>
      </c>
      <c r="K34" s="172"/>
      <c r="L34" s="172"/>
      <c r="M34" s="172"/>
      <c r="N34" s="172"/>
      <c r="O34" s="172"/>
      <c r="P34" s="172"/>
      <c r="Q34" s="172"/>
      <c r="R34" s="172"/>
      <c r="S34" s="172"/>
      <c r="T34" s="652" t="s">
        <v>116</v>
      </c>
      <c r="U34" s="653" t="s">
        <v>177</v>
      </c>
      <c r="V34" s="172"/>
      <c r="W34" s="100" t="s">
        <v>277</v>
      </c>
      <c r="X34" s="177" t="s">
        <v>165</v>
      </c>
      <c r="Y34" s="172"/>
      <c r="Z34" s="178"/>
      <c r="AB34" s="172"/>
      <c r="AC34" s="172"/>
      <c r="AD34" s="172"/>
      <c r="AE34" s="172"/>
      <c r="AF34" s="205"/>
      <c r="AG34" s="205"/>
      <c r="AH34" s="205"/>
      <c r="AI34" s="205"/>
      <c r="AJ34" s="205"/>
      <c r="AK34" s="205"/>
      <c r="AL34" s="399"/>
      <c r="AM34" s="399"/>
      <c r="AN34" s="205"/>
      <c r="AO34" s="205"/>
      <c r="AP34" s="205"/>
      <c r="AQ34" s="205"/>
    </row>
    <row r="35" spans="1:43" s="173" customFormat="1" ht="18" customHeight="1" x14ac:dyDescent="0.3">
      <c r="A35" s="172"/>
      <c r="B35" s="76"/>
      <c r="C35" s="78"/>
      <c r="D35" s="325"/>
      <c r="E35" s="321"/>
      <c r="F35" s="321"/>
      <c r="G35" s="322"/>
      <c r="H35" s="323"/>
      <c r="I35" s="324"/>
      <c r="J35" s="716" t="str">
        <f t="shared" si="0"/>
        <v/>
      </c>
      <c r="K35" s="172"/>
      <c r="L35" s="172"/>
      <c r="M35" s="172"/>
      <c r="N35" s="172"/>
      <c r="O35" s="172"/>
      <c r="P35" s="172"/>
      <c r="Q35" s="172"/>
      <c r="R35" s="172"/>
      <c r="S35" s="172"/>
      <c r="T35" s="652" t="s">
        <v>103</v>
      </c>
      <c r="U35" s="653" t="s">
        <v>171</v>
      </c>
      <c r="V35" s="172"/>
      <c r="W35" s="100" t="s">
        <v>275</v>
      </c>
      <c r="X35" s="177" t="s">
        <v>162</v>
      </c>
      <c r="Y35" s="172"/>
      <c r="Z35" s="178"/>
      <c r="AB35" s="172"/>
      <c r="AC35" s="172"/>
      <c r="AD35" s="172"/>
      <c r="AE35" s="172"/>
    </row>
    <row r="36" spans="1:43" s="173" customFormat="1" ht="18" customHeight="1" x14ac:dyDescent="0.3">
      <c r="A36" s="172"/>
      <c r="B36" s="76"/>
      <c r="C36" s="78"/>
      <c r="D36" s="321"/>
      <c r="E36" s="321"/>
      <c r="F36" s="321"/>
      <c r="G36" s="322"/>
      <c r="H36" s="323"/>
      <c r="I36" s="324"/>
      <c r="J36" s="714" t="str">
        <f t="shared" si="0"/>
        <v/>
      </c>
      <c r="K36" s="172"/>
      <c r="L36" s="172"/>
      <c r="M36" s="172"/>
      <c r="N36" s="172"/>
      <c r="O36" s="172"/>
      <c r="P36" s="172"/>
      <c r="Q36" s="172"/>
      <c r="R36" s="172"/>
      <c r="S36" s="172"/>
      <c r="T36" s="652" t="s">
        <v>102</v>
      </c>
      <c r="U36" s="653" t="s">
        <v>168</v>
      </c>
      <c r="V36" s="172"/>
      <c r="W36" s="102" t="s">
        <v>268</v>
      </c>
      <c r="X36" s="102" t="s">
        <v>268</v>
      </c>
      <c r="Y36" s="172"/>
      <c r="Z36" s="172"/>
      <c r="AB36" s="172"/>
      <c r="AC36" s="172"/>
      <c r="AD36" s="172"/>
      <c r="AE36" s="172"/>
    </row>
    <row r="37" spans="1:43" s="173" customFormat="1" ht="18" customHeight="1" x14ac:dyDescent="0.3">
      <c r="A37" s="172"/>
      <c r="B37" s="76"/>
      <c r="C37" s="78"/>
      <c r="D37" s="321"/>
      <c r="E37" s="321"/>
      <c r="F37" s="321"/>
      <c r="G37" s="322"/>
      <c r="H37" s="323"/>
      <c r="I37" s="324"/>
      <c r="J37" s="714" t="str">
        <f t="shared" si="0"/>
        <v/>
      </c>
      <c r="K37" s="172"/>
      <c r="L37" s="172"/>
      <c r="M37" s="172"/>
      <c r="N37" s="172"/>
      <c r="O37" s="172"/>
      <c r="P37" s="172"/>
      <c r="Q37" s="172"/>
      <c r="R37" s="172"/>
      <c r="S37" s="172"/>
      <c r="T37" s="652" t="s">
        <v>105</v>
      </c>
      <c r="U37" s="653" t="s">
        <v>174</v>
      </c>
      <c r="V37" s="172"/>
      <c r="W37" s="172"/>
      <c r="X37" s="172"/>
      <c r="Y37" s="172"/>
      <c r="Z37" s="172"/>
      <c r="AB37" s="172"/>
      <c r="AC37" s="172"/>
      <c r="AD37" s="172"/>
      <c r="AE37" s="172"/>
    </row>
    <row r="38" spans="1:43" s="173" customFormat="1" ht="18" customHeight="1" thickBot="1" x14ac:dyDescent="0.35">
      <c r="A38" s="172"/>
      <c r="B38" s="76"/>
      <c r="C38" s="78"/>
      <c r="D38" s="321"/>
      <c r="E38" s="321"/>
      <c r="F38" s="321"/>
      <c r="G38" s="322"/>
      <c r="H38" s="323"/>
      <c r="I38" s="324"/>
      <c r="J38" s="714" t="str">
        <f t="shared" si="0"/>
        <v/>
      </c>
      <c r="K38" s="172"/>
      <c r="L38" s="172"/>
      <c r="M38" s="172"/>
      <c r="N38" s="172"/>
      <c r="O38" s="172"/>
      <c r="P38" s="172"/>
      <c r="Q38" s="172"/>
      <c r="R38" s="172"/>
      <c r="S38" s="172"/>
      <c r="T38" s="659" t="s">
        <v>107</v>
      </c>
      <c r="U38" s="661" t="s">
        <v>162</v>
      </c>
      <c r="V38" s="172"/>
      <c r="W38" s="172"/>
      <c r="X38" s="172"/>
      <c r="Y38" s="172"/>
      <c r="Z38" s="172"/>
      <c r="AA38" s="172"/>
      <c r="AB38" s="172"/>
      <c r="AC38" s="172"/>
      <c r="AD38" s="172"/>
      <c r="AE38" s="172"/>
    </row>
    <row r="39" spans="1:43" s="173" customFormat="1" ht="18" customHeight="1" x14ac:dyDescent="0.2">
      <c r="A39" s="172"/>
      <c r="B39" s="76"/>
      <c r="C39" s="78"/>
      <c r="D39" s="321"/>
      <c r="E39" s="321"/>
      <c r="F39" s="321"/>
      <c r="G39" s="322"/>
      <c r="H39" s="323"/>
      <c r="I39" s="324"/>
      <c r="J39" s="714" t="str">
        <f t="shared" si="0"/>
        <v/>
      </c>
      <c r="K39" s="172"/>
      <c r="L39" s="172"/>
      <c r="M39" s="172"/>
      <c r="N39" s="172"/>
      <c r="O39" s="172"/>
      <c r="P39" s="172"/>
      <c r="Q39" s="172"/>
      <c r="R39" s="172"/>
      <c r="S39" s="172"/>
      <c r="T39" s="172"/>
      <c r="U39" s="172"/>
      <c r="V39" s="172"/>
      <c r="W39" s="172"/>
      <c r="X39" s="172"/>
      <c r="Y39" s="172"/>
      <c r="Z39" s="172"/>
      <c r="AA39" s="172"/>
      <c r="AB39" s="172"/>
      <c r="AC39" s="172"/>
      <c r="AD39" s="172"/>
      <c r="AE39" s="172"/>
    </row>
    <row r="40" spans="1:43" s="173" customFormat="1" ht="18" customHeight="1" x14ac:dyDescent="0.2">
      <c r="A40" s="172"/>
      <c r="B40" s="76"/>
      <c r="C40" s="78"/>
      <c r="D40" s="321"/>
      <c r="E40" s="321"/>
      <c r="F40" s="321"/>
      <c r="G40" s="322"/>
      <c r="H40" s="323"/>
      <c r="I40" s="324"/>
      <c r="J40" s="714" t="str">
        <f t="shared" si="0"/>
        <v/>
      </c>
      <c r="K40" s="172"/>
      <c r="L40" s="172"/>
      <c r="M40" s="172"/>
      <c r="N40" s="172"/>
      <c r="O40" s="172"/>
      <c r="P40" s="172"/>
      <c r="Q40" s="172"/>
      <c r="R40" s="172"/>
      <c r="S40" s="172"/>
      <c r="T40" s="172"/>
      <c r="U40" s="172"/>
      <c r="V40" s="172"/>
      <c r="W40" s="172"/>
      <c r="X40" s="172"/>
      <c r="Y40" s="172"/>
      <c r="Z40" s="172"/>
      <c r="AA40" s="172"/>
      <c r="AB40" s="172"/>
      <c r="AC40" s="172"/>
      <c r="AD40" s="172"/>
      <c r="AE40" s="172"/>
    </row>
    <row r="41" spans="1:43" s="173" customFormat="1" ht="18" customHeight="1" x14ac:dyDescent="0.2">
      <c r="A41" s="172"/>
      <c r="B41" s="76"/>
      <c r="C41" s="78"/>
      <c r="D41" s="321"/>
      <c r="E41" s="321"/>
      <c r="F41" s="321"/>
      <c r="G41" s="322"/>
      <c r="H41" s="323"/>
      <c r="I41" s="324"/>
      <c r="J41" s="714" t="str">
        <f t="shared" si="0"/>
        <v/>
      </c>
      <c r="K41" s="172"/>
      <c r="L41" s="172"/>
      <c r="M41" s="172"/>
      <c r="N41" s="172"/>
      <c r="O41" s="172"/>
      <c r="P41" s="172"/>
      <c r="Q41" s="172"/>
      <c r="R41" s="172"/>
      <c r="S41" s="172"/>
      <c r="T41" s="172"/>
      <c r="U41" s="172"/>
      <c r="V41" s="172"/>
      <c r="W41" s="172"/>
      <c r="X41" s="172"/>
      <c r="Y41" s="172"/>
      <c r="Z41" s="172"/>
      <c r="AA41" s="172"/>
      <c r="AB41" s="172"/>
      <c r="AC41" s="172"/>
      <c r="AD41" s="172"/>
      <c r="AE41" s="172"/>
    </row>
    <row r="42" spans="1:43" s="173" customFormat="1" ht="18" customHeight="1" x14ac:dyDescent="0.2">
      <c r="A42" s="172"/>
      <c r="B42" s="76"/>
      <c r="C42" s="78"/>
      <c r="D42" s="321"/>
      <c r="E42" s="321"/>
      <c r="F42" s="321"/>
      <c r="G42" s="322"/>
      <c r="H42" s="323"/>
      <c r="I42" s="324"/>
      <c r="J42" s="714" t="str">
        <f t="shared" si="0"/>
        <v/>
      </c>
      <c r="K42" s="172"/>
      <c r="L42" s="172"/>
      <c r="M42" s="172"/>
      <c r="N42" s="172"/>
      <c r="O42" s="172"/>
      <c r="P42" s="172"/>
      <c r="Q42" s="172"/>
      <c r="R42" s="172"/>
      <c r="S42" s="172"/>
      <c r="T42" s="172"/>
      <c r="U42" s="172"/>
      <c r="V42" s="172"/>
      <c r="W42" s="172"/>
      <c r="X42" s="172"/>
      <c r="Y42" s="172"/>
      <c r="Z42" s="172"/>
      <c r="AA42" s="172"/>
      <c r="AB42" s="172"/>
      <c r="AC42" s="172"/>
      <c r="AD42" s="172"/>
      <c r="AE42" s="172"/>
    </row>
    <row r="43" spans="1:43" s="173" customFormat="1" ht="18" customHeight="1" thickBot="1" x14ac:dyDescent="0.25">
      <c r="A43" s="172"/>
      <c r="B43" s="76"/>
      <c r="C43" s="78"/>
      <c r="D43" s="321"/>
      <c r="E43" s="321"/>
      <c r="F43" s="321"/>
      <c r="G43" s="322"/>
      <c r="H43" s="323"/>
      <c r="I43" s="324"/>
      <c r="J43" s="714" t="str">
        <f t="shared" si="0"/>
        <v/>
      </c>
      <c r="K43" s="172"/>
      <c r="L43" s="172"/>
      <c r="M43" s="172"/>
      <c r="N43" s="172"/>
      <c r="O43" s="172"/>
      <c r="P43" s="172"/>
      <c r="Q43" s="172"/>
      <c r="R43" s="172"/>
      <c r="S43" s="172"/>
      <c r="T43" s="172"/>
      <c r="U43" s="172"/>
      <c r="V43" s="172"/>
      <c r="W43" s="172"/>
      <c r="X43" s="172"/>
      <c r="Y43" s="172"/>
      <c r="Z43" s="172"/>
      <c r="AA43" s="172"/>
      <c r="AB43" s="172"/>
      <c r="AC43" s="172"/>
      <c r="AD43" s="172"/>
      <c r="AE43" s="172"/>
    </row>
    <row r="44" spans="1:43" s="173" customFormat="1" ht="18" customHeight="1" thickBot="1" x14ac:dyDescent="0.25">
      <c r="A44" s="172"/>
      <c r="B44" s="76"/>
      <c r="C44" s="78"/>
      <c r="D44" s="321"/>
      <c r="E44" s="321"/>
      <c r="F44" s="321"/>
      <c r="G44" s="322"/>
      <c r="H44" s="323"/>
      <c r="I44" s="324"/>
      <c r="J44" s="714" t="str">
        <f t="shared" si="0"/>
        <v/>
      </c>
      <c r="K44" s="172"/>
      <c r="L44" s="172"/>
      <c r="M44" s="172"/>
      <c r="N44" s="172"/>
      <c r="O44" s="172"/>
      <c r="P44" s="172"/>
      <c r="Q44" s="172"/>
      <c r="R44" s="172"/>
      <c r="S44" s="172">
        <f>SUM($Y$44:Y44)</f>
        <v>0</v>
      </c>
      <c r="T44" s="172">
        <f>SUM($Y$44:Y44)</f>
        <v>0</v>
      </c>
      <c r="U44" s="194" t="str">
        <f>IF(B27="","",IF(B27=$W$36,C27,B27))</f>
        <v/>
      </c>
      <c r="V44" s="195" t="str">
        <f t="shared" ref="V44:V58" si="1">J27</f>
        <v/>
      </c>
      <c r="X44" s="172">
        <f>COUNTIF($U$44:U44,U44)</f>
        <v>1</v>
      </c>
      <c r="Y44" s="172">
        <f>IF(U44="",0,IF(X44=1,1,0))</f>
        <v>0</v>
      </c>
      <c r="Z44" s="172"/>
      <c r="AA44" s="172">
        <v>1</v>
      </c>
      <c r="AB44" s="178" t="e">
        <f t="shared" ref="AB44:AB83" si="2">VLOOKUP(AA44,$T$44:$U$83,2,FALSE)</f>
        <v>#N/A</v>
      </c>
      <c r="AC44" s="178"/>
      <c r="AD44" s="178"/>
      <c r="AE44" s="178"/>
      <c r="AF44" s="179" t="str">
        <f t="shared" ref="AF44:AF83" si="3">IF(ISNA(AB44)=TRUE,"",AB44)</f>
        <v/>
      </c>
      <c r="AG44" s="173">
        <f t="shared" ref="AG44:AG82" si="4">COUNTIF($U$25:$U$38,AF44)</f>
        <v>0</v>
      </c>
      <c r="AH44" s="173">
        <v>1</v>
      </c>
      <c r="AI44" s="218" t="e">
        <f t="shared" ref="AI44:AI83" si="5">VLOOKUP(AH44,$S$44:$U$83,3,FALSE)</f>
        <v>#N/A</v>
      </c>
      <c r="AJ44" s="218" t="str">
        <f>IF(ISNA(AI44)=TRUE,"",AI44)</f>
        <v/>
      </c>
    </row>
    <row r="45" spans="1:43" s="173" customFormat="1" ht="18" customHeight="1" thickBot="1" x14ac:dyDescent="0.25">
      <c r="A45" s="172"/>
      <c r="B45" s="76"/>
      <c r="C45" s="78"/>
      <c r="D45" s="321"/>
      <c r="E45" s="321"/>
      <c r="F45" s="321"/>
      <c r="G45" s="322"/>
      <c r="H45" s="323"/>
      <c r="I45" s="324"/>
      <c r="J45" s="714" t="str">
        <f t="shared" si="0"/>
        <v/>
      </c>
      <c r="K45" s="172"/>
      <c r="L45" s="172"/>
      <c r="M45" s="172"/>
      <c r="N45" s="172"/>
      <c r="O45" s="172"/>
      <c r="P45" s="172"/>
      <c r="Q45" s="172"/>
      <c r="R45" s="172"/>
      <c r="S45" s="172">
        <f>SUM($Y$44:Y45)</f>
        <v>0</v>
      </c>
      <c r="T45" s="172">
        <f>SUM($Y$44:Y45)</f>
        <v>0</v>
      </c>
      <c r="U45" s="194" t="str">
        <f t="shared" ref="U45:U83" si="6">IF(B28="","",IF(B28=$W$36,C28,B28))</f>
        <v/>
      </c>
      <c r="V45" s="200" t="str">
        <f t="shared" si="1"/>
        <v/>
      </c>
      <c r="W45" s="172"/>
      <c r="X45" s="172">
        <f>COUNTIF($U$44:U45,U45)</f>
        <v>2</v>
      </c>
      <c r="Y45" s="172">
        <f t="shared" ref="Y45:Y52" si="7">IF(U45="",0,IF(X45=1,1,0))</f>
        <v>0</v>
      </c>
      <c r="Z45" s="172"/>
      <c r="AA45" s="172">
        <v>2</v>
      </c>
      <c r="AB45" s="178" t="e">
        <f t="shared" si="2"/>
        <v>#N/A</v>
      </c>
      <c r="AC45" s="178"/>
      <c r="AD45" s="178"/>
      <c r="AE45" s="178"/>
      <c r="AF45" s="179" t="str">
        <f t="shared" si="3"/>
        <v/>
      </c>
      <c r="AG45" s="173">
        <f t="shared" si="4"/>
        <v>0</v>
      </c>
      <c r="AH45" s="173">
        <v>2</v>
      </c>
      <c r="AI45" s="218" t="e">
        <f t="shared" si="5"/>
        <v>#N/A</v>
      </c>
      <c r="AJ45" s="218" t="str">
        <f t="shared" ref="AJ45:AJ52" si="8">IF(ISNA(AI45)=TRUE,"",AI45)</f>
        <v/>
      </c>
    </row>
    <row r="46" spans="1:43" s="173" customFormat="1" ht="18" customHeight="1" thickBot="1" x14ac:dyDescent="0.25">
      <c r="A46" s="172"/>
      <c r="B46" s="76"/>
      <c r="C46" s="78"/>
      <c r="D46" s="321"/>
      <c r="E46" s="321"/>
      <c r="F46" s="321"/>
      <c r="G46" s="322"/>
      <c r="H46" s="323"/>
      <c r="I46" s="324"/>
      <c r="J46" s="714" t="str">
        <f t="shared" si="0"/>
        <v/>
      </c>
      <c r="K46" s="172"/>
      <c r="L46" s="172"/>
      <c r="M46" s="172"/>
      <c r="N46" s="172"/>
      <c r="O46" s="172"/>
      <c r="P46" s="172"/>
      <c r="Q46" s="172"/>
      <c r="R46" s="172"/>
      <c r="S46" s="172">
        <f>SUM($Y$44:Y46)</f>
        <v>0</v>
      </c>
      <c r="T46" s="172">
        <f>SUM($Y$44:Y46)</f>
        <v>0</v>
      </c>
      <c r="U46" s="194" t="str">
        <f t="shared" si="6"/>
        <v/>
      </c>
      <c r="V46" s="200" t="str">
        <f t="shared" si="1"/>
        <v/>
      </c>
      <c r="W46" s="172"/>
      <c r="X46" s="172">
        <f>COUNTIF($U$44:U46,U46)</f>
        <v>3</v>
      </c>
      <c r="Y46" s="172">
        <f t="shared" si="7"/>
        <v>0</v>
      </c>
      <c r="Z46" s="172"/>
      <c r="AA46" s="172">
        <v>3</v>
      </c>
      <c r="AB46" s="178" t="e">
        <f t="shared" si="2"/>
        <v>#N/A</v>
      </c>
      <c r="AC46" s="178"/>
      <c r="AD46" s="178"/>
      <c r="AE46" s="178"/>
      <c r="AF46" s="179" t="str">
        <f t="shared" si="3"/>
        <v/>
      </c>
      <c r="AG46" s="173">
        <f t="shared" si="4"/>
        <v>0</v>
      </c>
      <c r="AH46" s="173">
        <v>3</v>
      </c>
      <c r="AI46" s="218" t="e">
        <f t="shared" si="5"/>
        <v>#N/A</v>
      </c>
      <c r="AJ46" s="218" t="str">
        <f t="shared" si="8"/>
        <v/>
      </c>
    </row>
    <row r="47" spans="1:43" s="173" customFormat="1" ht="18" customHeight="1" thickBot="1" x14ac:dyDescent="0.25">
      <c r="A47" s="172"/>
      <c r="B47" s="76"/>
      <c r="C47" s="78"/>
      <c r="D47" s="321"/>
      <c r="E47" s="321"/>
      <c r="F47" s="321"/>
      <c r="G47" s="322"/>
      <c r="H47" s="323"/>
      <c r="I47" s="324"/>
      <c r="J47" s="714" t="str">
        <f t="shared" si="0"/>
        <v/>
      </c>
      <c r="K47" s="172"/>
      <c r="L47" s="172"/>
      <c r="M47" s="172"/>
      <c r="N47" s="172"/>
      <c r="O47" s="172"/>
      <c r="P47" s="172"/>
      <c r="Q47" s="172"/>
      <c r="R47" s="172"/>
      <c r="S47" s="172">
        <f>SUM($Y$44:Y47)</f>
        <v>0</v>
      </c>
      <c r="T47" s="172">
        <f>SUM($Y$44:Y47)</f>
        <v>0</v>
      </c>
      <c r="U47" s="194" t="str">
        <f t="shared" si="6"/>
        <v/>
      </c>
      <c r="V47" s="200" t="str">
        <f t="shared" si="1"/>
        <v/>
      </c>
      <c r="W47" s="172"/>
      <c r="X47" s="172">
        <f>COUNTIF($U$44:U47,U47)</f>
        <v>4</v>
      </c>
      <c r="Y47" s="172">
        <f t="shared" si="7"/>
        <v>0</v>
      </c>
      <c r="Z47" s="172"/>
      <c r="AA47" s="172">
        <v>4</v>
      </c>
      <c r="AB47" s="178" t="e">
        <f t="shared" si="2"/>
        <v>#N/A</v>
      </c>
      <c r="AC47" s="178"/>
      <c r="AD47" s="178"/>
      <c r="AE47" s="178"/>
      <c r="AF47" s="179" t="str">
        <f t="shared" si="3"/>
        <v/>
      </c>
      <c r="AG47" s="173">
        <f t="shared" si="4"/>
        <v>0</v>
      </c>
      <c r="AH47" s="173">
        <v>4</v>
      </c>
      <c r="AI47" s="218" t="e">
        <f t="shared" si="5"/>
        <v>#N/A</v>
      </c>
      <c r="AJ47" s="218" t="str">
        <f t="shared" si="8"/>
        <v/>
      </c>
    </row>
    <row r="48" spans="1:43" s="173" customFormat="1" ht="18" customHeight="1" thickBot="1" x14ac:dyDescent="0.25">
      <c r="A48" s="172"/>
      <c r="B48" s="76"/>
      <c r="C48" s="78"/>
      <c r="D48" s="321"/>
      <c r="E48" s="321"/>
      <c r="F48" s="321"/>
      <c r="G48" s="322"/>
      <c r="H48" s="323"/>
      <c r="I48" s="324"/>
      <c r="J48" s="714" t="str">
        <f t="shared" si="0"/>
        <v/>
      </c>
      <c r="K48" s="172"/>
      <c r="L48" s="172"/>
      <c r="M48" s="172"/>
      <c r="N48" s="172"/>
      <c r="O48" s="172"/>
      <c r="P48" s="172"/>
      <c r="Q48" s="172"/>
      <c r="R48" s="172"/>
      <c r="S48" s="172">
        <f>SUM($Y$44:Y48)</f>
        <v>0</v>
      </c>
      <c r="T48" s="172">
        <f>SUM($Y$44:Y48)</f>
        <v>0</v>
      </c>
      <c r="U48" s="194" t="str">
        <f t="shared" si="6"/>
        <v/>
      </c>
      <c r="V48" s="200" t="str">
        <f t="shared" si="1"/>
        <v/>
      </c>
      <c r="W48" s="172"/>
      <c r="X48" s="172">
        <f>COUNTIF($U$44:U48,U48)</f>
        <v>5</v>
      </c>
      <c r="Y48" s="172">
        <f t="shared" si="7"/>
        <v>0</v>
      </c>
      <c r="Z48" s="172"/>
      <c r="AA48" s="172">
        <v>5</v>
      </c>
      <c r="AB48" s="178" t="e">
        <f t="shared" si="2"/>
        <v>#N/A</v>
      </c>
      <c r="AC48" s="178"/>
      <c r="AD48" s="178"/>
      <c r="AE48" s="178"/>
      <c r="AF48" s="179" t="str">
        <f t="shared" si="3"/>
        <v/>
      </c>
      <c r="AG48" s="173">
        <f t="shared" si="4"/>
        <v>0</v>
      </c>
      <c r="AH48" s="173">
        <v>5</v>
      </c>
      <c r="AI48" s="218" t="e">
        <f t="shared" si="5"/>
        <v>#N/A</v>
      </c>
      <c r="AJ48" s="218" t="str">
        <f t="shared" si="8"/>
        <v/>
      </c>
    </row>
    <row r="49" spans="1:36" s="173" customFormat="1" ht="18" customHeight="1" thickBot="1" x14ac:dyDescent="0.25">
      <c r="A49" s="172"/>
      <c r="B49" s="76"/>
      <c r="C49" s="78"/>
      <c r="D49" s="321"/>
      <c r="E49" s="321"/>
      <c r="F49" s="321"/>
      <c r="G49" s="322"/>
      <c r="H49" s="323"/>
      <c r="I49" s="324"/>
      <c r="J49" s="714" t="str">
        <f t="shared" si="0"/>
        <v/>
      </c>
      <c r="K49" s="172"/>
      <c r="L49" s="172"/>
      <c r="M49" s="172"/>
      <c r="N49" s="172"/>
      <c r="O49" s="172"/>
      <c r="P49" s="172"/>
      <c r="Q49" s="172"/>
      <c r="R49" s="172"/>
      <c r="S49" s="172">
        <f>SUM($Y$44:Y49)</f>
        <v>0</v>
      </c>
      <c r="T49" s="172">
        <f>SUM($Y$44:Y49)</f>
        <v>0</v>
      </c>
      <c r="U49" s="194" t="str">
        <f t="shared" si="6"/>
        <v/>
      </c>
      <c r="V49" s="200" t="str">
        <f t="shared" si="1"/>
        <v/>
      </c>
      <c r="W49" s="172"/>
      <c r="X49" s="172">
        <f>COUNTIF($U$44:U49,U49)</f>
        <v>6</v>
      </c>
      <c r="Y49" s="172">
        <f t="shared" si="7"/>
        <v>0</v>
      </c>
      <c r="Z49" s="172"/>
      <c r="AA49" s="172">
        <v>6</v>
      </c>
      <c r="AB49" s="178" t="e">
        <f t="shared" si="2"/>
        <v>#N/A</v>
      </c>
      <c r="AC49" s="178"/>
      <c r="AD49" s="178"/>
      <c r="AE49" s="178"/>
      <c r="AF49" s="179" t="str">
        <f t="shared" si="3"/>
        <v/>
      </c>
      <c r="AG49" s="173">
        <f t="shared" si="4"/>
        <v>0</v>
      </c>
      <c r="AH49" s="173">
        <v>6</v>
      </c>
      <c r="AI49" s="218" t="e">
        <f t="shared" si="5"/>
        <v>#N/A</v>
      </c>
      <c r="AJ49" s="218" t="str">
        <f t="shared" si="8"/>
        <v/>
      </c>
    </row>
    <row r="50" spans="1:36" s="173" customFormat="1" ht="18" customHeight="1" thickBot="1" x14ac:dyDescent="0.25">
      <c r="A50" s="172"/>
      <c r="B50" s="76"/>
      <c r="C50" s="78"/>
      <c r="D50" s="321"/>
      <c r="E50" s="321"/>
      <c r="F50" s="321"/>
      <c r="G50" s="322"/>
      <c r="H50" s="323"/>
      <c r="I50" s="324"/>
      <c r="J50" s="714" t="str">
        <f t="shared" si="0"/>
        <v/>
      </c>
      <c r="K50" s="172"/>
      <c r="L50" s="172"/>
      <c r="M50" s="172"/>
      <c r="N50" s="172"/>
      <c r="O50" s="172"/>
      <c r="P50" s="172"/>
      <c r="Q50" s="172"/>
      <c r="R50" s="172"/>
      <c r="S50" s="172">
        <f>SUM($Y$44:Y50)</f>
        <v>0</v>
      </c>
      <c r="T50" s="172">
        <f>SUM($Y$44:Y50)</f>
        <v>0</v>
      </c>
      <c r="U50" s="194" t="str">
        <f t="shared" si="6"/>
        <v/>
      </c>
      <c r="V50" s="200" t="str">
        <f t="shared" si="1"/>
        <v/>
      </c>
      <c r="W50" s="172"/>
      <c r="X50" s="172">
        <f>COUNTIF($U$44:U50,U50)</f>
        <v>7</v>
      </c>
      <c r="Y50" s="172">
        <f t="shared" si="7"/>
        <v>0</v>
      </c>
      <c r="Z50" s="172"/>
      <c r="AA50" s="172">
        <v>7</v>
      </c>
      <c r="AB50" s="178" t="e">
        <f t="shared" si="2"/>
        <v>#N/A</v>
      </c>
      <c r="AC50" s="178"/>
      <c r="AD50" s="178"/>
      <c r="AE50" s="178"/>
      <c r="AF50" s="179" t="str">
        <f t="shared" si="3"/>
        <v/>
      </c>
      <c r="AG50" s="173">
        <f t="shared" si="4"/>
        <v>0</v>
      </c>
      <c r="AH50" s="173">
        <v>7</v>
      </c>
      <c r="AI50" s="218" t="e">
        <f t="shared" si="5"/>
        <v>#N/A</v>
      </c>
      <c r="AJ50" s="218" t="str">
        <f t="shared" si="8"/>
        <v/>
      </c>
    </row>
    <row r="51" spans="1:36" s="173" customFormat="1" ht="18" customHeight="1" thickBot="1" x14ac:dyDescent="0.25">
      <c r="A51" s="172"/>
      <c r="B51" s="76"/>
      <c r="C51" s="78"/>
      <c r="D51" s="321"/>
      <c r="E51" s="321"/>
      <c r="F51" s="321"/>
      <c r="G51" s="322"/>
      <c r="H51" s="323"/>
      <c r="I51" s="324"/>
      <c r="J51" s="714" t="str">
        <f t="shared" si="0"/>
        <v/>
      </c>
      <c r="K51" s="172"/>
      <c r="L51" s="172"/>
      <c r="M51" s="172"/>
      <c r="N51" s="172"/>
      <c r="O51" s="172"/>
      <c r="P51" s="172"/>
      <c r="Q51" s="172"/>
      <c r="R51" s="172"/>
      <c r="S51" s="172">
        <f>SUM($Y$44:Y51)</f>
        <v>0</v>
      </c>
      <c r="T51" s="172">
        <f>SUM($Y$44:Y51)</f>
        <v>0</v>
      </c>
      <c r="U51" s="194" t="str">
        <f t="shared" si="6"/>
        <v/>
      </c>
      <c r="V51" s="200" t="str">
        <f t="shared" si="1"/>
        <v/>
      </c>
      <c r="W51" s="172"/>
      <c r="X51" s="172">
        <f>COUNTIF($U$44:U51,U51)</f>
        <v>8</v>
      </c>
      <c r="Y51" s="172">
        <f t="shared" si="7"/>
        <v>0</v>
      </c>
      <c r="Z51" s="172"/>
      <c r="AA51" s="172">
        <v>8</v>
      </c>
      <c r="AB51" s="178" t="e">
        <f t="shared" si="2"/>
        <v>#N/A</v>
      </c>
      <c r="AC51" s="178"/>
      <c r="AD51" s="178"/>
      <c r="AE51" s="178"/>
      <c r="AF51" s="179" t="str">
        <f t="shared" si="3"/>
        <v/>
      </c>
      <c r="AG51" s="173">
        <f t="shared" si="4"/>
        <v>0</v>
      </c>
      <c r="AH51" s="173">
        <v>8</v>
      </c>
      <c r="AI51" s="218" t="e">
        <f t="shared" si="5"/>
        <v>#N/A</v>
      </c>
      <c r="AJ51" s="218" t="str">
        <f t="shared" si="8"/>
        <v/>
      </c>
    </row>
    <row r="52" spans="1:36" s="173" customFormat="1" ht="18" customHeight="1" thickBot="1" x14ac:dyDescent="0.25">
      <c r="A52" s="172"/>
      <c r="B52" s="76"/>
      <c r="C52" s="78"/>
      <c r="D52" s="321"/>
      <c r="E52" s="321"/>
      <c r="F52" s="321"/>
      <c r="G52" s="322"/>
      <c r="H52" s="323"/>
      <c r="I52" s="324"/>
      <c r="J52" s="714" t="str">
        <f t="shared" si="0"/>
        <v/>
      </c>
      <c r="K52" s="172"/>
      <c r="L52" s="172"/>
      <c r="M52" s="172"/>
      <c r="N52" s="172"/>
      <c r="O52" s="172"/>
      <c r="P52" s="172"/>
      <c r="Q52" s="172"/>
      <c r="R52" s="172"/>
      <c r="S52" s="172">
        <f>SUM($Y$44:Y52)</f>
        <v>0</v>
      </c>
      <c r="T52" s="172">
        <f>SUM($Y$44:Y52)</f>
        <v>0</v>
      </c>
      <c r="U52" s="194" t="str">
        <f t="shared" si="6"/>
        <v/>
      </c>
      <c r="V52" s="209" t="str">
        <f t="shared" si="1"/>
        <v/>
      </c>
      <c r="W52" s="172"/>
      <c r="X52" s="172">
        <f>COUNTIF($U$44:U52,U52)</f>
        <v>9</v>
      </c>
      <c r="Y52" s="172">
        <f t="shared" si="7"/>
        <v>0</v>
      </c>
      <c r="Z52" s="172"/>
      <c r="AA52" s="172">
        <v>9</v>
      </c>
      <c r="AB52" s="178" t="e">
        <f t="shared" si="2"/>
        <v>#N/A</v>
      </c>
      <c r="AC52" s="178"/>
      <c r="AD52" s="178"/>
      <c r="AE52" s="178"/>
      <c r="AF52" s="179" t="str">
        <f t="shared" si="3"/>
        <v/>
      </c>
      <c r="AG52" s="173">
        <f t="shared" si="4"/>
        <v>0</v>
      </c>
      <c r="AH52" s="173">
        <v>9</v>
      </c>
      <c r="AI52" s="218" t="e">
        <f t="shared" si="5"/>
        <v>#N/A</v>
      </c>
      <c r="AJ52" s="218" t="str">
        <f t="shared" si="8"/>
        <v/>
      </c>
    </row>
    <row r="53" spans="1:36" s="173" customFormat="1" ht="18" customHeight="1" thickBot="1" x14ac:dyDescent="0.25">
      <c r="A53" s="172"/>
      <c r="B53" s="76"/>
      <c r="C53" s="78"/>
      <c r="D53" s="321"/>
      <c r="E53" s="321"/>
      <c r="F53" s="321"/>
      <c r="G53" s="322"/>
      <c r="H53" s="323"/>
      <c r="I53" s="324"/>
      <c r="J53" s="714" t="str">
        <f t="shared" si="0"/>
        <v/>
      </c>
      <c r="K53" s="172"/>
      <c r="L53" s="172"/>
      <c r="M53" s="172"/>
      <c r="N53" s="172"/>
      <c r="O53" s="172"/>
      <c r="P53" s="172"/>
      <c r="Q53" s="172"/>
      <c r="R53" s="172"/>
      <c r="S53" s="172">
        <f>SUM($Y$44:Y53)</f>
        <v>0</v>
      </c>
      <c r="T53" s="172">
        <f>SUM($Y$44:Y53)</f>
        <v>0</v>
      </c>
      <c r="U53" s="194" t="str">
        <f t="shared" si="6"/>
        <v/>
      </c>
      <c r="V53" s="209" t="str">
        <f t="shared" si="1"/>
        <v/>
      </c>
      <c r="W53" s="172"/>
      <c r="X53" s="172">
        <f>COUNTIF($U$44:U53,U53)</f>
        <v>10</v>
      </c>
      <c r="Y53" s="172">
        <f t="shared" ref="Y53:Y83" si="9">IF(U53="",0,IF(X53=1,1,0))</f>
        <v>0</v>
      </c>
      <c r="Z53" s="172"/>
      <c r="AA53" s="172">
        <v>10</v>
      </c>
      <c r="AB53" s="178" t="e">
        <f t="shared" si="2"/>
        <v>#N/A</v>
      </c>
      <c r="AC53" s="178"/>
      <c r="AD53" s="178"/>
      <c r="AE53" s="178"/>
      <c r="AF53" s="179" t="str">
        <f t="shared" si="3"/>
        <v/>
      </c>
      <c r="AG53" s="173">
        <f t="shared" si="4"/>
        <v>0</v>
      </c>
      <c r="AH53" s="173">
        <v>10</v>
      </c>
      <c r="AI53" s="218" t="e">
        <f t="shared" si="5"/>
        <v>#N/A</v>
      </c>
      <c r="AJ53" s="218" t="str">
        <f t="shared" ref="AJ53:AJ83" si="10">IF(ISNA(AI53)=TRUE,"",AI53)</f>
        <v/>
      </c>
    </row>
    <row r="54" spans="1:36" s="173" customFormat="1" ht="18" customHeight="1" thickBot="1" x14ac:dyDescent="0.25">
      <c r="A54" s="172"/>
      <c r="B54" s="76"/>
      <c r="C54" s="78"/>
      <c r="D54" s="321"/>
      <c r="E54" s="321"/>
      <c r="F54" s="321"/>
      <c r="G54" s="322"/>
      <c r="H54" s="323"/>
      <c r="I54" s="324"/>
      <c r="J54" s="714" t="str">
        <f t="shared" si="0"/>
        <v/>
      </c>
      <c r="K54" s="172"/>
      <c r="L54" s="172"/>
      <c r="M54" s="172"/>
      <c r="N54" s="172"/>
      <c r="O54" s="172"/>
      <c r="P54" s="172"/>
      <c r="Q54" s="172"/>
      <c r="R54" s="172"/>
      <c r="S54" s="172">
        <f>SUM($Y$44:Y54)</f>
        <v>0</v>
      </c>
      <c r="T54" s="172">
        <f>SUM($Y$44:Y54)</f>
        <v>0</v>
      </c>
      <c r="U54" s="194" t="str">
        <f t="shared" si="6"/>
        <v/>
      </c>
      <c r="V54" s="209" t="str">
        <f t="shared" si="1"/>
        <v/>
      </c>
      <c r="W54" s="172"/>
      <c r="X54" s="172">
        <f>COUNTIF($U$44:U54,U54)</f>
        <v>11</v>
      </c>
      <c r="Y54" s="172">
        <f t="shared" si="9"/>
        <v>0</v>
      </c>
      <c r="Z54" s="172"/>
      <c r="AA54" s="172">
        <v>11</v>
      </c>
      <c r="AB54" s="178" t="e">
        <f t="shared" si="2"/>
        <v>#N/A</v>
      </c>
      <c r="AC54" s="178"/>
      <c r="AD54" s="178"/>
      <c r="AE54" s="178"/>
      <c r="AF54" s="179" t="str">
        <f t="shared" si="3"/>
        <v/>
      </c>
      <c r="AG54" s="173">
        <f t="shared" si="4"/>
        <v>0</v>
      </c>
      <c r="AH54" s="173">
        <v>11</v>
      </c>
      <c r="AI54" s="218" t="e">
        <f t="shared" si="5"/>
        <v>#N/A</v>
      </c>
      <c r="AJ54" s="218" t="str">
        <f t="shared" si="10"/>
        <v/>
      </c>
    </row>
    <row r="55" spans="1:36" s="173" customFormat="1" ht="18" customHeight="1" thickBot="1" x14ac:dyDescent="0.25">
      <c r="A55" s="172"/>
      <c r="B55" s="76"/>
      <c r="C55" s="78"/>
      <c r="D55" s="321"/>
      <c r="E55" s="321"/>
      <c r="F55" s="321"/>
      <c r="G55" s="322"/>
      <c r="H55" s="323"/>
      <c r="I55" s="324"/>
      <c r="J55" s="714" t="str">
        <f t="shared" si="0"/>
        <v/>
      </c>
      <c r="K55" s="172"/>
      <c r="L55" s="172"/>
      <c r="M55" s="172"/>
      <c r="N55" s="172"/>
      <c r="O55" s="172"/>
      <c r="P55" s="172"/>
      <c r="Q55" s="172"/>
      <c r="R55" s="172"/>
      <c r="S55" s="172">
        <f>SUM($Y$44:Y55)</f>
        <v>0</v>
      </c>
      <c r="T55" s="172">
        <f>SUM($Y$44:Y55)</f>
        <v>0</v>
      </c>
      <c r="U55" s="194" t="str">
        <f t="shared" si="6"/>
        <v/>
      </c>
      <c r="V55" s="209" t="str">
        <f t="shared" si="1"/>
        <v/>
      </c>
      <c r="W55" s="172"/>
      <c r="X55" s="172">
        <f>COUNTIF($U$44:U55,U55)</f>
        <v>12</v>
      </c>
      <c r="Y55" s="172">
        <f t="shared" si="9"/>
        <v>0</v>
      </c>
      <c r="Z55" s="172"/>
      <c r="AA55" s="172">
        <v>12</v>
      </c>
      <c r="AB55" s="178" t="e">
        <f t="shared" si="2"/>
        <v>#N/A</v>
      </c>
      <c r="AC55" s="178"/>
      <c r="AD55" s="178"/>
      <c r="AE55" s="178"/>
      <c r="AF55" s="179" t="str">
        <f t="shared" si="3"/>
        <v/>
      </c>
      <c r="AG55" s="173">
        <f t="shared" si="4"/>
        <v>0</v>
      </c>
      <c r="AH55" s="173">
        <v>12</v>
      </c>
      <c r="AI55" s="218" t="e">
        <f t="shared" si="5"/>
        <v>#N/A</v>
      </c>
      <c r="AJ55" s="218" t="str">
        <f t="shared" si="10"/>
        <v/>
      </c>
    </row>
    <row r="56" spans="1:36" s="173" customFormat="1" ht="18" customHeight="1" thickBot="1" x14ac:dyDescent="0.25">
      <c r="A56" s="172"/>
      <c r="B56" s="76"/>
      <c r="C56" s="78"/>
      <c r="D56" s="321"/>
      <c r="E56" s="321"/>
      <c r="F56" s="321"/>
      <c r="G56" s="322"/>
      <c r="H56" s="323"/>
      <c r="I56" s="324"/>
      <c r="J56" s="714" t="str">
        <f t="shared" si="0"/>
        <v/>
      </c>
      <c r="K56" s="172"/>
      <c r="L56" s="172"/>
      <c r="M56" s="172"/>
      <c r="N56" s="172"/>
      <c r="O56" s="172"/>
      <c r="P56" s="172"/>
      <c r="Q56" s="172"/>
      <c r="R56" s="172"/>
      <c r="S56" s="172">
        <f>SUM($Y$44:Y56)</f>
        <v>0</v>
      </c>
      <c r="T56" s="172">
        <f>SUM($Y$44:Y56)</f>
        <v>0</v>
      </c>
      <c r="U56" s="194" t="str">
        <f t="shared" si="6"/>
        <v/>
      </c>
      <c r="V56" s="209" t="str">
        <f t="shared" si="1"/>
        <v/>
      </c>
      <c r="W56" s="172"/>
      <c r="X56" s="172">
        <f>COUNTIF($U$44:U56,U56)</f>
        <v>13</v>
      </c>
      <c r="Y56" s="172">
        <f t="shared" si="9"/>
        <v>0</v>
      </c>
      <c r="Z56" s="172"/>
      <c r="AA56" s="172">
        <v>13</v>
      </c>
      <c r="AB56" s="178" t="e">
        <f t="shared" si="2"/>
        <v>#N/A</v>
      </c>
      <c r="AC56" s="178"/>
      <c r="AD56" s="178"/>
      <c r="AE56" s="178"/>
      <c r="AF56" s="179" t="str">
        <f t="shared" si="3"/>
        <v/>
      </c>
      <c r="AG56" s="173">
        <f t="shared" si="4"/>
        <v>0</v>
      </c>
      <c r="AH56" s="173">
        <v>13</v>
      </c>
      <c r="AI56" s="218" t="e">
        <f t="shared" si="5"/>
        <v>#N/A</v>
      </c>
      <c r="AJ56" s="218" t="str">
        <f t="shared" si="10"/>
        <v/>
      </c>
    </row>
    <row r="57" spans="1:36" s="173" customFormat="1" ht="18" customHeight="1" thickBot="1" x14ac:dyDescent="0.25">
      <c r="A57" s="172"/>
      <c r="B57" s="76"/>
      <c r="C57" s="78"/>
      <c r="D57" s="321"/>
      <c r="E57" s="321"/>
      <c r="F57" s="321"/>
      <c r="G57" s="322"/>
      <c r="H57" s="323"/>
      <c r="I57" s="324"/>
      <c r="J57" s="714" t="str">
        <f t="shared" si="0"/>
        <v/>
      </c>
      <c r="K57" s="172"/>
      <c r="L57" s="172"/>
      <c r="M57" s="172"/>
      <c r="N57" s="172"/>
      <c r="O57" s="172"/>
      <c r="P57" s="172"/>
      <c r="Q57" s="172"/>
      <c r="R57" s="172"/>
      <c r="S57" s="172">
        <f>SUM($Y$44:Y57)</f>
        <v>0</v>
      </c>
      <c r="T57" s="172">
        <f>SUM($Y$44:Y57)</f>
        <v>0</v>
      </c>
      <c r="U57" s="194" t="str">
        <f t="shared" si="6"/>
        <v/>
      </c>
      <c r="V57" s="209" t="str">
        <f t="shared" si="1"/>
        <v/>
      </c>
      <c r="W57" s="172"/>
      <c r="X57" s="172">
        <f>COUNTIF($U$44:U57,U57)</f>
        <v>14</v>
      </c>
      <c r="Y57" s="172">
        <f t="shared" si="9"/>
        <v>0</v>
      </c>
      <c r="Z57" s="172"/>
      <c r="AA57" s="172">
        <v>14</v>
      </c>
      <c r="AB57" s="178" t="e">
        <f t="shared" si="2"/>
        <v>#N/A</v>
      </c>
      <c r="AC57" s="178"/>
      <c r="AD57" s="178"/>
      <c r="AE57" s="178"/>
      <c r="AF57" s="179" t="str">
        <f t="shared" si="3"/>
        <v/>
      </c>
      <c r="AG57" s="173">
        <f t="shared" si="4"/>
        <v>0</v>
      </c>
      <c r="AH57" s="173">
        <v>14</v>
      </c>
      <c r="AI57" s="218" t="e">
        <f t="shared" si="5"/>
        <v>#N/A</v>
      </c>
      <c r="AJ57" s="218" t="str">
        <f t="shared" si="10"/>
        <v/>
      </c>
    </row>
    <row r="58" spans="1:36" s="173" customFormat="1" ht="18" customHeight="1" thickBot="1" x14ac:dyDescent="0.25">
      <c r="A58" s="172"/>
      <c r="B58" s="76"/>
      <c r="C58" s="78"/>
      <c r="D58" s="325"/>
      <c r="E58" s="321"/>
      <c r="F58" s="321"/>
      <c r="G58" s="424"/>
      <c r="H58" s="425"/>
      <c r="I58" s="426"/>
      <c r="J58" s="714" t="str">
        <f t="shared" si="0"/>
        <v/>
      </c>
      <c r="K58" s="172"/>
      <c r="L58" s="172"/>
      <c r="M58" s="172"/>
      <c r="N58" s="172"/>
      <c r="O58" s="172"/>
      <c r="P58" s="172"/>
      <c r="Q58" s="172"/>
      <c r="R58" s="172"/>
      <c r="S58" s="172">
        <f>SUM($Y$44:Y58)</f>
        <v>0</v>
      </c>
      <c r="T58" s="172">
        <f>SUM($Y$44:Y58)</f>
        <v>0</v>
      </c>
      <c r="U58" s="194" t="str">
        <f t="shared" si="6"/>
        <v/>
      </c>
      <c r="V58" s="209" t="str">
        <f t="shared" si="1"/>
        <v/>
      </c>
      <c r="W58" s="172"/>
      <c r="X58" s="172">
        <f>COUNTIF($U$44:U58,U58)</f>
        <v>15</v>
      </c>
      <c r="Y58" s="172">
        <f t="shared" si="9"/>
        <v>0</v>
      </c>
      <c r="Z58" s="172"/>
      <c r="AA58" s="172">
        <v>15</v>
      </c>
      <c r="AB58" s="178" t="e">
        <f t="shared" si="2"/>
        <v>#N/A</v>
      </c>
      <c r="AC58" s="178"/>
      <c r="AD58" s="178"/>
      <c r="AE58" s="178"/>
      <c r="AF58" s="179" t="str">
        <f t="shared" si="3"/>
        <v/>
      </c>
      <c r="AG58" s="173">
        <f t="shared" si="4"/>
        <v>0</v>
      </c>
      <c r="AH58" s="173">
        <v>15</v>
      </c>
      <c r="AI58" s="218" t="e">
        <f t="shared" si="5"/>
        <v>#N/A</v>
      </c>
      <c r="AJ58" s="218" t="str">
        <f t="shared" si="10"/>
        <v/>
      </c>
    </row>
    <row r="59" spans="1:36" s="173" customFormat="1" ht="18" customHeight="1" thickBot="1" x14ac:dyDescent="0.25">
      <c r="A59" s="172"/>
      <c r="B59" s="74"/>
      <c r="C59" s="78"/>
      <c r="D59" s="321"/>
      <c r="E59" s="321"/>
      <c r="F59" s="321"/>
      <c r="G59" s="322"/>
      <c r="H59" s="323"/>
      <c r="I59" s="324"/>
      <c r="J59" s="714" t="str">
        <f t="shared" si="0"/>
        <v/>
      </c>
      <c r="K59" s="172"/>
      <c r="L59" s="172"/>
      <c r="M59" s="172"/>
      <c r="N59" s="172"/>
      <c r="O59" s="172"/>
      <c r="P59" s="172"/>
      <c r="Q59" s="172"/>
      <c r="R59" s="172"/>
      <c r="S59" s="172">
        <f>SUM($Y$44:Y59)</f>
        <v>0</v>
      </c>
      <c r="T59" s="172">
        <f>SUM($Y$44:Y59)</f>
        <v>0</v>
      </c>
      <c r="U59" s="194" t="str">
        <f t="shared" si="6"/>
        <v/>
      </c>
      <c r="V59" s="209" t="str">
        <f t="shared" ref="V59:V83" si="11">J42</f>
        <v/>
      </c>
      <c r="W59" s="172"/>
      <c r="X59" s="172">
        <f>COUNTIF($U$44:U59,U59)</f>
        <v>16</v>
      </c>
      <c r="Y59" s="172">
        <f t="shared" si="9"/>
        <v>0</v>
      </c>
      <c r="Z59" s="172"/>
      <c r="AA59" s="172">
        <v>16</v>
      </c>
      <c r="AB59" s="178" t="e">
        <f t="shared" si="2"/>
        <v>#N/A</v>
      </c>
      <c r="AC59" s="178"/>
      <c r="AD59" s="178"/>
      <c r="AE59" s="178"/>
      <c r="AF59" s="179" t="str">
        <f t="shared" si="3"/>
        <v/>
      </c>
      <c r="AG59" s="173">
        <f t="shared" si="4"/>
        <v>0</v>
      </c>
      <c r="AH59" s="173">
        <v>16</v>
      </c>
      <c r="AI59" s="218" t="e">
        <f t="shared" si="5"/>
        <v>#N/A</v>
      </c>
      <c r="AJ59" s="218" t="str">
        <f t="shared" si="10"/>
        <v/>
      </c>
    </row>
    <row r="60" spans="1:36" s="173" customFormat="1" ht="18" customHeight="1" thickBot="1" x14ac:dyDescent="0.25">
      <c r="A60" s="172"/>
      <c r="B60" s="74"/>
      <c r="C60" s="78"/>
      <c r="D60" s="321"/>
      <c r="E60" s="321"/>
      <c r="F60" s="321"/>
      <c r="G60" s="322"/>
      <c r="H60" s="323"/>
      <c r="I60" s="324"/>
      <c r="J60" s="714" t="str">
        <f t="shared" si="0"/>
        <v/>
      </c>
      <c r="K60" s="172"/>
      <c r="L60" s="172"/>
      <c r="M60" s="172"/>
      <c r="N60" s="172"/>
      <c r="O60" s="172"/>
      <c r="P60" s="172"/>
      <c r="Q60" s="172"/>
      <c r="R60" s="172"/>
      <c r="S60" s="172">
        <f>SUM($Y$44:Y60)</f>
        <v>0</v>
      </c>
      <c r="T60" s="172">
        <f>SUM($Y$44:Y60)</f>
        <v>0</v>
      </c>
      <c r="U60" s="194" t="str">
        <f t="shared" si="6"/>
        <v/>
      </c>
      <c r="V60" s="209" t="str">
        <f t="shared" si="11"/>
        <v/>
      </c>
      <c r="W60" s="172"/>
      <c r="X60" s="172">
        <f>COUNTIF($U$44:U60,U60)</f>
        <v>17</v>
      </c>
      <c r="Y60" s="172">
        <f t="shared" si="9"/>
        <v>0</v>
      </c>
      <c r="Z60" s="172"/>
      <c r="AA60" s="172">
        <v>17</v>
      </c>
      <c r="AB60" s="178" t="e">
        <f t="shared" si="2"/>
        <v>#N/A</v>
      </c>
      <c r="AC60" s="178"/>
      <c r="AD60" s="178"/>
      <c r="AE60" s="178"/>
      <c r="AF60" s="179" t="str">
        <f t="shared" si="3"/>
        <v/>
      </c>
      <c r="AG60" s="173">
        <f t="shared" si="4"/>
        <v>0</v>
      </c>
      <c r="AH60" s="173">
        <v>17</v>
      </c>
      <c r="AI60" s="218" t="e">
        <f t="shared" si="5"/>
        <v>#N/A</v>
      </c>
      <c r="AJ60" s="218" t="str">
        <f t="shared" si="10"/>
        <v/>
      </c>
    </row>
    <row r="61" spans="1:36" s="173" customFormat="1" ht="18" customHeight="1" thickBot="1" x14ac:dyDescent="0.25">
      <c r="A61" s="172"/>
      <c r="B61" s="74"/>
      <c r="C61" s="78"/>
      <c r="D61" s="325"/>
      <c r="E61" s="321"/>
      <c r="F61" s="321"/>
      <c r="G61" s="322"/>
      <c r="H61" s="323"/>
      <c r="I61" s="324"/>
      <c r="J61" s="714" t="str">
        <f t="shared" si="0"/>
        <v/>
      </c>
      <c r="K61" s="172"/>
      <c r="L61" s="172"/>
      <c r="M61" s="172"/>
      <c r="N61" s="172"/>
      <c r="O61" s="172"/>
      <c r="P61" s="172"/>
      <c r="Q61" s="172"/>
      <c r="R61" s="172"/>
      <c r="S61" s="172">
        <f>SUM($Y$44:Y61)</f>
        <v>0</v>
      </c>
      <c r="T61" s="172">
        <f>SUM($Y$44:Y61)</f>
        <v>0</v>
      </c>
      <c r="U61" s="194" t="str">
        <f t="shared" si="6"/>
        <v/>
      </c>
      <c r="V61" s="209" t="str">
        <f t="shared" si="11"/>
        <v/>
      </c>
      <c r="W61" s="172"/>
      <c r="X61" s="172">
        <f>COUNTIF($U$44:U61,U61)</f>
        <v>18</v>
      </c>
      <c r="Y61" s="172">
        <f t="shared" si="9"/>
        <v>0</v>
      </c>
      <c r="Z61" s="172"/>
      <c r="AA61" s="172">
        <v>18</v>
      </c>
      <c r="AB61" s="178" t="e">
        <f t="shared" si="2"/>
        <v>#N/A</v>
      </c>
      <c r="AC61" s="178"/>
      <c r="AD61" s="178"/>
      <c r="AE61" s="178"/>
      <c r="AF61" s="179" t="str">
        <f t="shared" si="3"/>
        <v/>
      </c>
      <c r="AG61" s="173">
        <f t="shared" si="4"/>
        <v>0</v>
      </c>
      <c r="AH61" s="173">
        <v>18</v>
      </c>
      <c r="AI61" s="218" t="e">
        <f t="shared" si="5"/>
        <v>#N/A</v>
      </c>
      <c r="AJ61" s="218" t="str">
        <f t="shared" si="10"/>
        <v/>
      </c>
    </row>
    <row r="62" spans="1:36" s="173" customFormat="1" ht="18" customHeight="1" thickBot="1" x14ac:dyDescent="0.25">
      <c r="A62" s="172"/>
      <c r="B62" s="74"/>
      <c r="C62" s="78"/>
      <c r="D62" s="325"/>
      <c r="E62" s="321"/>
      <c r="F62" s="321"/>
      <c r="G62" s="322"/>
      <c r="H62" s="323"/>
      <c r="I62" s="324"/>
      <c r="J62" s="714" t="str">
        <f t="shared" si="0"/>
        <v/>
      </c>
      <c r="K62" s="172"/>
      <c r="L62" s="172"/>
      <c r="M62" s="172"/>
      <c r="N62" s="172"/>
      <c r="O62" s="172"/>
      <c r="P62" s="172"/>
      <c r="Q62" s="172"/>
      <c r="R62" s="172"/>
      <c r="S62" s="172">
        <f>SUM($Y$44:Y62)</f>
        <v>0</v>
      </c>
      <c r="T62" s="172">
        <f>SUM($Y$44:Y62)</f>
        <v>0</v>
      </c>
      <c r="U62" s="194" t="str">
        <f t="shared" si="6"/>
        <v/>
      </c>
      <c r="V62" s="209" t="str">
        <f t="shared" si="11"/>
        <v/>
      </c>
      <c r="W62" s="172"/>
      <c r="X62" s="172">
        <f>COUNTIF($U$44:U62,U62)</f>
        <v>19</v>
      </c>
      <c r="Y62" s="172">
        <f t="shared" si="9"/>
        <v>0</v>
      </c>
      <c r="Z62" s="172"/>
      <c r="AA62" s="172">
        <v>19</v>
      </c>
      <c r="AB62" s="178" t="e">
        <f t="shared" si="2"/>
        <v>#N/A</v>
      </c>
      <c r="AC62" s="178"/>
      <c r="AD62" s="178"/>
      <c r="AE62" s="178"/>
      <c r="AF62" s="179" t="str">
        <f t="shared" si="3"/>
        <v/>
      </c>
      <c r="AG62" s="173">
        <f t="shared" si="4"/>
        <v>0</v>
      </c>
      <c r="AH62" s="173">
        <v>19</v>
      </c>
      <c r="AI62" s="218" t="e">
        <f t="shared" si="5"/>
        <v>#N/A</v>
      </c>
      <c r="AJ62" s="218" t="str">
        <f t="shared" si="10"/>
        <v/>
      </c>
    </row>
    <row r="63" spans="1:36" s="173" customFormat="1" ht="18" customHeight="1" thickBot="1" x14ac:dyDescent="0.25">
      <c r="A63" s="172"/>
      <c r="B63" s="74"/>
      <c r="C63" s="78"/>
      <c r="D63" s="325"/>
      <c r="E63" s="321"/>
      <c r="F63" s="321"/>
      <c r="G63" s="322"/>
      <c r="H63" s="323"/>
      <c r="I63" s="324"/>
      <c r="J63" s="714" t="str">
        <f t="shared" si="0"/>
        <v/>
      </c>
      <c r="K63" s="172"/>
      <c r="L63" s="172"/>
      <c r="M63" s="172"/>
      <c r="N63" s="172"/>
      <c r="O63" s="172"/>
      <c r="P63" s="172"/>
      <c r="Q63" s="172"/>
      <c r="R63" s="172"/>
      <c r="S63" s="172">
        <f>SUM($Y$44:Y63)</f>
        <v>0</v>
      </c>
      <c r="T63" s="172">
        <f>SUM($Y$44:Y63)</f>
        <v>0</v>
      </c>
      <c r="U63" s="194" t="str">
        <f t="shared" si="6"/>
        <v/>
      </c>
      <c r="V63" s="209" t="str">
        <f t="shared" si="11"/>
        <v/>
      </c>
      <c r="W63" s="172"/>
      <c r="X63" s="172">
        <f>COUNTIF($U$44:U63,U63)</f>
        <v>20</v>
      </c>
      <c r="Y63" s="172">
        <f t="shared" si="9"/>
        <v>0</v>
      </c>
      <c r="Z63" s="172"/>
      <c r="AA63" s="172">
        <v>20</v>
      </c>
      <c r="AB63" s="178" t="e">
        <f t="shared" si="2"/>
        <v>#N/A</v>
      </c>
      <c r="AC63" s="178"/>
      <c r="AD63" s="178"/>
      <c r="AE63" s="178"/>
      <c r="AF63" s="179" t="str">
        <f t="shared" si="3"/>
        <v/>
      </c>
      <c r="AG63" s="173">
        <f t="shared" si="4"/>
        <v>0</v>
      </c>
      <c r="AH63" s="173">
        <v>20</v>
      </c>
      <c r="AI63" s="218" t="e">
        <f t="shared" si="5"/>
        <v>#N/A</v>
      </c>
      <c r="AJ63" s="218" t="str">
        <f t="shared" si="10"/>
        <v/>
      </c>
    </row>
    <row r="64" spans="1:36" s="173" customFormat="1" ht="18" customHeight="1" thickBot="1" x14ac:dyDescent="0.25">
      <c r="A64" s="172"/>
      <c r="B64" s="74"/>
      <c r="C64" s="78"/>
      <c r="D64" s="325"/>
      <c r="E64" s="321"/>
      <c r="F64" s="321"/>
      <c r="G64" s="322"/>
      <c r="H64" s="323"/>
      <c r="I64" s="324"/>
      <c r="J64" s="714" t="str">
        <f t="shared" si="0"/>
        <v/>
      </c>
      <c r="K64" s="172"/>
      <c r="L64" s="172"/>
      <c r="M64" s="172"/>
      <c r="N64" s="172"/>
      <c r="O64" s="172"/>
      <c r="P64" s="172"/>
      <c r="Q64" s="172"/>
      <c r="R64" s="172"/>
      <c r="S64" s="172">
        <f>SUM($Y$44:Y64)</f>
        <v>0</v>
      </c>
      <c r="T64" s="172">
        <f>SUM($Y$44:Y64)</f>
        <v>0</v>
      </c>
      <c r="U64" s="194" t="str">
        <f t="shared" si="6"/>
        <v/>
      </c>
      <c r="V64" s="209" t="str">
        <f t="shared" si="11"/>
        <v/>
      </c>
      <c r="W64" s="172"/>
      <c r="X64" s="172">
        <f>COUNTIF($U$44:U64,U64)</f>
        <v>21</v>
      </c>
      <c r="Y64" s="172">
        <f t="shared" si="9"/>
        <v>0</v>
      </c>
      <c r="Z64" s="172"/>
      <c r="AA64" s="172">
        <v>21</v>
      </c>
      <c r="AB64" s="178" t="e">
        <f t="shared" si="2"/>
        <v>#N/A</v>
      </c>
      <c r="AC64" s="178"/>
      <c r="AD64" s="178"/>
      <c r="AE64" s="178"/>
      <c r="AF64" s="179" t="str">
        <f t="shared" si="3"/>
        <v/>
      </c>
      <c r="AG64" s="173">
        <f t="shared" si="4"/>
        <v>0</v>
      </c>
      <c r="AH64" s="173">
        <v>21</v>
      </c>
      <c r="AI64" s="218" t="e">
        <f t="shared" si="5"/>
        <v>#N/A</v>
      </c>
      <c r="AJ64" s="218" t="str">
        <f t="shared" si="10"/>
        <v/>
      </c>
    </row>
    <row r="65" spans="1:36" s="173" customFormat="1" ht="17.25" customHeight="1" thickBot="1" x14ac:dyDescent="0.25">
      <c r="A65" s="172"/>
      <c r="B65" s="74"/>
      <c r="C65" s="78"/>
      <c r="D65" s="321"/>
      <c r="E65" s="321"/>
      <c r="F65" s="321"/>
      <c r="G65" s="322"/>
      <c r="H65" s="323"/>
      <c r="I65" s="324"/>
      <c r="J65" s="714" t="str">
        <f t="shared" si="0"/>
        <v/>
      </c>
      <c r="K65" s="172"/>
      <c r="L65" s="172"/>
      <c r="M65" s="172"/>
      <c r="N65" s="172"/>
      <c r="O65" s="172"/>
      <c r="P65" s="172"/>
      <c r="Q65" s="172"/>
      <c r="R65" s="172"/>
      <c r="S65" s="172">
        <f>SUM($Y$44:Y65)</f>
        <v>0</v>
      </c>
      <c r="T65" s="172">
        <f>SUM($Y$44:Y65)</f>
        <v>0</v>
      </c>
      <c r="U65" s="194" t="str">
        <f t="shared" si="6"/>
        <v/>
      </c>
      <c r="V65" s="209" t="str">
        <f t="shared" si="11"/>
        <v/>
      </c>
      <c r="W65" s="172"/>
      <c r="X65" s="172">
        <f>COUNTIF($U$44:U65,U65)</f>
        <v>22</v>
      </c>
      <c r="Y65" s="172">
        <f t="shared" si="9"/>
        <v>0</v>
      </c>
      <c r="Z65" s="172"/>
      <c r="AA65" s="172">
        <v>22</v>
      </c>
      <c r="AB65" s="178" t="e">
        <f t="shared" si="2"/>
        <v>#N/A</v>
      </c>
      <c r="AC65" s="178"/>
      <c r="AD65" s="178"/>
      <c r="AE65" s="178"/>
      <c r="AF65" s="179" t="str">
        <f t="shared" si="3"/>
        <v/>
      </c>
      <c r="AG65" s="173">
        <f t="shared" si="4"/>
        <v>0</v>
      </c>
      <c r="AH65" s="173">
        <v>22</v>
      </c>
      <c r="AI65" s="218" t="e">
        <f t="shared" si="5"/>
        <v>#N/A</v>
      </c>
      <c r="AJ65" s="218" t="str">
        <f t="shared" si="10"/>
        <v/>
      </c>
    </row>
    <row r="66" spans="1:36" s="173" customFormat="1" ht="18.75" customHeight="1" thickBot="1" x14ac:dyDescent="0.25">
      <c r="A66" s="172"/>
      <c r="B66" s="75"/>
      <c r="C66" s="105"/>
      <c r="D66" s="326"/>
      <c r="E66" s="321"/>
      <c r="F66" s="326"/>
      <c r="G66" s="327"/>
      <c r="H66" s="328"/>
      <c r="I66" s="329"/>
      <c r="J66" s="715" t="str">
        <f t="shared" si="0"/>
        <v/>
      </c>
      <c r="K66" s="172"/>
      <c r="L66" s="172"/>
      <c r="M66" s="172"/>
      <c r="N66" s="172"/>
      <c r="O66" s="172"/>
      <c r="P66" s="172"/>
      <c r="Q66" s="172"/>
      <c r="R66" s="172"/>
      <c r="S66" s="172">
        <f>SUM($Y$44:Y66)</f>
        <v>0</v>
      </c>
      <c r="T66" s="172">
        <f>SUM($Y$44:Y66)</f>
        <v>0</v>
      </c>
      <c r="U66" s="194" t="str">
        <f t="shared" si="6"/>
        <v/>
      </c>
      <c r="V66" s="209" t="str">
        <f t="shared" si="11"/>
        <v/>
      </c>
      <c r="W66" s="172"/>
      <c r="X66" s="172">
        <f>COUNTIF($U$44:U66,U66)</f>
        <v>23</v>
      </c>
      <c r="Y66" s="172">
        <f t="shared" si="9"/>
        <v>0</v>
      </c>
      <c r="Z66" s="172"/>
      <c r="AA66" s="172">
        <v>23</v>
      </c>
      <c r="AB66" s="178" t="e">
        <f t="shared" si="2"/>
        <v>#N/A</v>
      </c>
      <c r="AC66" s="178"/>
      <c r="AD66" s="178"/>
      <c r="AE66" s="178"/>
      <c r="AF66" s="179" t="str">
        <f t="shared" si="3"/>
        <v/>
      </c>
      <c r="AG66" s="173">
        <f t="shared" si="4"/>
        <v>0</v>
      </c>
      <c r="AH66" s="173">
        <v>23</v>
      </c>
      <c r="AI66" s="218" t="e">
        <f t="shared" si="5"/>
        <v>#N/A</v>
      </c>
      <c r="AJ66" s="218" t="str">
        <f t="shared" si="10"/>
        <v/>
      </c>
    </row>
    <row r="67" spans="1:36" s="173" customFormat="1" ht="79.5" customHeight="1" thickBot="1" x14ac:dyDescent="0.25">
      <c r="A67" s="172"/>
      <c r="B67" s="172"/>
      <c r="C67" s="172"/>
      <c r="D67" s="857" t="s">
        <v>616</v>
      </c>
      <c r="E67" s="857"/>
      <c r="F67" s="857"/>
      <c r="G67" s="857"/>
      <c r="H67" s="857"/>
      <c r="I67" s="857"/>
      <c r="J67" s="857"/>
      <c r="K67" s="172"/>
      <c r="L67" s="172"/>
      <c r="M67" s="172"/>
      <c r="N67" s="172"/>
      <c r="O67" s="172"/>
      <c r="P67" s="172"/>
      <c r="Q67" s="172"/>
      <c r="R67" s="172"/>
      <c r="S67" s="172">
        <f>SUM($Y$44:Y67)</f>
        <v>0</v>
      </c>
      <c r="T67" s="172">
        <f>SUM($Y$44:Y67)</f>
        <v>0</v>
      </c>
      <c r="U67" s="194" t="str">
        <f t="shared" si="6"/>
        <v/>
      </c>
      <c r="V67" s="209" t="str">
        <f t="shared" si="11"/>
        <v/>
      </c>
      <c r="W67" s="172"/>
      <c r="X67" s="172">
        <f>COUNTIF($U$44:U67,U67)</f>
        <v>24</v>
      </c>
      <c r="Y67" s="172">
        <f t="shared" si="9"/>
        <v>0</v>
      </c>
      <c r="Z67" s="172"/>
      <c r="AA67" s="172">
        <v>24</v>
      </c>
      <c r="AB67" s="178" t="e">
        <f t="shared" si="2"/>
        <v>#N/A</v>
      </c>
      <c r="AC67" s="178"/>
      <c r="AD67" s="178"/>
      <c r="AE67" s="178"/>
      <c r="AF67" s="179" t="str">
        <f t="shared" si="3"/>
        <v/>
      </c>
      <c r="AG67" s="173">
        <f t="shared" si="4"/>
        <v>0</v>
      </c>
      <c r="AH67" s="173">
        <v>24</v>
      </c>
      <c r="AI67" s="218" t="e">
        <f t="shared" si="5"/>
        <v>#N/A</v>
      </c>
      <c r="AJ67" s="218" t="str">
        <f t="shared" si="10"/>
        <v/>
      </c>
    </row>
    <row r="68" spans="1:36" s="173" customFormat="1" ht="18" customHeight="1" thickBot="1" x14ac:dyDescent="0.25">
      <c r="A68" s="172"/>
      <c r="B68" s="172"/>
      <c r="C68" s="172"/>
      <c r="D68" s="172"/>
      <c r="E68" s="172"/>
      <c r="F68" s="172"/>
      <c r="G68" s="172"/>
      <c r="H68" s="172"/>
      <c r="I68" s="172"/>
      <c r="J68" s="172"/>
      <c r="K68" s="172"/>
      <c r="L68" s="172"/>
      <c r="M68" s="172"/>
      <c r="N68" s="172"/>
      <c r="O68" s="172"/>
      <c r="P68" s="172"/>
      <c r="Q68" s="172"/>
      <c r="R68" s="172"/>
      <c r="S68" s="172">
        <f>SUM($Y$44:Y68)</f>
        <v>0</v>
      </c>
      <c r="T68" s="172">
        <f>SUM($Y$44:Y68)</f>
        <v>0</v>
      </c>
      <c r="U68" s="194" t="str">
        <f t="shared" si="6"/>
        <v/>
      </c>
      <c r="V68" s="209" t="str">
        <f t="shared" si="11"/>
        <v/>
      </c>
      <c r="W68" s="172"/>
      <c r="X68" s="172">
        <f>COUNTIF($U$44:U68,U68)</f>
        <v>25</v>
      </c>
      <c r="Y68" s="172">
        <f t="shared" si="9"/>
        <v>0</v>
      </c>
      <c r="Z68" s="172"/>
      <c r="AA68" s="172">
        <v>25</v>
      </c>
      <c r="AB68" s="178" t="e">
        <f t="shared" si="2"/>
        <v>#N/A</v>
      </c>
      <c r="AC68" s="178"/>
      <c r="AD68" s="178"/>
      <c r="AE68" s="178"/>
      <c r="AF68" s="179" t="str">
        <f t="shared" si="3"/>
        <v/>
      </c>
      <c r="AG68" s="173">
        <f t="shared" si="4"/>
        <v>0</v>
      </c>
      <c r="AH68" s="173">
        <v>25</v>
      </c>
      <c r="AI68" s="218" t="e">
        <f t="shared" si="5"/>
        <v>#N/A</v>
      </c>
      <c r="AJ68" s="218" t="str">
        <f t="shared" si="10"/>
        <v/>
      </c>
    </row>
    <row r="69" spans="1:36" s="173" customFormat="1" ht="48.75" customHeight="1" thickBot="1" x14ac:dyDescent="0.25">
      <c r="A69" s="172"/>
      <c r="B69" s="213" t="s">
        <v>68</v>
      </c>
      <c r="C69" s="192" t="s">
        <v>269</v>
      </c>
      <c r="D69" s="43"/>
      <c r="E69" s="172"/>
      <c r="F69" s="214"/>
      <c r="G69" s="172"/>
      <c r="H69" s="172"/>
      <c r="I69" s="172"/>
      <c r="J69" s="172"/>
      <c r="K69" s="172"/>
      <c r="L69" s="172"/>
      <c r="M69" s="172"/>
      <c r="N69" s="172"/>
      <c r="O69" s="172"/>
      <c r="P69" s="172"/>
      <c r="Q69" s="172"/>
      <c r="R69" s="172"/>
      <c r="S69" s="172">
        <f>SUM($Y$44:Y69)</f>
        <v>0</v>
      </c>
      <c r="T69" s="172">
        <f>SUM($Y$44:Y69)</f>
        <v>0</v>
      </c>
      <c r="U69" s="194" t="str">
        <f t="shared" si="6"/>
        <v/>
      </c>
      <c r="V69" s="209" t="str">
        <f t="shared" si="11"/>
        <v/>
      </c>
      <c r="W69" s="172"/>
      <c r="X69" s="172">
        <f>COUNTIF($U$44:U69,U69)</f>
        <v>26</v>
      </c>
      <c r="Y69" s="172">
        <f t="shared" si="9"/>
        <v>0</v>
      </c>
      <c r="Z69" s="172"/>
      <c r="AA69" s="172">
        <v>26</v>
      </c>
      <c r="AB69" s="178" t="e">
        <f t="shared" si="2"/>
        <v>#N/A</v>
      </c>
      <c r="AC69" s="178"/>
      <c r="AD69" s="178"/>
      <c r="AE69" s="178"/>
      <c r="AF69" s="179" t="str">
        <f t="shared" si="3"/>
        <v/>
      </c>
      <c r="AG69" s="173">
        <f t="shared" si="4"/>
        <v>0</v>
      </c>
      <c r="AH69" s="173">
        <v>26</v>
      </c>
      <c r="AI69" s="218" t="e">
        <f t="shared" si="5"/>
        <v>#N/A</v>
      </c>
      <c r="AJ69" s="218" t="str">
        <f t="shared" si="10"/>
        <v/>
      </c>
    </row>
    <row r="70" spans="1:36" s="173" customFormat="1" ht="18" customHeight="1" thickBot="1" x14ac:dyDescent="0.25">
      <c r="A70" s="172"/>
      <c r="B70" s="255" t="str">
        <f>AF44</f>
        <v/>
      </c>
      <c r="C70" s="766" t="str">
        <f>IF(B70="","",IF(AG44=0,SUMIF($C$27:$C$66,B70,$J$27:$J$66),SUMIF($B$27:$B$66,B70,$J$27:$J$66)))</f>
        <v/>
      </c>
      <c r="D70" s="172"/>
      <c r="E70" s="172"/>
      <c r="F70" s="214"/>
      <c r="G70" s="172"/>
      <c r="H70" s="172"/>
      <c r="I70" s="172"/>
      <c r="J70" s="172"/>
      <c r="K70" s="172"/>
      <c r="L70" s="172"/>
      <c r="M70" s="172"/>
      <c r="N70" s="172"/>
      <c r="O70" s="172"/>
      <c r="P70" s="172"/>
      <c r="Q70" s="172"/>
      <c r="R70" s="172"/>
      <c r="S70" s="172">
        <f>SUM($Y$44:Y70)</f>
        <v>0</v>
      </c>
      <c r="T70" s="172">
        <f>SUM($Y$44:Y70)</f>
        <v>0</v>
      </c>
      <c r="U70" s="194" t="str">
        <f t="shared" si="6"/>
        <v/>
      </c>
      <c r="V70" s="209" t="str">
        <f t="shared" si="11"/>
        <v/>
      </c>
      <c r="W70" s="172"/>
      <c r="X70" s="172">
        <f>COUNTIF($U$44:U70,U70)</f>
        <v>27</v>
      </c>
      <c r="Y70" s="172">
        <f t="shared" si="9"/>
        <v>0</v>
      </c>
      <c r="Z70" s="172"/>
      <c r="AA70" s="172">
        <v>27</v>
      </c>
      <c r="AB70" s="178" t="e">
        <f t="shared" si="2"/>
        <v>#N/A</v>
      </c>
      <c r="AC70" s="178"/>
      <c r="AD70" s="178"/>
      <c r="AE70" s="178"/>
      <c r="AF70" s="179" t="str">
        <f t="shared" si="3"/>
        <v/>
      </c>
      <c r="AG70" s="173">
        <f t="shared" si="4"/>
        <v>0</v>
      </c>
      <c r="AH70" s="173">
        <v>27</v>
      </c>
      <c r="AI70" s="218" t="e">
        <f t="shared" si="5"/>
        <v>#N/A</v>
      </c>
      <c r="AJ70" s="218" t="str">
        <f t="shared" si="10"/>
        <v/>
      </c>
    </row>
    <row r="71" spans="1:36" s="173" customFormat="1" ht="18" customHeight="1" thickBot="1" x14ac:dyDescent="0.25">
      <c r="A71" s="172"/>
      <c r="B71" s="256" t="str">
        <f t="shared" ref="B71:B109" si="12">AF45</f>
        <v/>
      </c>
      <c r="C71" s="767" t="str">
        <f t="shared" ref="C71:C109" si="13">IF(B71="","",IF(AG45=0,SUMIF($C$27:$C$66,B71,$J$27:$J$66),SUMIF($B$27:$B$66,B71,$J$27:$J$66)))</f>
        <v/>
      </c>
      <c r="D71" s="172"/>
      <c r="E71" s="172"/>
      <c r="F71" s="214"/>
      <c r="G71" s="172"/>
      <c r="H71" s="172"/>
      <c r="I71" s="172"/>
      <c r="J71" s="172"/>
      <c r="K71" s="172"/>
      <c r="L71" s="172"/>
      <c r="M71" s="172"/>
      <c r="N71" s="172"/>
      <c r="O71" s="172"/>
      <c r="P71" s="172"/>
      <c r="Q71" s="172"/>
      <c r="R71" s="172"/>
      <c r="S71" s="172">
        <f>SUM($Y$44:Y71)</f>
        <v>0</v>
      </c>
      <c r="T71" s="172">
        <f>SUM($Y$44:Y71)</f>
        <v>0</v>
      </c>
      <c r="U71" s="194" t="str">
        <f t="shared" si="6"/>
        <v/>
      </c>
      <c r="V71" s="209" t="str">
        <f t="shared" si="11"/>
        <v/>
      </c>
      <c r="W71" s="172"/>
      <c r="X71" s="172">
        <f>COUNTIF($U$44:U71,U71)</f>
        <v>28</v>
      </c>
      <c r="Y71" s="172">
        <f t="shared" si="9"/>
        <v>0</v>
      </c>
      <c r="Z71" s="172"/>
      <c r="AA71" s="172">
        <v>28</v>
      </c>
      <c r="AB71" s="178" t="e">
        <f t="shared" si="2"/>
        <v>#N/A</v>
      </c>
      <c r="AC71" s="178"/>
      <c r="AD71" s="178"/>
      <c r="AE71" s="178"/>
      <c r="AF71" s="179" t="str">
        <f t="shared" si="3"/>
        <v/>
      </c>
      <c r="AG71" s="173">
        <f t="shared" si="4"/>
        <v>0</v>
      </c>
      <c r="AH71" s="173">
        <v>28</v>
      </c>
      <c r="AI71" s="218" t="e">
        <f t="shared" si="5"/>
        <v>#N/A</v>
      </c>
      <c r="AJ71" s="218" t="str">
        <f t="shared" si="10"/>
        <v/>
      </c>
    </row>
    <row r="72" spans="1:36" s="173" customFormat="1" ht="18" customHeight="1" thickBot="1" x14ac:dyDescent="0.25">
      <c r="A72" s="172"/>
      <c r="B72" s="256" t="str">
        <f t="shared" si="12"/>
        <v/>
      </c>
      <c r="C72" s="767" t="str">
        <f t="shared" si="13"/>
        <v/>
      </c>
      <c r="D72" s="172"/>
      <c r="E72" s="172"/>
      <c r="F72" s="214"/>
      <c r="G72" s="172"/>
      <c r="H72" s="172"/>
      <c r="I72" s="172"/>
      <c r="J72" s="172"/>
      <c r="K72" s="172"/>
      <c r="L72" s="172"/>
      <c r="M72" s="172"/>
      <c r="N72" s="172"/>
      <c r="O72" s="172"/>
      <c r="P72" s="172"/>
      <c r="Q72" s="172"/>
      <c r="R72" s="172"/>
      <c r="S72" s="172">
        <f>SUM($Y$44:Y72)</f>
        <v>0</v>
      </c>
      <c r="T72" s="172">
        <f>SUM($Y$44:Y72)</f>
        <v>0</v>
      </c>
      <c r="U72" s="194" t="str">
        <f t="shared" si="6"/>
        <v/>
      </c>
      <c r="V72" s="209" t="str">
        <f t="shared" si="11"/>
        <v/>
      </c>
      <c r="W72" s="172"/>
      <c r="X72" s="172">
        <f>COUNTIF($U$44:U72,U72)</f>
        <v>29</v>
      </c>
      <c r="Y72" s="172">
        <f t="shared" si="9"/>
        <v>0</v>
      </c>
      <c r="Z72" s="172"/>
      <c r="AA72" s="172">
        <v>29</v>
      </c>
      <c r="AB72" s="178" t="e">
        <f t="shared" si="2"/>
        <v>#N/A</v>
      </c>
      <c r="AC72" s="178"/>
      <c r="AD72" s="178"/>
      <c r="AE72" s="178"/>
      <c r="AF72" s="179" t="str">
        <f t="shared" si="3"/>
        <v/>
      </c>
      <c r="AG72" s="173">
        <f t="shared" si="4"/>
        <v>0</v>
      </c>
      <c r="AH72" s="173">
        <v>29</v>
      </c>
      <c r="AI72" s="218" t="e">
        <f t="shared" si="5"/>
        <v>#N/A</v>
      </c>
      <c r="AJ72" s="218" t="str">
        <f t="shared" si="10"/>
        <v/>
      </c>
    </row>
    <row r="73" spans="1:36" s="173" customFormat="1" ht="18" customHeight="1" thickBot="1" x14ac:dyDescent="0.25">
      <c r="A73" s="172"/>
      <c r="B73" s="256" t="str">
        <f t="shared" si="12"/>
        <v/>
      </c>
      <c r="C73" s="767" t="str">
        <f t="shared" si="13"/>
        <v/>
      </c>
      <c r="D73" s="172"/>
      <c r="E73" s="172"/>
      <c r="F73" s="214"/>
      <c r="G73" s="172"/>
      <c r="H73" s="172"/>
      <c r="I73" s="172"/>
      <c r="J73" s="172"/>
      <c r="K73" s="172"/>
      <c r="L73" s="172"/>
      <c r="M73" s="172"/>
      <c r="N73" s="172"/>
      <c r="O73" s="172"/>
      <c r="P73" s="172"/>
      <c r="Q73" s="172"/>
      <c r="R73" s="172"/>
      <c r="S73" s="172">
        <f>SUM($Y$44:Y73)</f>
        <v>0</v>
      </c>
      <c r="T73" s="172">
        <f>SUM($Y$44:Y73)</f>
        <v>0</v>
      </c>
      <c r="U73" s="194" t="str">
        <f t="shared" si="6"/>
        <v/>
      </c>
      <c r="V73" s="209" t="str">
        <f t="shared" si="11"/>
        <v/>
      </c>
      <c r="W73" s="172"/>
      <c r="X73" s="172">
        <f>COUNTIF($U$44:U73,U73)</f>
        <v>30</v>
      </c>
      <c r="Y73" s="172">
        <f t="shared" si="9"/>
        <v>0</v>
      </c>
      <c r="Z73" s="172"/>
      <c r="AA73" s="172">
        <v>30</v>
      </c>
      <c r="AB73" s="178" t="e">
        <f t="shared" si="2"/>
        <v>#N/A</v>
      </c>
      <c r="AC73" s="178"/>
      <c r="AD73" s="178"/>
      <c r="AE73" s="178"/>
      <c r="AF73" s="179" t="str">
        <f t="shared" si="3"/>
        <v/>
      </c>
      <c r="AG73" s="173">
        <f t="shared" si="4"/>
        <v>0</v>
      </c>
      <c r="AH73" s="173">
        <v>30</v>
      </c>
      <c r="AI73" s="218" t="e">
        <f t="shared" si="5"/>
        <v>#N/A</v>
      </c>
      <c r="AJ73" s="218" t="str">
        <f t="shared" si="10"/>
        <v/>
      </c>
    </row>
    <row r="74" spans="1:36" s="173" customFormat="1" ht="18" customHeight="1" thickBot="1" x14ac:dyDescent="0.25">
      <c r="A74" s="172"/>
      <c r="B74" s="256" t="str">
        <f t="shared" si="12"/>
        <v/>
      </c>
      <c r="C74" s="767" t="str">
        <f t="shared" si="13"/>
        <v/>
      </c>
      <c r="D74" s="172"/>
      <c r="E74" s="172"/>
      <c r="F74" s="214"/>
      <c r="G74" s="172"/>
      <c r="H74" s="172"/>
      <c r="I74" s="172"/>
      <c r="J74" s="172"/>
      <c r="K74" s="172"/>
      <c r="L74" s="172"/>
      <c r="M74" s="172"/>
      <c r="N74" s="172"/>
      <c r="O74" s="172"/>
      <c r="P74" s="172"/>
      <c r="Q74" s="172"/>
      <c r="R74" s="172"/>
      <c r="S74" s="172">
        <f>SUM($Y$44:Y74)</f>
        <v>0</v>
      </c>
      <c r="T74" s="172">
        <f>SUM($Y$44:Y74)</f>
        <v>0</v>
      </c>
      <c r="U74" s="194" t="str">
        <f t="shared" si="6"/>
        <v/>
      </c>
      <c r="V74" s="209" t="str">
        <f t="shared" si="11"/>
        <v/>
      </c>
      <c r="W74" s="172"/>
      <c r="X74" s="172">
        <f>COUNTIF($U$44:U74,U74)</f>
        <v>31</v>
      </c>
      <c r="Y74" s="172">
        <f t="shared" si="9"/>
        <v>0</v>
      </c>
      <c r="Z74" s="172"/>
      <c r="AA74" s="172">
        <v>31</v>
      </c>
      <c r="AB74" s="178" t="e">
        <f t="shared" si="2"/>
        <v>#N/A</v>
      </c>
      <c r="AC74" s="178"/>
      <c r="AD74" s="178"/>
      <c r="AE74" s="178"/>
      <c r="AF74" s="179" t="str">
        <f t="shared" si="3"/>
        <v/>
      </c>
      <c r="AG74" s="173">
        <f t="shared" si="4"/>
        <v>0</v>
      </c>
      <c r="AH74" s="173">
        <v>31</v>
      </c>
      <c r="AI74" s="218" t="e">
        <f t="shared" si="5"/>
        <v>#N/A</v>
      </c>
      <c r="AJ74" s="218" t="str">
        <f t="shared" si="10"/>
        <v/>
      </c>
    </row>
    <row r="75" spans="1:36" s="173" customFormat="1" ht="18" customHeight="1" thickBot="1" x14ac:dyDescent="0.25">
      <c r="A75" s="172"/>
      <c r="B75" s="256" t="str">
        <f t="shared" si="12"/>
        <v/>
      </c>
      <c r="C75" s="767" t="str">
        <f t="shared" si="13"/>
        <v/>
      </c>
      <c r="D75" s="172"/>
      <c r="E75" s="172"/>
      <c r="F75" s="103"/>
      <c r="G75" s="172"/>
      <c r="H75" s="172"/>
      <c r="I75" s="172"/>
      <c r="J75" s="172"/>
      <c r="K75" s="172"/>
      <c r="L75" s="172"/>
      <c r="M75" s="172"/>
      <c r="N75" s="172"/>
      <c r="O75" s="172"/>
      <c r="P75" s="172"/>
      <c r="Q75" s="172"/>
      <c r="R75" s="172"/>
      <c r="S75" s="172">
        <f>SUM($Y$44:Y75)</f>
        <v>0</v>
      </c>
      <c r="T75" s="172">
        <f>SUM($Y$44:Y75)</f>
        <v>0</v>
      </c>
      <c r="U75" s="194" t="str">
        <f t="shared" si="6"/>
        <v/>
      </c>
      <c r="V75" s="209" t="str">
        <f t="shared" si="11"/>
        <v/>
      </c>
      <c r="W75" s="172"/>
      <c r="X75" s="172">
        <f>COUNTIF($U$44:U75,U75)</f>
        <v>32</v>
      </c>
      <c r="Y75" s="172">
        <f t="shared" si="9"/>
        <v>0</v>
      </c>
      <c r="Z75" s="172"/>
      <c r="AA75" s="172">
        <v>32</v>
      </c>
      <c r="AB75" s="178" t="e">
        <f t="shared" si="2"/>
        <v>#N/A</v>
      </c>
      <c r="AC75" s="178"/>
      <c r="AD75" s="178"/>
      <c r="AE75" s="178"/>
      <c r="AF75" s="179" t="str">
        <f t="shared" si="3"/>
        <v/>
      </c>
      <c r="AG75" s="173">
        <f t="shared" si="4"/>
        <v>0</v>
      </c>
      <c r="AH75" s="173">
        <v>32</v>
      </c>
      <c r="AI75" s="218" t="e">
        <f t="shared" si="5"/>
        <v>#N/A</v>
      </c>
      <c r="AJ75" s="218" t="str">
        <f t="shared" si="10"/>
        <v/>
      </c>
    </row>
    <row r="76" spans="1:36" s="173" customFormat="1" ht="18" customHeight="1" thickBot="1" x14ac:dyDescent="0.25">
      <c r="A76" s="172"/>
      <c r="B76" s="256" t="str">
        <f t="shared" si="12"/>
        <v/>
      </c>
      <c r="C76" s="767" t="str">
        <f t="shared" si="13"/>
        <v/>
      </c>
      <c r="D76" s="172"/>
      <c r="E76" s="172"/>
      <c r="F76" s="103"/>
      <c r="G76" s="172"/>
      <c r="H76" s="172"/>
      <c r="I76" s="172"/>
      <c r="J76" s="172"/>
      <c r="K76" s="172"/>
      <c r="L76" s="172"/>
      <c r="M76" s="172"/>
      <c r="N76" s="172"/>
      <c r="O76" s="172"/>
      <c r="P76" s="172"/>
      <c r="Q76" s="172"/>
      <c r="R76" s="172"/>
      <c r="S76" s="172">
        <f>SUM($Y$44:Y76)</f>
        <v>0</v>
      </c>
      <c r="T76" s="172">
        <f>SUM($Y$44:Y76)</f>
        <v>0</v>
      </c>
      <c r="U76" s="194" t="str">
        <f t="shared" si="6"/>
        <v/>
      </c>
      <c r="V76" s="209" t="str">
        <f t="shared" si="11"/>
        <v/>
      </c>
      <c r="W76" s="172"/>
      <c r="X76" s="172">
        <f>COUNTIF($U$44:U76,U76)</f>
        <v>33</v>
      </c>
      <c r="Y76" s="172">
        <f t="shared" si="9"/>
        <v>0</v>
      </c>
      <c r="Z76" s="172"/>
      <c r="AA76" s="172">
        <v>33</v>
      </c>
      <c r="AB76" s="178" t="e">
        <f t="shared" si="2"/>
        <v>#N/A</v>
      </c>
      <c r="AC76" s="178"/>
      <c r="AD76" s="178"/>
      <c r="AE76" s="178"/>
      <c r="AF76" s="179" t="str">
        <f t="shared" si="3"/>
        <v/>
      </c>
      <c r="AG76" s="173">
        <f t="shared" si="4"/>
        <v>0</v>
      </c>
      <c r="AH76" s="173">
        <v>33</v>
      </c>
      <c r="AI76" s="218" t="e">
        <f t="shared" si="5"/>
        <v>#N/A</v>
      </c>
      <c r="AJ76" s="218" t="str">
        <f t="shared" si="10"/>
        <v/>
      </c>
    </row>
    <row r="77" spans="1:36" s="173" customFormat="1" ht="18" customHeight="1" thickBot="1" x14ac:dyDescent="0.25">
      <c r="A77" s="172"/>
      <c r="B77" s="256" t="str">
        <f t="shared" si="12"/>
        <v/>
      </c>
      <c r="C77" s="767" t="str">
        <f t="shared" si="13"/>
        <v/>
      </c>
      <c r="D77" s="172"/>
      <c r="E77" s="172"/>
      <c r="F77" s="103"/>
      <c r="G77" s="172"/>
      <c r="H77" s="172"/>
      <c r="I77" s="172"/>
      <c r="J77" s="172"/>
      <c r="K77" s="172"/>
      <c r="L77" s="172"/>
      <c r="M77" s="172"/>
      <c r="N77" s="172"/>
      <c r="O77" s="172"/>
      <c r="P77" s="172"/>
      <c r="Q77" s="172"/>
      <c r="R77" s="172"/>
      <c r="S77" s="172">
        <f>SUM($Y$44:Y77)</f>
        <v>0</v>
      </c>
      <c r="T77" s="172">
        <f>SUM($Y$44:Y77)</f>
        <v>0</v>
      </c>
      <c r="U77" s="194" t="str">
        <f t="shared" si="6"/>
        <v/>
      </c>
      <c r="V77" s="209" t="str">
        <f t="shared" si="11"/>
        <v/>
      </c>
      <c r="W77" s="172"/>
      <c r="X77" s="172">
        <f>COUNTIF($U$44:U77,U77)</f>
        <v>34</v>
      </c>
      <c r="Y77" s="172">
        <f t="shared" si="9"/>
        <v>0</v>
      </c>
      <c r="Z77" s="172"/>
      <c r="AA77" s="172">
        <v>34</v>
      </c>
      <c r="AB77" s="178" t="e">
        <f t="shared" si="2"/>
        <v>#N/A</v>
      </c>
      <c r="AC77" s="178"/>
      <c r="AD77" s="178"/>
      <c r="AE77" s="178"/>
      <c r="AF77" s="179" t="str">
        <f t="shared" si="3"/>
        <v/>
      </c>
      <c r="AG77" s="173">
        <f t="shared" si="4"/>
        <v>0</v>
      </c>
      <c r="AH77" s="173">
        <v>34</v>
      </c>
      <c r="AI77" s="218" t="e">
        <f t="shared" si="5"/>
        <v>#N/A</v>
      </c>
      <c r="AJ77" s="218" t="str">
        <f t="shared" si="10"/>
        <v/>
      </c>
    </row>
    <row r="78" spans="1:36" s="173" customFormat="1" ht="18" customHeight="1" thickBot="1" x14ac:dyDescent="0.25">
      <c r="A78" s="172"/>
      <c r="B78" s="256" t="str">
        <f t="shared" si="12"/>
        <v/>
      </c>
      <c r="C78" s="767" t="str">
        <f t="shared" si="13"/>
        <v/>
      </c>
      <c r="D78" s="172"/>
      <c r="E78" s="172"/>
      <c r="F78" s="214"/>
      <c r="G78" s="172"/>
      <c r="H78" s="172"/>
      <c r="I78" s="172"/>
      <c r="J78" s="172"/>
      <c r="K78" s="172"/>
      <c r="L78" s="172"/>
      <c r="M78" s="172"/>
      <c r="N78" s="172"/>
      <c r="O78" s="172"/>
      <c r="P78" s="172"/>
      <c r="Q78" s="172"/>
      <c r="R78" s="172"/>
      <c r="S78" s="172">
        <f>SUM($Y$44:Y78)</f>
        <v>0</v>
      </c>
      <c r="T78" s="172">
        <f>SUM($Y$44:Y78)</f>
        <v>0</v>
      </c>
      <c r="U78" s="194" t="str">
        <f t="shared" si="6"/>
        <v/>
      </c>
      <c r="V78" s="209" t="str">
        <f t="shared" si="11"/>
        <v/>
      </c>
      <c r="W78" s="172"/>
      <c r="X78" s="172">
        <f>COUNTIF($U$44:U78,U78)</f>
        <v>35</v>
      </c>
      <c r="Y78" s="172">
        <f t="shared" si="9"/>
        <v>0</v>
      </c>
      <c r="Z78" s="172"/>
      <c r="AA78" s="172">
        <v>35</v>
      </c>
      <c r="AB78" s="178" t="e">
        <f t="shared" si="2"/>
        <v>#N/A</v>
      </c>
      <c r="AC78" s="178"/>
      <c r="AD78" s="178"/>
      <c r="AE78" s="178"/>
      <c r="AF78" s="179" t="str">
        <f t="shared" si="3"/>
        <v/>
      </c>
      <c r="AG78" s="173">
        <f t="shared" si="4"/>
        <v>0</v>
      </c>
      <c r="AH78" s="173">
        <v>35</v>
      </c>
      <c r="AI78" s="218" t="e">
        <f t="shared" si="5"/>
        <v>#N/A</v>
      </c>
      <c r="AJ78" s="218" t="str">
        <f t="shared" si="10"/>
        <v/>
      </c>
    </row>
    <row r="79" spans="1:36" s="173" customFormat="1" ht="18" customHeight="1" thickBot="1" x14ac:dyDescent="0.25">
      <c r="A79" s="172"/>
      <c r="B79" s="256" t="str">
        <f t="shared" si="12"/>
        <v/>
      </c>
      <c r="C79" s="767" t="str">
        <f t="shared" si="13"/>
        <v/>
      </c>
      <c r="D79" s="172"/>
      <c r="E79" s="172"/>
      <c r="F79" s="214"/>
      <c r="G79" s="172"/>
      <c r="H79" s="172"/>
      <c r="I79" s="172"/>
      <c r="J79" s="172"/>
      <c r="K79" s="172"/>
      <c r="L79" s="172"/>
      <c r="M79" s="172"/>
      <c r="N79" s="172"/>
      <c r="O79" s="172"/>
      <c r="P79" s="172"/>
      <c r="Q79" s="172"/>
      <c r="R79" s="172"/>
      <c r="S79" s="172">
        <f>SUM($Y$44:Y79)</f>
        <v>0</v>
      </c>
      <c r="T79" s="172">
        <f>SUM($Y$44:Y79)</f>
        <v>0</v>
      </c>
      <c r="U79" s="194" t="str">
        <f t="shared" si="6"/>
        <v/>
      </c>
      <c r="V79" s="209" t="str">
        <f t="shared" si="11"/>
        <v/>
      </c>
      <c r="W79" s="172"/>
      <c r="X79" s="172">
        <f>COUNTIF($U$44:U79,U79)</f>
        <v>36</v>
      </c>
      <c r="Y79" s="172">
        <f t="shared" si="9"/>
        <v>0</v>
      </c>
      <c r="Z79" s="172"/>
      <c r="AA79" s="172">
        <v>36</v>
      </c>
      <c r="AB79" s="178" t="e">
        <f t="shared" si="2"/>
        <v>#N/A</v>
      </c>
      <c r="AC79" s="178"/>
      <c r="AD79" s="178"/>
      <c r="AE79" s="178"/>
      <c r="AF79" s="179" t="str">
        <f t="shared" si="3"/>
        <v/>
      </c>
      <c r="AG79" s="173">
        <f t="shared" si="4"/>
        <v>0</v>
      </c>
      <c r="AH79" s="173">
        <v>36</v>
      </c>
      <c r="AI79" s="218" t="e">
        <f t="shared" si="5"/>
        <v>#N/A</v>
      </c>
      <c r="AJ79" s="218" t="str">
        <f t="shared" si="10"/>
        <v/>
      </c>
    </row>
    <row r="80" spans="1:36" s="173" customFormat="1" ht="18" customHeight="1" thickBot="1" x14ac:dyDescent="0.25">
      <c r="A80" s="172"/>
      <c r="B80" s="256" t="str">
        <f t="shared" si="12"/>
        <v/>
      </c>
      <c r="C80" s="767" t="str">
        <f t="shared" si="13"/>
        <v/>
      </c>
      <c r="D80" s="172"/>
      <c r="E80" s="172"/>
      <c r="F80" s="214"/>
      <c r="G80" s="172"/>
      <c r="H80" s="172"/>
      <c r="I80" s="172"/>
      <c r="J80" s="172"/>
      <c r="K80" s="172"/>
      <c r="L80" s="172"/>
      <c r="M80" s="172"/>
      <c r="N80" s="172"/>
      <c r="O80" s="172"/>
      <c r="P80" s="172"/>
      <c r="Q80" s="172"/>
      <c r="R80" s="172"/>
      <c r="S80" s="172">
        <f>SUM($Y$44:Y80)</f>
        <v>0</v>
      </c>
      <c r="T80" s="172">
        <f>SUM($Y$44:Y80)</f>
        <v>0</v>
      </c>
      <c r="U80" s="194" t="str">
        <f t="shared" si="6"/>
        <v/>
      </c>
      <c r="V80" s="209" t="str">
        <f t="shared" si="11"/>
        <v/>
      </c>
      <c r="W80" s="172"/>
      <c r="X80" s="172">
        <f>COUNTIF($U$44:U80,U80)</f>
        <v>37</v>
      </c>
      <c r="Y80" s="172">
        <f t="shared" si="9"/>
        <v>0</v>
      </c>
      <c r="Z80" s="172"/>
      <c r="AA80" s="172">
        <v>37</v>
      </c>
      <c r="AB80" s="178" t="e">
        <f t="shared" si="2"/>
        <v>#N/A</v>
      </c>
      <c r="AC80" s="178"/>
      <c r="AD80" s="178"/>
      <c r="AE80" s="178"/>
      <c r="AF80" s="179" t="str">
        <f t="shared" si="3"/>
        <v/>
      </c>
      <c r="AG80" s="173">
        <f t="shared" si="4"/>
        <v>0</v>
      </c>
      <c r="AH80" s="173">
        <v>37</v>
      </c>
      <c r="AI80" s="218" t="e">
        <f t="shared" si="5"/>
        <v>#N/A</v>
      </c>
      <c r="AJ80" s="218" t="str">
        <f t="shared" si="10"/>
        <v/>
      </c>
    </row>
    <row r="81" spans="1:36" s="173" customFormat="1" ht="18" customHeight="1" thickBot="1" x14ac:dyDescent="0.25">
      <c r="A81" s="172"/>
      <c r="B81" s="256" t="str">
        <f t="shared" si="12"/>
        <v/>
      </c>
      <c r="C81" s="767" t="str">
        <f t="shared" si="13"/>
        <v/>
      </c>
      <c r="D81" s="172"/>
      <c r="E81" s="172"/>
      <c r="F81" s="214"/>
      <c r="G81" s="172"/>
      <c r="H81" s="172"/>
      <c r="I81" s="172"/>
      <c r="J81" s="172"/>
      <c r="K81" s="172"/>
      <c r="L81" s="172"/>
      <c r="M81" s="172"/>
      <c r="N81" s="172"/>
      <c r="O81" s="172"/>
      <c r="P81" s="172"/>
      <c r="Q81" s="172"/>
      <c r="R81" s="172"/>
      <c r="S81" s="172">
        <f>SUM($Y$44:Y81)</f>
        <v>0</v>
      </c>
      <c r="T81" s="172">
        <f>SUM($Y$44:Y81)</f>
        <v>0</v>
      </c>
      <c r="U81" s="194" t="str">
        <f t="shared" si="6"/>
        <v/>
      </c>
      <c r="V81" s="209" t="str">
        <f t="shared" si="11"/>
        <v/>
      </c>
      <c r="W81" s="172"/>
      <c r="X81" s="172">
        <f>COUNTIF($U$44:U81,U81)</f>
        <v>38</v>
      </c>
      <c r="Y81" s="172">
        <f t="shared" si="9"/>
        <v>0</v>
      </c>
      <c r="Z81" s="172"/>
      <c r="AA81" s="172">
        <v>38</v>
      </c>
      <c r="AB81" s="178" t="e">
        <f t="shared" si="2"/>
        <v>#N/A</v>
      </c>
      <c r="AC81" s="178"/>
      <c r="AD81" s="178"/>
      <c r="AE81" s="178"/>
      <c r="AF81" s="179" t="str">
        <f t="shared" si="3"/>
        <v/>
      </c>
      <c r="AG81" s="173">
        <f t="shared" si="4"/>
        <v>0</v>
      </c>
      <c r="AH81" s="173">
        <v>38</v>
      </c>
      <c r="AI81" s="218" t="e">
        <f t="shared" si="5"/>
        <v>#N/A</v>
      </c>
      <c r="AJ81" s="218" t="str">
        <f t="shared" si="10"/>
        <v/>
      </c>
    </row>
    <row r="82" spans="1:36" s="173" customFormat="1" ht="18" customHeight="1" thickBot="1" x14ac:dyDescent="0.25">
      <c r="A82" s="172"/>
      <c r="B82" s="256" t="str">
        <f t="shared" si="12"/>
        <v/>
      </c>
      <c r="C82" s="767" t="str">
        <f>IF(B82="","",IF(AG56=0,SUMIF($C$27:$C$66,B82,$J$27:$J$66),SUMIF($B$27:$B$66,B82,$J$27:$J$66)))</f>
        <v/>
      </c>
      <c r="D82" s="172"/>
      <c r="E82" s="172"/>
      <c r="F82" s="214"/>
      <c r="G82" s="172"/>
      <c r="H82" s="172"/>
      <c r="I82" s="172"/>
      <c r="J82" s="172"/>
      <c r="K82" s="172"/>
      <c r="L82" s="172"/>
      <c r="M82" s="172"/>
      <c r="N82" s="172"/>
      <c r="O82" s="172"/>
      <c r="P82" s="172"/>
      <c r="Q82" s="172"/>
      <c r="R82" s="172"/>
      <c r="S82" s="172">
        <f>SUM($Y$44:Y82)</f>
        <v>0</v>
      </c>
      <c r="T82" s="172">
        <f>SUM($Y$44:Y82)</f>
        <v>0</v>
      </c>
      <c r="U82" s="194" t="str">
        <f t="shared" si="6"/>
        <v/>
      </c>
      <c r="V82" s="209" t="str">
        <f t="shared" si="11"/>
        <v/>
      </c>
      <c r="W82" s="172"/>
      <c r="X82" s="172">
        <f>COUNTIF($U$44:U82,U82)</f>
        <v>39</v>
      </c>
      <c r="Y82" s="172">
        <f t="shared" si="9"/>
        <v>0</v>
      </c>
      <c r="Z82" s="172"/>
      <c r="AA82" s="172">
        <v>39</v>
      </c>
      <c r="AB82" s="178" t="e">
        <f t="shared" si="2"/>
        <v>#N/A</v>
      </c>
      <c r="AC82" s="178"/>
      <c r="AD82" s="178"/>
      <c r="AE82" s="178"/>
      <c r="AF82" s="179" t="str">
        <f t="shared" si="3"/>
        <v/>
      </c>
      <c r="AG82" s="173">
        <f t="shared" si="4"/>
        <v>0</v>
      </c>
      <c r="AH82" s="173">
        <v>39</v>
      </c>
      <c r="AI82" s="218" t="e">
        <f t="shared" si="5"/>
        <v>#N/A</v>
      </c>
      <c r="AJ82" s="218" t="str">
        <f t="shared" si="10"/>
        <v/>
      </c>
    </row>
    <row r="83" spans="1:36" s="173" customFormat="1" ht="18" customHeight="1" x14ac:dyDescent="0.2">
      <c r="A83" s="172"/>
      <c r="B83" s="256" t="str">
        <f t="shared" si="12"/>
        <v/>
      </c>
      <c r="C83" s="767" t="str">
        <f t="shared" si="13"/>
        <v/>
      </c>
      <c r="D83" s="172"/>
      <c r="E83" s="172"/>
      <c r="F83" s="214"/>
      <c r="G83" s="172"/>
      <c r="H83" s="172"/>
      <c r="I83" s="172"/>
      <c r="J83" s="172"/>
      <c r="K83" s="172"/>
      <c r="L83" s="172"/>
      <c r="M83" s="172"/>
      <c r="N83" s="172"/>
      <c r="O83" s="172"/>
      <c r="P83" s="172"/>
      <c r="Q83" s="172"/>
      <c r="R83" s="172"/>
      <c r="S83" s="172">
        <f>SUM($Y$44:Y83)</f>
        <v>0</v>
      </c>
      <c r="T83" s="172">
        <f>SUM($Y$44:Y83)</f>
        <v>0</v>
      </c>
      <c r="U83" s="194" t="str">
        <f t="shared" si="6"/>
        <v/>
      </c>
      <c r="V83" s="400" t="str">
        <f t="shared" si="11"/>
        <v/>
      </c>
      <c r="W83" s="172"/>
      <c r="X83" s="172">
        <f>COUNTIF($U$44:U83,U83)</f>
        <v>40</v>
      </c>
      <c r="Y83" s="172">
        <f t="shared" si="9"/>
        <v>0</v>
      </c>
      <c r="Z83" s="172"/>
      <c r="AA83" s="172">
        <v>40</v>
      </c>
      <c r="AB83" s="178" t="e">
        <f t="shared" si="2"/>
        <v>#N/A</v>
      </c>
      <c r="AC83" s="178"/>
      <c r="AD83" s="178"/>
      <c r="AE83" s="178"/>
      <c r="AF83" s="179" t="str">
        <f t="shared" si="3"/>
        <v/>
      </c>
      <c r="AG83" s="173">
        <f>COUNTIF($U$25:$U$38,AF83)</f>
        <v>0</v>
      </c>
      <c r="AH83" s="173">
        <v>40</v>
      </c>
      <c r="AI83" s="218" t="e">
        <f t="shared" si="5"/>
        <v>#N/A</v>
      </c>
      <c r="AJ83" s="218" t="str">
        <f t="shared" si="10"/>
        <v/>
      </c>
    </row>
    <row r="84" spans="1:36" s="173" customFormat="1" ht="18" customHeight="1" x14ac:dyDescent="0.2">
      <c r="A84" s="172"/>
      <c r="B84" s="256" t="str">
        <f t="shared" si="12"/>
        <v/>
      </c>
      <c r="C84" s="767" t="str">
        <f t="shared" si="13"/>
        <v/>
      </c>
      <c r="D84" s="172"/>
      <c r="E84" s="172"/>
      <c r="F84" s="104"/>
      <c r="G84" s="172"/>
      <c r="H84" s="172"/>
      <c r="I84" s="172"/>
      <c r="J84" s="172"/>
      <c r="K84" s="172"/>
      <c r="L84" s="172"/>
      <c r="M84" s="172"/>
      <c r="N84" s="172"/>
      <c r="O84" s="172"/>
      <c r="P84" s="172"/>
      <c r="Q84" s="172"/>
      <c r="R84" s="172"/>
    </row>
    <row r="85" spans="1:36" s="173" customFormat="1" ht="18" customHeight="1" x14ac:dyDescent="0.2">
      <c r="A85" s="172"/>
      <c r="B85" s="256" t="str">
        <f t="shared" si="12"/>
        <v/>
      </c>
      <c r="C85" s="767" t="str">
        <f t="shared" si="13"/>
        <v/>
      </c>
      <c r="D85" s="172"/>
      <c r="E85" s="172"/>
      <c r="F85" s="172"/>
      <c r="G85" s="172"/>
      <c r="H85" s="172"/>
      <c r="I85" s="172"/>
      <c r="J85" s="172"/>
      <c r="K85" s="172"/>
      <c r="L85" s="172"/>
      <c r="M85" s="172"/>
      <c r="N85" s="172"/>
      <c r="O85" s="172"/>
      <c r="P85" s="172"/>
      <c r="Q85" s="172"/>
      <c r="R85" s="172"/>
    </row>
    <row r="86" spans="1:36" s="173" customFormat="1" ht="18" customHeight="1" x14ac:dyDescent="0.2">
      <c r="A86" s="172"/>
      <c r="B86" s="256" t="str">
        <f t="shared" si="12"/>
        <v/>
      </c>
      <c r="C86" s="767" t="str">
        <f t="shared" si="13"/>
        <v/>
      </c>
      <c r="D86" s="172"/>
      <c r="E86" s="172"/>
      <c r="F86" s="172"/>
      <c r="G86" s="172"/>
      <c r="H86" s="172"/>
      <c r="I86" s="172"/>
      <c r="J86" s="172"/>
      <c r="K86" s="172"/>
      <c r="L86" s="172"/>
      <c r="M86" s="172"/>
      <c r="N86" s="172"/>
      <c r="O86" s="172"/>
      <c r="P86" s="172"/>
      <c r="Q86" s="172"/>
      <c r="R86" s="172"/>
    </row>
    <row r="87" spans="1:36" s="173" customFormat="1" ht="18" customHeight="1" x14ac:dyDescent="0.2">
      <c r="A87" s="172"/>
      <c r="B87" s="256" t="str">
        <f t="shared" si="12"/>
        <v/>
      </c>
      <c r="C87" s="767" t="str">
        <f t="shared" si="13"/>
        <v/>
      </c>
      <c r="D87" s="172"/>
      <c r="E87" s="172"/>
      <c r="F87" s="172"/>
      <c r="G87" s="172"/>
      <c r="H87" s="172"/>
      <c r="I87" s="172"/>
      <c r="J87" s="172"/>
      <c r="K87" s="172"/>
      <c r="L87" s="172"/>
      <c r="M87" s="172"/>
      <c r="N87" s="172"/>
      <c r="O87" s="172"/>
      <c r="P87" s="172"/>
      <c r="Q87" s="172"/>
      <c r="R87" s="172"/>
    </row>
    <row r="88" spans="1:36" s="173" customFormat="1" ht="18" customHeight="1" x14ac:dyDescent="0.2">
      <c r="A88" s="172"/>
      <c r="B88" s="256" t="str">
        <f t="shared" si="12"/>
        <v/>
      </c>
      <c r="C88" s="767" t="str">
        <f t="shared" si="13"/>
        <v/>
      </c>
      <c r="D88" s="172"/>
      <c r="E88" s="172"/>
      <c r="F88" s="172"/>
      <c r="G88" s="172"/>
      <c r="H88" s="172"/>
      <c r="I88" s="172"/>
      <c r="J88" s="172"/>
      <c r="K88" s="172"/>
      <c r="L88" s="172"/>
      <c r="M88" s="172"/>
      <c r="N88" s="172"/>
      <c r="O88" s="172"/>
      <c r="P88" s="172"/>
      <c r="Q88" s="172"/>
      <c r="R88" s="172"/>
    </row>
    <row r="89" spans="1:36" s="173" customFormat="1" ht="18" customHeight="1" x14ac:dyDescent="0.2">
      <c r="A89" s="172"/>
      <c r="B89" s="256" t="str">
        <f t="shared" si="12"/>
        <v/>
      </c>
      <c r="C89" s="767" t="str">
        <f t="shared" si="13"/>
        <v/>
      </c>
      <c r="D89" s="172"/>
      <c r="E89" s="172"/>
      <c r="F89" s="172"/>
      <c r="G89" s="172"/>
      <c r="H89" s="172"/>
      <c r="I89" s="172"/>
      <c r="J89" s="172"/>
      <c r="K89" s="172"/>
      <c r="L89" s="172"/>
      <c r="M89" s="172"/>
      <c r="N89" s="172"/>
      <c r="O89" s="172"/>
      <c r="P89" s="172"/>
      <c r="Q89" s="172"/>
      <c r="R89" s="172"/>
    </row>
    <row r="90" spans="1:36" s="173" customFormat="1" ht="18" customHeight="1" x14ac:dyDescent="0.2">
      <c r="A90" s="172"/>
      <c r="B90" s="256" t="str">
        <f t="shared" si="12"/>
        <v/>
      </c>
      <c r="C90" s="767" t="str">
        <f t="shared" si="13"/>
        <v/>
      </c>
      <c r="D90" s="172"/>
      <c r="E90" s="172"/>
      <c r="F90" s="172"/>
      <c r="G90" s="172"/>
      <c r="H90" s="172"/>
      <c r="I90" s="172"/>
      <c r="J90" s="172"/>
      <c r="K90" s="172"/>
      <c r="L90" s="172"/>
      <c r="M90" s="172"/>
      <c r="N90" s="172"/>
      <c r="O90" s="172"/>
      <c r="P90" s="172"/>
      <c r="Q90" s="172"/>
      <c r="R90" s="172"/>
    </row>
    <row r="91" spans="1:36" s="173" customFormat="1" ht="18" customHeight="1" x14ac:dyDescent="0.2">
      <c r="A91" s="172"/>
      <c r="B91" s="256" t="str">
        <f t="shared" si="12"/>
        <v/>
      </c>
      <c r="C91" s="767" t="str">
        <f t="shared" si="13"/>
        <v/>
      </c>
      <c r="D91" s="172"/>
      <c r="E91" s="172"/>
      <c r="F91" s="172"/>
      <c r="G91" s="172"/>
      <c r="H91" s="172"/>
      <c r="I91" s="172"/>
      <c r="J91" s="172"/>
      <c r="K91" s="172"/>
      <c r="L91" s="172"/>
      <c r="M91" s="172"/>
      <c r="N91" s="172"/>
      <c r="O91" s="172"/>
      <c r="P91" s="172"/>
      <c r="Q91" s="172"/>
      <c r="R91" s="172"/>
    </row>
    <row r="92" spans="1:36" s="173" customFormat="1" ht="18" customHeight="1" x14ac:dyDescent="0.2">
      <c r="A92" s="172"/>
      <c r="B92" s="256" t="str">
        <f t="shared" si="12"/>
        <v/>
      </c>
      <c r="C92" s="767" t="str">
        <f t="shared" si="13"/>
        <v/>
      </c>
      <c r="D92" s="172"/>
      <c r="E92" s="172"/>
      <c r="F92" s="172"/>
      <c r="G92" s="172"/>
      <c r="H92" s="172"/>
      <c r="I92" s="172"/>
      <c r="J92" s="172"/>
      <c r="K92" s="172"/>
      <c r="L92" s="172"/>
      <c r="M92" s="172"/>
      <c r="N92" s="172"/>
      <c r="O92" s="172"/>
      <c r="P92" s="172"/>
      <c r="Q92" s="172"/>
      <c r="R92" s="172"/>
    </row>
    <row r="93" spans="1:36" s="173" customFormat="1" ht="18" customHeight="1" x14ac:dyDescent="0.2">
      <c r="A93" s="172"/>
      <c r="B93" s="256" t="str">
        <f t="shared" si="12"/>
        <v/>
      </c>
      <c r="C93" s="767" t="str">
        <f t="shared" si="13"/>
        <v/>
      </c>
      <c r="D93" s="172"/>
      <c r="E93" s="172"/>
      <c r="F93" s="172"/>
      <c r="G93" s="172"/>
      <c r="H93" s="172"/>
      <c r="I93" s="172"/>
      <c r="J93" s="172"/>
      <c r="K93" s="172"/>
      <c r="L93" s="172"/>
      <c r="M93" s="172"/>
      <c r="N93" s="172"/>
      <c r="O93" s="172"/>
      <c r="P93" s="172"/>
      <c r="Q93" s="172"/>
      <c r="R93" s="172"/>
    </row>
    <row r="94" spans="1:36" s="173" customFormat="1" ht="18" customHeight="1" x14ac:dyDescent="0.2">
      <c r="A94" s="172"/>
      <c r="B94" s="256" t="str">
        <f t="shared" si="12"/>
        <v/>
      </c>
      <c r="C94" s="767" t="str">
        <f t="shared" si="13"/>
        <v/>
      </c>
      <c r="D94" s="172"/>
      <c r="E94" s="172"/>
      <c r="F94" s="172"/>
      <c r="G94" s="172"/>
      <c r="H94" s="172"/>
      <c r="I94" s="172"/>
      <c r="J94" s="172"/>
      <c r="K94" s="172"/>
      <c r="L94" s="172"/>
      <c r="M94" s="172"/>
      <c r="N94" s="172"/>
      <c r="O94" s="172"/>
      <c r="P94" s="172"/>
      <c r="Q94" s="172"/>
      <c r="R94" s="172"/>
    </row>
    <row r="95" spans="1:36" s="173" customFormat="1" ht="18" customHeight="1" x14ac:dyDescent="0.2">
      <c r="A95" s="172"/>
      <c r="B95" s="256" t="str">
        <f t="shared" si="12"/>
        <v/>
      </c>
      <c r="C95" s="767" t="str">
        <f t="shared" si="13"/>
        <v/>
      </c>
      <c r="D95" s="172"/>
      <c r="E95" s="172"/>
      <c r="F95" s="172"/>
      <c r="G95" s="172"/>
      <c r="H95" s="172"/>
      <c r="I95" s="172"/>
      <c r="J95" s="172"/>
      <c r="K95" s="172"/>
      <c r="L95" s="172"/>
      <c r="M95" s="172"/>
      <c r="N95" s="172"/>
      <c r="O95" s="172"/>
      <c r="P95" s="172"/>
      <c r="Q95" s="172"/>
      <c r="R95" s="172"/>
    </row>
    <row r="96" spans="1:36" s="173" customFormat="1" ht="18" customHeight="1" x14ac:dyDescent="0.2">
      <c r="A96" s="172"/>
      <c r="B96" s="256" t="str">
        <f t="shared" si="12"/>
        <v/>
      </c>
      <c r="C96" s="767" t="str">
        <f t="shared" si="13"/>
        <v/>
      </c>
      <c r="D96" s="172"/>
      <c r="E96" s="172"/>
      <c r="F96" s="172"/>
      <c r="G96" s="172"/>
      <c r="H96" s="172"/>
      <c r="I96" s="172"/>
      <c r="J96" s="172"/>
      <c r="K96" s="172"/>
      <c r="L96" s="172"/>
      <c r="M96" s="172"/>
      <c r="N96" s="172"/>
      <c r="O96" s="172"/>
      <c r="P96" s="172"/>
      <c r="Q96" s="172"/>
      <c r="R96" s="172"/>
    </row>
    <row r="97" spans="1:35" s="173" customFormat="1" ht="18" customHeight="1" x14ac:dyDescent="0.2">
      <c r="A97" s="172"/>
      <c r="B97" s="256" t="str">
        <f t="shared" si="12"/>
        <v/>
      </c>
      <c r="C97" s="767" t="str">
        <f t="shared" si="13"/>
        <v/>
      </c>
      <c r="D97" s="172"/>
      <c r="E97" s="172"/>
      <c r="F97" s="172"/>
      <c r="G97" s="172"/>
      <c r="H97" s="172"/>
      <c r="I97" s="172"/>
      <c r="J97" s="172"/>
      <c r="K97" s="172"/>
      <c r="L97" s="172"/>
      <c r="M97" s="172"/>
      <c r="N97" s="172"/>
      <c r="O97" s="172"/>
      <c r="P97" s="172"/>
      <c r="Q97" s="172"/>
      <c r="R97" s="172"/>
    </row>
    <row r="98" spans="1:35" s="173" customFormat="1" ht="18" customHeight="1" x14ac:dyDescent="0.2">
      <c r="A98" s="172"/>
      <c r="B98" s="256" t="str">
        <f t="shared" si="12"/>
        <v/>
      </c>
      <c r="C98" s="767" t="str">
        <f t="shared" si="13"/>
        <v/>
      </c>
      <c r="D98" s="172"/>
      <c r="E98" s="172"/>
      <c r="F98" s="172"/>
      <c r="G98" s="172"/>
      <c r="H98" s="172"/>
      <c r="I98" s="172"/>
      <c r="J98" s="172"/>
      <c r="K98" s="172"/>
      <c r="L98" s="172"/>
      <c r="M98" s="172"/>
      <c r="N98" s="172"/>
      <c r="O98" s="172"/>
      <c r="P98" s="172"/>
      <c r="Q98" s="172"/>
      <c r="R98" s="172"/>
    </row>
    <row r="99" spans="1:35" s="173" customFormat="1" ht="18" customHeight="1" x14ac:dyDescent="0.2">
      <c r="A99" s="172"/>
      <c r="B99" s="256" t="str">
        <f t="shared" si="12"/>
        <v/>
      </c>
      <c r="C99" s="767" t="str">
        <f t="shared" si="13"/>
        <v/>
      </c>
      <c r="D99" s="172"/>
      <c r="E99" s="172"/>
      <c r="F99" s="172"/>
      <c r="G99" s="172"/>
      <c r="H99" s="172"/>
      <c r="I99" s="172"/>
      <c r="J99" s="172"/>
      <c r="K99" s="172"/>
      <c r="L99" s="172"/>
      <c r="M99" s="172"/>
      <c r="N99" s="172"/>
      <c r="O99" s="172"/>
      <c r="P99" s="172"/>
      <c r="Q99" s="172"/>
      <c r="R99" s="172"/>
    </row>
    <row r="100" spans="1:35" s="173" customFormat="1" ht="18" customHeight="1" x14ac:dyDescent="0.2">
      <c r="A100" s="172"/>
      <c r="B100" s="256" t="str">
        <f t="shared" si="12"/>
        <v/>
      </c>
      <c r="C100" s="767" t="str">
        <f t="shared" si="13"/>
        <v/>
      </c>
      <c r="D100" s="172"/>
      <c r="E100" s="172"/>
      <c r="F100" s="172"/>
      <c r="G100" s="172"/>
      <c r="H100" s="172"/>
      <c r="I100" s="172"/>
      <c r="J100" s="172"/>
      <c r="K100" s="172"/>
      <c r="L100" s="172"/>
      <c r="M100" s="172"/>
      <c r="N100" s="172"/>
      <c r="O100" s="172"/>
      <c r="P100" s="172"/>
      <c r="Q100" s="172"/>
      <c r="R100" s="172"/>
    </row>
    <row r="101" spans="1:35" s="173" customFormat="1" ht="18" customHeight="1" x14ac:dyDescent="0.2">
      <c r="A101" s="172"/>
      <c r="B101" s="256" t="str">
        <f t="shared" si="12"/>
        <v/>
      </c>
      <c r="C101" s="767" t="str">
        <f t="shared" si="13"/>
        <v/>
      </c>
      <c r="D101" s="172"/>
      <c r="E101" s="172"/>
      <c r="F101" s="172"/>
      <c r="G101" s="172"/>
      <c r="H101" s="172"/>
      <c r="I101" s="172"/>
      <c r="J101" s="172"/>
      <c r="K101" s="172"/>
      <c r="L101" s="172"/>
      <c r="M101" s="172"/>
      <c r="N101" s="172"/>
      <c r="O101" s="172"/>
      <c r="P101" s="172"/>
      <c r="Q101" s="172"/>
      <c r="R101" s="172"/>
    </row>
    <row r="102" spans="1:35" s="173" customFormat="1" ht="18" customHeight="1" x14ac:dyDescent="0.2">
      <c r="A102" s="172"/>
      <c r="B102" s="256" t="str">
        <f t="shared" si="12"/>
        <v/>
      </c>
      <c r="C102" s="767" t="str">
        <f t="shared" si="13"/>
        <v/>
      </c>
      <c r="D102" s="172"/>
      <c r="E102" s="172"/>
      <c r="F102" s="172"/>
      <c r="G102" s="172"/>
      <c r="H102" s="172"/>
      <c r="I102" s="172"/>
      <c r="J102" s="172"/>
      <c r="K102" s="172"/>
      <c r="L102" s="172"/>
      <c r="M102" s="172"/>
      <c r="N102" s="172"/>
      <c r="O102" s="172"/>
      <c r="P102" s="172"/>
      <c r="Q102" s="172"/>
      <c r="R102" s="172"/>
    </row>
    <row r="103" spans="1:35" s="173" customFormat="1" ht="18" customHeight="1" x14ac:dyDescent="0.2">
      <c r="A103" s="172"/>
      <c r="B103" s="256" t="str">
        <f t="shared" si="12"/>
        <v/>
      </c>
      <c r="C103" s="767" t="str">
        <f t="shared" si="13"/>
        <v/>
      </c>
      <c r="D103" s="172"/>
      <c r="E103" s="172"/>
      <c r="F103" s="172"/>
      <c r="G103" s="172"/>
      <c r="H103" s="172"/>
      <c r="I103" s="172"/>
      <c r="J103" s="172"/>
      <c r="K103" s="172"/>
      <c r="L103" s="172"/>
      <c r="M103" s="172"/>
      <c r="N103" s="172"/>
      <c r="O103" s="172"/>
      <c r="P103" s="172"/>
      <c r="Q103" s="172"/>
      <c r="R103" s="172"/>
    </row>
    <row r="104" spans="1:35" s="173" customFormat="1" ht="18" customHeight="1" x14ac:dyDescent="0.2">
      <c r="A104" s="172"/>
      <c r="B104" s="256" t="str">
        <f t="shared" si="12"/>
        <v/>
      </c>
      <c r="C104" s="767" t="str">
        <f t="shared" si="13"/>
        <v/>
      </c>
      <c r="D104" s="172"/>
      <c r="E104" s="172"/>
      <c r="F104" s="172"/>
      <c r="G104" s="172"/>
      <c r="H104" s="172"/>
      <c r="I104" s="172"/>
      <c r="J104" s="172"/>
      <c r="K104" s="172"/>
      <c r="L104" s="172"/>
      <c r="M104" s="172"/>
      <c r="N104" s="172"/>
      <c r="O104" s="172"/>
      <c r="P104" s="172"/>
      <c r="Q104" s="172"/>
      <c r="R104" s="172"/>
    </row>
    <row r="105" spans="1:35" s="173" customFormat="1" ht="18" customHeight="1" x14ac:dyDescent="0.2">
      <c r="A105" s="172"/>
      <c r="B105" s="256" t="str">
        <f t="shared" si="12"/>
        <v/>
      </c>
      <c r="C105" s="767" t="str">
        <f t="shared" si="13"/>
        <v/>
      </c>
      <c r="D105" s="172"/>
      <c r="E105" s="172"/>
      <c r="F105" s="172"/>
      <c r="G105" s="172"/>
      <c r="H105" s="172"/>
      <c r="I105" s="172"/>
      <c r="J105" s="172"/>
      <c r="K105" s="172"/>
      <c r="L105" s="172"/>
      <c r="M105" s="172"/>
      <c r="N105" s="172"/>
      <c r="O105" s="172"/>
      <c r="P105" s="172"/>
      <c r="Q105" s="172"/>
      <c r="R105" s="172"/>
    </row>
    <row r="106" spans="1:35" s="173" customFormat="1" ht="18" customHeight="1" x14ac:dyDescent="0.2">
      <c r="A106" s="172"/>
      <c r="B106" s="256" t="str">
        <f t="shared" si="12"/>
        <v/>
      </c>
      <c r="C106" s="767" t="str">
        <f t="shared" si="13"/>
        <v/>
      </c>
      <c r="D106" s="172"/>
      <c r="E106" s="172"/>
      <c r="F106" s="172"/>
      <c r="G106" s="172"/>
      <c r="H106" s="172"/>
      <c r="I106" s="172"/>
      <c r="J106" s="172"/>
      <c r="K106" s="172"/>
      <c r="L106" s="172"/>
      <c r="M106" s="172"/>
      <c r="N106" s="172"/>
      <c r="O106" s="172"/>
      <c r="P106" s="172"/>
      <c r="Q106" s="172"/>
      <c r="R106" s="172"/>
    </row>
    <row r="107" spans="1:35" s="173" customFormat="1" ht="18" customHeight="1" x14ac:dyDescent="0.2">
      <c r="A107" s="172"/>
      <c r="B107" s="256" t="str">
        <f t="shared" si="12"/>
        <v/>
      </c>
      <c r="C107" s="767" t="str">
        <f t="shared" si="13"/>
        <v/>
      </c>
      <c r="D107" s="172"/>
      <c r="E107" s="172"/>
      <c r="F107" s="172"/>
      <c r="G107" s="172"/>
      <c r="H107" s="172"/>
      <c r="I107" s="172"/>
      <c r="J107" s="172"/>
      <c r="K107" s="172"/>
      <c r="L107" s="172"/>
      <c r="M107" s="172"/>
      <c r="N107" s="172"/>
      <c r="O107" s="172"/>
      <c r="P107" s="172"/>
      <c r="Q107" s="172"/>
      <c r="R107" s="172"/>
    </row>
    <row r="108" spans="1:35" s="173" customFormat="1" ht="17.25" customHeight="1" x14ac:dyDescent="0.2">
      <c r="A108" s="172"/>
      <c r="B108" s="256" t="str">
        <f t="shared" si="12"/>
        <v/>
      </c>
      <c r="C108" s="767" t="str">
        <f t="shared" si="13"/>
        <v/>
      </c>
      <c r="D108" s="172"/>
      <c r="E108" s="172"/>
      <c r="F108" s="172"/>
      <c r="G108" s="172"/>
      <c r="H108" s="172"/>
      <c r="I108" s="172"/>
      <c r="J108" s="172"/>
      <c r="K108" s="172"/>
      <c r="L108" s="172"/>
      <c r="M108" s="172"/>
      <c r="N108" s="172"/>
      <c r="O108" s="172"/>
      <c r="P108" s="172"/>
      <c r="Q108" s="172"/>
      <c r="R108" s="172"/>
    </row>
    <row r="109" spans="1:35" s="173" customFormat="1" ht="19.5" customHeight="1" thickBot="1" x14ac:dyDescent="0.25">
      <c r="A109" s="172"/>
      <c r="B109" s="258" t="str">
        <f t="shared" si="12"/>
        <v/>
      </c>
      <c r="C109" s="768" t="str">
        <f t="shared" si="13"/>
        <v/>
      </c>
      <c r="D109" s="172"/>
      <c r="E109" s="172"/>
      <c r="F109" s="172"/>
      <c r="G109" s="172"/>
      <c r="H109" s="172"/>
      <c r="I109" s="172"/>
      <c r="J109" s="172"/>
      <c r="K109" s="172"/>
      <c r="L109" s="172"/>
      <c r="M109" s="172"/>
      <c r="N109" s="172"/>
      <c r="O109" s="172"/>
      <c r="P109" s="172"/>
      <c r="Q109" s="172"/>
      <c r="R109" s="172"/>
    </row>
    <row r="110" spans="1:35" s="173" customFormat="1" x14ac:dyDescent="0.2">
      <c r="A110" s="172"/>
      <c r="B110" s="172"/>
      <c r="C110" s="172"/>
      <c r="D110" s="172"/>
      <c r="E110" s="172"/>
      <c r="F110" s="172"/>
      <c r="G110" s="172"/>
      <c r="H110" s="172"/>
      <c r="I110" s="172"/>
      <c r="J110" s="172"/>
      <c r="K110" s="172"/>
      <c r="L110" s="172"/>
      <c r="M110" s="172"/>
      <c r="N110" s="172"/>
      <c r="O110" s="172"/>
      <c r="P110" s="172"/>
      <c r="Q110" s="172"/>
      <c r="R110" s="172"/>
      <c r="S110" s="183"/>
      <c r="T110" s="183"/>
      <c r="U110" s="259"/>
      <c r="V110" s="401"/>
      <c r="W110" s="183"/>
      <c r="X110" s="183"/>
      <c r="Y110" s="183"/>
      <c r="Z110" s="183"/>
      <c r="AA110" s="183"/>
      <c r="AB110" s="183"/>
      <c r="AC110" s="183"/>
      <c r="AD110" s="183"/>
      <c r="AE110" s="183"/>
      <c r="AF110" s="183"/>
      <c r="AG110" s="183"/>
      <c r="AH110" s="183"/>
      <c r="AI110" s="218"/>
    </row>
    <row r="111" spans="1:35" s="173" customFormat="1" ht="16.5" x14ac:dyDescent="0.3">
      <c r="A111" s="172"/>
      <c r="B111" s="172"/>
      <c r="D111" s="52" t="s">
        <v>183</v>
      </c>
      <c r="E111" s="172"/>
      <c r="F111" s="172"/>
      <c r="G111" s="172"/>
      <c r="H111" s="172"/>
      <c r="I111" s="172"/>
      <c r="J111" s="172"/>
      <c r="K111" s="172"/>
      <c r="L111" s="172"/>
      <c r="M111" s="172"/>
      <c r="N111" s="172"/>
      <c r="O111" s="172"/>
      <c r="P111" s="172"/>
      <c r="Q111" s="172"/>
      <c r="R111" s="172"/>
      <c r="S111" s="183"/>
      <c r="T111" s="183"/>
      <c r="U111" s="259"/>
      <c r="V111" s="401"/>
      <c r="W111" s="183"/>
      <c r="X111" s="183"/>
      <c r="Y111" s="183"/>
      <c r="Z111" s="183"/>
      <c r="AA111" s="183"/>
      <c r="AB111" s="183"/>
      <c r="AC111" s="183"/>
      <c r="AD111" s="183"/>
      <c r="AE111" s="183"/>
      <c r="AF111" s="183"/>
      <c r="AG111" s="183"/>
      <c r="AH111" s="183"/>
      <c r="AI111" s="218"/>
    </row>
    <row r="112" spans="1:35" s="173" customFormat="1" x14ac:dyDescent="0.2">
      <c r="A112" s="172"/>
      <c r="B112" s="172"/>
      <c r="C112" s="172"/>
      <c r="D112" s="172"/>
      <c r="E112" s="172"/>
      <c r="F112" s="172"/>
      <c r="G112" s="172"/>
      <c r="H112" s="172"/>
      <c r="I112" s="172"/>
      <c r="J112" s="172"/>
      <c r="K112" s="172"/>
      <c r="L112" s="172"/>
      <c r="M112" s="172"/>
      <c r="N112" s="172"/>
      <c r="O112" s="172"/>
      <c r="P112" s="172"/>
      <c r="Q112" s="172"/>
      <c r="R112" s="172"/>
      <c r="S112" s="183"/>
      <c r="T112" s="183"/>
      <c r="U112" s="259"/>
      <c r="V112" s="401"/>
      <c r="W112" s="183"/>
      <c r="X112" s="183"/>
      <c r="Y112" s="183"/>
      <c r="Z112" s="183"/>
      <c r="AA112" s="183"/>
      <c r="AB112" s="183"/>
      <c r="AC112" s="183"/>
      <c r="AD112" s="183"/>
      <c r="AE112" s="183"/>
      <c r="AF112" s="183"/>
      <c r="AG112" s="183"/>
      <c r="AH112" s="183"/>
      <c r="AI112" s="218"/>
    </row>
    <row r="113" spans="1:35" s="173" customFormat="1" x14ac:dyDescent="0.2">
      <c r="A113" s="172"/>
      <c r="B113" s="172"/>
      <c r="C113" s="172"/>
      <c r="D113" s="172"/>
      <c r="E113" s="172"/>
      <c r="F113" s="172"/>
      <c r="G113" s="172"/>
      <c r="H113" s="172"/>
      <c r="I113" s="172"/>
      <c r="J113" s="172"/>
      <c r="K113" s="172"/>
      <c r="L113" s="172"/>
      <c r="M113" s="172"/>
      <c r="N113" s="172"/>
      <c r="O113" s="172"/>
      <c r="P113" s="172"/>
      <c r="Q113" s="172"/>
      <c r="R113" s="172"/>
      <c r="S113" s="183"/>
      <c r="T113" s="183"/>
      <c r="U113" s="259"/>
      <c r="V113" s="401"/>
      <c r="W113" s="183"/>
      <c r="X113" s="183"/>
      <c r="Y113" s="183"/>
      <c r="Z113" s="183"/>
      <c r="AA113" s="183"/>
      <c r="AB113" s="183"/>
      <c r="AC113" s="183"/>
      <c r="AD113" s="183"/>
      <c r="AE113" s="183"/>
      <c r="AF113" s="183"/>
      <c r="AG113" s="183"/>
      <c r="AH113" s="183"/>
      <c r="AI113" s="218"/>
    </row>
    <row r="114" spans="1:35" s="173" customFormat="1" ht="15" x14ac:dyDescent="0.25">
      <c r="A114" s="172"/>
      <c r="B114" s="186" t="s">
        <v>30</v>
      </c>
      <c r="C114" s="172"/>
      <c r="D114" s="172"/>
      <c r="E114" s="172"/>
      <c r="F114" s="172"/>
      <c r="G114" s="172"/>
      <c r="H114" s="172"/>
      <c r="I114" s="172"/>
      <c r="J114" s="172"/>
      <c r="K114" s="172"/>
      <c r="L114" s="172"/>
      <c r="M114" s="172"/>
      <c r="N114" s="172"/>
      <c r="O114" s="172"/>
      <c r="P114" s="172"/>
      <c r="Q114" s="172"/>
      <c r="R114" s="172"/>
      <c r="S114" s="183"/>
      <c r="T114" s="183"/>
      <c r="U114" s="259"/>
      <c r="V114" s="401"/>
      <c r="W114" s="183"/>
      <c r="X114" s="183"/>
      <c r="Y114" s="183"/>
      <c r="Z114" s="183"/>
      <c r="AA114" s="183"/>
      <c r="AB114" s="183"/>
      <c r="AC114" s="183"/>
      <c r="AD114" s="183"/>
      <c r="AE114" s="183"/>
      <c r="AF114" s="183"/>
      <c r="AG114" s="183"/>
      <c r="AH114" s="183"/>
      <c r="AI114" s="218"/>
    </row>
    <row r="115" spans="1:35" s="173" customFormat="1" x14ac:dyDescent="0.2">
      <c r="A115" s="172"/>
      <c r="B115" s="172"/>
      <c r="C115" s="172"/>
      <c r="D115" s="172"/>
      <c r="E115" s="172"/>
      <c r="F115" s="172"/>
      <c r="G115" s="172"/>
      <c r="H115" s="172"/>
      <c r="I115" s="172"/>
      <c r="J115" s="172"/>
      <c r="K115" s="172"/>
      <c r="L115" s="172"/>
      <c r="M115" s="172"/>
      <c r="N115" s="172"/>
      <c r="O115" s="172"/>
      <c r="P115" s="172"/>
      <c r="Q115" s="172"/>
      <c r="R115" s="172"/>
      <c r="S115" s="183"/>
      <c r="T115" s="183"/>
      <c r="U115" s="259"/>
      <c r="V115" s="401"/>
      <c r="W115" s="183"/>
      <c r="X115" s="183"/>
      <c r="Y115" s="183"/>
      <c r="Z115" s="183"/>
      <c r="AA115" s="183"/>
      <c r="AB115" s="183"/>
      <c r="AC115" s="183"/>
      <c r="AD115" s="183"/>
      <c r="AE115" s="183"/>
      <c r="AF115" s="183"/>
      <c r="AG115" s="183"/>
      <c r="AH115" s="183"/>
      <c r="AI115" s="218"/>
    </row>
    <row r="116" spans="1:35" s="173" customFormat="1" x14ac:dyDescent="0.2">
      <c r="A116" s="172"/>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row>
    <row r="117" spans="1:35" s="173" customFormat="1" ht="18" customHeight="1" thickBot="1" x14ac:dyDescent="0.25">
      <c r="A117" s="172"/>
      <c r="C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row>
    <row r="118" spans="1:35" s="173" customFormat="1" ht="73.5" customHeight="1" thickBot="1" x14ac:dyDescent="0.25">
      <c r="A118" s="172"/>
      <c r="B118" s="187" t="s">
        <v>68</v>
      </c>
      <c r="C118" s="190" t="s">
        <v>193</v>
      </c>
      <c r="D118" s="190" t="s">
        <v>194</v>
      </c>
      <c r="E118" s="190" t="s">
        <v>374</v>
      </c>
      <c r="F118" s="219" t="s">
        <v>282</v>
      </c>
      <c r="G118" s="219" t="s">
        <v>284</v>
      </c>
      <c r="H118" s="246"/>
      <c r="I118" s="288"/>
      <c r="J118" s="172"/>
      <c r="K118" s="172"/>
      <c r="L118" s="172"/>
      <c r="M118" s="172"/>
      <c r="N118" s="172"/>
      <c r="O118" s="172"/>
      <c r="P118" s="172"/>
      <c r="Q118" s="172"/>
      <c r="R118" s="172"/>
      <c r="S118" s="172"/>
      <c r="T118" s="172"/>
      <c r="U118" s="172"/>
      <c r="V118" s="172"/>
      <c r="W118" s="172"/>
      <c r="X118" s="172"/>
      <c r="Y118" s="172"/>
      <c r="Z118" s="172"/>
      <c r="AA118" s="172"/>
    </row>
    <row r="119" spans="1:35" s="173" customFormat="1" ht="18" customHeight="1" x14ac:dyDescent="0.2">
      <c r="A119" s="172"/>
      <c r="B119" s="402" t="str">
        <f>IF(B70="","",B70)</f>
        <v/>
      </c>
      <c r="C119" s="427"/>
      <c r="D119" s="425"/>
      <c r="E119" s="425"/>
      <c r="F119" s="404" t="str">
        <f>C70</f>
        <v/>
      </c>
      <c r="G119" s="765" t="str">
        <f>IF(B119="","",C119-D119+E119-F119)</f>
        <v/>
      </c>
      <c r="H119" s="47"/>
      <c r="I119" s="47"/>
      <c r="J119" s="172"/>
      <c r="K119" s="172"/>
      <c r="L119" s="172"/>
      <c r="M119" s="172"/>
      <c r="N119" s="172"/>
      <c r="O119" s="172"/>
      <c r="P119" s="172"/>
      <c r="Q119" s="172"/>
      <c r="R119" s="172"/>
      <c r="S119" s="172"/>
      <c r="T119" s="172"/>
      <c r="U119" s="172"/>
      <c r="V119" s="172"/>
      <c r="W119" s="172"/>
      <c r="X119" s="172"/>
      <c r="Y119" s="172"/>
      <c r="Z119" s="172"/>
      <c r="AA119" s="172"/>
    </row>
    <row r="120" spans="1:35" s="173" customFormat="1" ht="18" customHeight="1" x14ac:dyDescent="0.2">
      <c r="A120" s="172"/>
      <c r="B120" s="222" t="str">
        <f>IF(B71="","",B71)</f>
        <v/>
      </c>
      <c r="C120" s="332"/>
      <c r="D120" s="323"/>
      <c r="E120" s="323"/>
      <c r="F120" s="404" t="str">
        <f t="shared" ref="F120:F121" si="14">C71</f>
        <v/>
      </c>
      <c r="G120" s="718" t="str">
        <f>IF(B120="","",C120-D120+E120-F120)</f>
        <v/>
      </c>
      <c r="H120" s="47"/>
      <c r="I120" s="47"/>
      <c r="J120" s="172"/>
      <c r="K120" s="172"/>
      <c r="L120" s="172"/>
      <c r="M120" s="172"/>
      <c r="N120" s="172"/>
      <c r="O120" s="172"/>
      <c r="P120" s="172"/>
      <c r="Q120" s="172"/>
      <c r="R120" s="172"/>
      <c r="S120" s="172"/>
      <c r="T120" s="172"/>
      <c r="U120" s="172"/>
      <c r="V120" s="172"/>
      <c r="W120" s="172"/>
      <c r="X120" s="172"/>
      <c r="Y120" s="172"/>
      <c r="Z120" s="172"/>
      <c r="AA120" s="172"/>
    </row>
    <row r="121" spans="1:35" s="173" customFormat="1" ht="18" customHeight="1" x14ac:dyDescent="0.2">
      <c r="A121" s="172"/>
      <c r="B121" s="222" t="str">
        <f t="shared" ref="B121:B158" si="15">IF(B72="","",B72)</f>
        <v/>
      </c>
      <c r="C121" s="332"/>
      <c r="D121" s="323"/>
      <c r="E121" s="323"/>
      <c r="F121" s="404" t="str">
        <f t="shared" si="14"/>
        <v/>
      </c>
      <c r="G121" s="718" t="str">
        <f t="shared" ref="G121:G158" si="16">IF(B121="","",C121-D121+E121-F121)</f>
        <v/>
      </c>
      <c r="H121" s="47"/>
      <c r="I121" s="47"/>
      <c r="J121" s="172"/>
      <c r="K121" s="172"/>
      <c r="L121" s="172"/>
      <c r="M121" s="172"/>
      <c r="N121" s="172"/>
      <c r="O121" s="172"/>
      <c r="P121" s="172"/>
      <c r="Q121" s="172"/>
      <c r="R121" s="172"/>
      <c r="S121" s="172"/>
      <c r="T121" s="172"/>
      <c r="U121" s="172"/>
      <c r="V121" s="172"/>
      <c r="W121" s="172"/>
      <c r="X121" s="172"/>
      <c r="Y121" s="172"/>
      <c r="Z121" s="172"/>
      <c r="AA121" s="172"/>
    </row>
    <row r="122" spans="1:35" s="173" customFormat="1" ht="18" customHeight="1" x14ac:dyDescent="0.2">
      <c r="A122" s="172"/>
      <c r="B122" s="222" t="str">
        <f t="shared" si="15"/>
        <v/>
      </c>
      <c r="C122" s="332"/>
      <c r="D122" s="323"/>
      <c r="E122" s="323"/>
      <c r="F122" s="404" t="str">
        <f t="shared" ref="F122:F158" si="17">C73</f>
        <v/>
      </c>
      <c r="G122" s="718" t="str">
        <f t="shared" si="16"/>
        <v/>
      </c>
      <c r="H122" s="47"/>
      <c r="I122" s="47"/>
      <c r="J122" s="172"/>
      <c r="K122" s="172"/>
      <c r="L122" s="172"/>
      <c r="M122" s="172"/>
      <c r="N122" s="172"/>
      <c r="O122" s="172"/>
      <c r="P122" s="172"/>
      <c r="Q122" s="172"/>
      <c r="R122" s="172"/>
      <c r="S122" s="172"/>
      <c r="T122" s="172"/>
      <c r="U122" s="172"/>
      <c r="V122" s="172"/>
      <c r="W122" s="172"/>
      <c r="X122" s="172"/>
      <c r="Y122" s="172"/>
      <c r="Z122" s="172"/>
      <c r="AA122" s="172"/>
    </row>
    <row r="123" spans="1:35" s="173" customFormat="1" ht="18" customHeight="1" x14ac:dyDescent="0.2">
      <c r="A123" s="172"/>
      <c r="B123" s="222" t="str">
        <f t="shared" si="15"/>
        <v/>
      </c>
      <c r="C123" s="332"/>
      <c r="D123" s="323"/>
      <c r="E123" s="323"/>
      <c r="F123" s="404" t="str">
        <f t="shared" si="17"/>
        <v/>
      </c>
      <c r="G123" s="718" t="str">
        <f t="shared" si="16"/>
        <v/>
      </c>
      <c r="H123" s="47"/>
      <c r="I123" s="47"/>
      <c r="J123" s="172"/>
      <c r="K123" s="172"/>
      <c r="L123" s="172"/>
      <c r="M123" s="172"/>
      <c r="N123" s="172"/>
      <c r="O123" s="172"/>
      <c r="P123" s="172"/>
      <c r="Q123" s="172"/>
      <c r="R123" s="172"/>
      <c r="S123" s="172"/>
      <c r="T123" s="172"/>
      <c r="U123" s="172"/>
      <c r="V123" s="172"/>
      <c r="W123" s="172"/>
      <c r="X123" s="172"/>
      <c r="Y123" s="172"/>
      <c r="Z123" s="172"/>
      <c r="AA123" s="172"/>
    </row>
    <row r="124" spans="1:35" s="173" customFormat="1" ht="18" customHeight="1" x14ac:dyDescent="0.2">
      <c r="A124" s="172"/>
      <c r="B124" s="222" t="str">
        <f t="shared" si="15"/>
        <v/>
      </c>
      <c r="C124" s="332"/>
      <c r="D124" s="323"/>
      <c r="E124" s="323"/>
      <c r="F124" s="404" t="str">
        <f t="shared" si="17"/>
        <v/>
      </c>
      <c r="G124" s="718" t="str">
        <f t="shared" si="16"/>
        <v/>
      </c>
      <c r="H124" s="47"/>
      <c r="I124" s="47"/>
      <c r="J124" s="172"/>
      <c r="K124" s="172"/>
      <c r="L124" s="172"/>
      <c r="M124" s="172"/>
      <c r="N124" s="172"/>
      <c r="O124" s="172"/>
      <c r="P124" s="172"/>
      <c r="Q124" s="172"/>
      <c r="R124" s="172"/>
      <c r="S124" s="172"/>
      <c r="T124" s="172"/>
      <c r="U124" s="172"/>
      <c r="V124" s="172"/>
      <c r="W124" s="172"/>
      <c r="X124" s="172"/>
      <c r="Y124" s="172"/>
      <c r="Z124" s="172"/>
      <c r="AA124" s="172"/>
    </row>
    <row r="125" spans="1:35" s="173" customFormat="1" ht="18" customHeight="1" x14ac:dyDescent="0.2">
      <c r="A125" s="172"/>
      <c r="B125" s="222" t="str">
        <f t="shared" si="15"/>
        <v/>
      </c>
      <c r="C125" s="332"/>
      <c r="D125" s="323"/>
      <c r="E125" s="323"/>
      <c r="F125" s="404" t="str">
        <f t="shared" si="17"/>
        <v/>
      </c>
      <c r="G125" s="718" t="str">
        <f t="shared" si="16"/>
        <v/>
      </c>
      <c r="H125" s="47"/>
      <c r="I125" s="47"/>
      <c r="J125" s="172"/>
      <c r="K125" s="172"/>
      <c r="L125" s="172"/>
      <c r="M125" s="172"/>
      <c r="N125" s="172"/>
      <c r="O125" s="172"/>
      <c r="P125" s="172"/>
      <c r="Q125" s="172"/>
      <c r="R125" s="172"/>
      <c r="S125" s="172"/>
      <c r="T125" s="172"/>
      <c r="U125" s="172"/>
      <c r="V125" s="172"/>
      <c r="W125" s="172"/>
      <c r="X125" s="172"/>
      <c r="Y125" s="172"/>
      <c r="Z125" s="172"/>
      <c r="AA125" s="172"/>
    </row>
    <row r="126" spans="1:35" s="173" customFormat="1" ht="18" customHeight="1" x14ac:dyDescent="0.2">
      <c r="A126" s="172"/>
      <c r="B126" s="222" t="str">
        <f t="shared" si="15"/>
        <v/>
      </c>
      <c r="C126" s="332"/>
      <c r="D126" s="323"/>
      <c r="E126" s="323"/>
      <c r="F126" s="404" t="str">
        <f t="shared" si="17"/>
        <v/>
      </c>
      <c r="G126" s="718" t="str">
        <f t="shared" si="16"/>
        <v/>
      </c>
      <c r="H126" s="47"/>
      <c r="I126" s="47"/>
      <c r="J126" s="172"/>
      <c r="K126" s="172"/>
      <c r="L126" s="172"/>
      <c r="M126" s="172"/>
      <c r="N126" s="172"/>
      <c r="O126" s="172"/>
      <c r="P126" s="172"/>
      <c r="Q126" s="172"/>
      <c r="R126" s="172"/>
      <c r="S126" s="172"/>
      <c r="T126" s="172"/>
      <c r="U126" s="172"/>
      <c r="V126" s="172"/>
      <c r="W126" s="172"/>
      <c r="X126" s="172"/>
      <c r="Y126" s="172"/>
      <c r="Z126" s="172"/>
      <c r="AA126" s="172"/>
    </row>
    <row r="127" spans="1:35" s="173" customFormat="1" ht="18" customHeight="1" x14ac:dyDescent="0.2">
      <c r="A127" s="172"/>
      <c r="B127" s="222" t="str">
        <f t="shared" si="15"/>
        <v/>
      </c>
      <c r="C127" s="332"/>
      <c r="D127" s="323"/>
      <c r="E127" s="323"/>
      <c r="F127" s="404" t="str">
        <f t="shared" si="17"/>
        <v/>
      </c>
      <c r="G127" s="718" t="str">
        <f t="shared" si="16"/>
        <v/>
      </c>
      <c r="H127" s="47"/>
      <c r="I127" s="47"/>
      <c r="J127" s="172"/>
      <c r="K127" s="172"/>
      <c r="L127" s="172"/>
      <c r="M127" s="172"/>
      <c r="N127" s="172"/>
      <c r="O127" s="172"/>
      <c r="P127" s="172"/>
      <c r="Q127" s="172"/>
      <c r="R127" s="172"/>
      <c r="S127" s="172"/>
      <c r="T127" s="172"/>
      <c r="U127" s="172"/>
      <c r="V127" s="172"/>
      <c r="W127" s="172"/>
      <c r="X127" s="172"/>
      <c r="Y127" s="172"/>
      <c r="Z127" s="172"/>
      <c r="AA127" s="172"/>
    </row>
    <row r="128" spans="1:35" s="173" customFormat="1" ht="18" customHeight="1" x14ac:dyDescent="0.2">
      <c r="A128" s="172"/>
      <c r="B128" s="222" t="str">
        <f t="shared" si="15"/>
        <v/>
      </c>
      <c r="C128" s="332"/>
      <c r="D128" s="323"/>
      <c r="E128" s="323"/>
      <c r="F128" s="404" t="str">
        <f t="shared" si="17"/>
        <v/>
      </c>
      <c r="G128" s="718" t="str">
        <f t="shared" si="16"/>
        <v/>
      </c>
      <c r="H128" s="47"/>
      <c r="I128" s="47"/>
      <c r="J128" s="172"/>
      <c r="K128" s="172"/>
      <c r="L128" s="172"/>
      <c r="M128" s="172"/>
      <c r="N128" s="172"/>
      <c r="O128" s="172"/>
      <c r="P128" s="172"/>
      <c r="Q128" s="172"/>
      <c r="R128" s="172"/>
      <c r="S128" s="172"/>
      <c r="T128" s="172"/>
      <c r="U128" s="172"/>
      <c r="V128" s="172"/>
      <c r="W128" s="172"/>
      <c r="X128" s="172"/>
      <c r="Y128" s="172"/>
      <c r="Z128" s="172"/>
      <c r="AA128" s="172"/>
    </row>
    <row r="129" spans="1:27" s="173" customFormat="1" ht="18" customHeight="1" x14ac:dyDescent="0.2">
      <c r="A129" s="172"/>
      <c r="B129" s="222" t="str">
        <f t="shared" si="15"/>
        <v/>
      </c>
      <c r="C129" s="332"/>
      <c r="D129" s="323"/>
      <c r="E129" s="323"/>
      <c r="F129" s="404" t="str">
        <f t="shared" si="17"/>
        <v/>
      </c>
      <c r="G129" s="718" t="str">
        <f t="shared" si="16"/>
        <v/>
      </c>
      <c r="H129" s="47"/>
      <c r="I129" s="47"/>
      <c r="J129" s="172"/>
      <c r="K129" s="172"/>
      <c r="L129" s="172"/>
      <c r="M129" s="172"/>
      <c r="N129" s="172"/>
      <c r="O129" s="172"/>
      <c r="P129" s="172"/>
      <c r="Q129" s="172"/>
      <c r="R129" s="172"/>
      <c r="S129" s="172"/>
      <c r="T129" s="172"/>
      <c r="U129" s="172"/>
      <c r="V129" s="172"/>
      <c r="W129" s="172"/>
      <c r="X129" s="172"/>
      <c r="Y129" s="172"/>
      <c r="Z129" s="172"/>
      <c r="AA129" s="172"/>
    </row>
    <row r="130" spans="1:27" s="173" customFormat="1" ht="18" customHeight="1" x14ac:dyDescent="0.2">
      <c r="A130" s="172"/>
      <c r="B130" s="222" t="str">
        <f t="shared" si="15"/>
        <v/>
      </c>
      <c r="C130" s="332"/>
      <c r="D130" s="323"/>
      <c r="E130" s="323"/>
      <c r="F130" s="404" t="str">
        <f t="shared" si="17"/>
        <v/>
      </c>
      <c r="G130" s="718" t="str">
        <f t="shared" si="16"/>
        <v/>
      </c>
      <c r="H130" s="47"/>
      <c r="I130" s="47"/>
      <c r="J130" s="172"/>
      <c r="K130" s="172"/>
      <c r="L130" s="172"/>
      <c r="M130" s="172"/>
      <c r="N130" s="172"/>
      <c r="O130" s="172"/>
      <c r="P130" s="172"/>
      <c r="Q130" s="172"/>
      <c r="R130" s="172"/>
      <c r="S130" s="172"/>
      <c r="T130" s="172"/>
      <c r="U130" s="172"/>
      <c r="V130" s="172"/>
      <c r="W130" s="172"/>
      <c r="X130" s="172"/>
      <c r="Y130" s="172"/>
      <c r="Z130" s="172"/>
      <c r="AA130" s="172"/>
    </row>
    <row r="131" spans="1:27" s="173" customFormat="1" ht="18" customHeight="1" x14ac:dyDescent="0.2">
      <c r="A131" s="172"/>
      <c r="B131" s="222" t="str">
        <f t="shared" si="15"/>
        <v/>
      </c>
      <c r="C131" s="332"/>
      <c r="D131" s="323"/>
      <c r="E131" s="323"/>
      <c r="F131" s="404" t="str">
        <f t="shared" si="17"/>
        <v/>
      </c>
      <c r="G131" s="718" t="str">
        <f t="shared" si="16"/>
        <v/>
      </c>
      <c r="H131" s="47"/>
      <c r="I131" s="47"/>
      <c r="J131" s="172"/>
      <c r="K131" s="172"/>
      <c r="L131" s="172"/>
      <c r="M131" s="172"/>
      <c r="N131" s="172"/>
      <c r="O131" s="172"/>
      <c r="P131" s="172"/>
      <c r="Q131" s="172"/>
      <c r="R131" s="172"/>
      <c r="S131" s="172"/>
      <c r="T131" s="172"/>
      <c r="U131" s="172"/>
      <c r="V131" s="172"/>
      <c r="W131" s="172"/>
      <c r="X131" s="172"/>
      <c r="Y131" s="172"/>
      <c r="Z131" s="172"/>
      <c r="AA131" s="172"/>
    </row>
    <row r="132" spans="1:27" s="173" customFormat="1" ht="18" customHeight="1" x14ac:dyDescent="0.2">
      <c r="A132" s="172"/>
      <c r="B132" s="222" t="str">
        <f t="shared" si="15"/>
        <v/>
      </c>
      <c r="C132" s="332"/>
      <c r="D132" s="323"/>
      <c r="E132" s="323"/>
      <c r="F132" s="404" t="str">
        <f t="shared" si="17"/>
        <v/>
      </c>
      <c r="G132" s="718" t="str">
        <f t="shared" si="16"/>
        <v/>
      </c>
      <c r="H132" s="47"/>
      <c r="I132" s="47"/>
      <c r="J132" s="172"/>
      <c r="K132" s="172"/>
      <c r="L132" s="172"/>
      <c r="M132" s="172"/>
      <c r="N132" s="172"/>
      <c r="O132" s="172"/>
      <c r="P132" s="172"/>
      <c r="Q132" s="172"/>
      <c r="R132" s="172"/>
      <c r="S132" s="172"/>
      <c r="T132" s="172"/>
      <c r="U132" s="172"/>
      <c r="V132" s="172"/>
      <c r="W132" s="172"/>
      <c r="X132" s="172"/>
      <c r="Y132" s="172"/>
      <c r="Z132" s="172"/>
      <c r="AA132" s="172"/>
    </row>
    <row r="133" spans="1:27" s="173" customFormat="1" ht="18" customHeight="1" x14ac:dyDescent="0.2">
      <c r="A133" s="172"/>
      <c r="B133" s="222" t="str">
        <f t="shared" si="15"/>
        <v/>
      </c>
      <c r="C133" s="332"/>
      <c r="D133" s="323"/>
      <c r="E133" s="323"/>
      <c r="F133" s="404" t="str">
        <f t="shared" si="17"/>
        <v/>
      </c>
      <c r="G133" s="718" t="str">
        <f t="shared" si="16"/>
        <v/>
      </c>
      <c r="H133" s="47"/>
      <c r="I133" s="47"/>
      <c r="J133" s="172"/>
      <c r="K133" s="172"/>
      <c r="L133" s="172"/>
      <c r="M133" s="172"/>
      <c r="N133" s="172"/>
      <c r="O133" s="172"/>
      <c r="P133" s="172"/>
      <c r="Q133" s="172"/>
      <c r="R133" s="172"/>
      <c r="S133" s="172"/>
      <c r="T133" s="172"/>
      <c r="U133" s="172"/>
      <c r="V133" s="172"/>
      <c r="W133" s="172"/>
      <c r="X133" s="172"/>
      <c r="Y133" s="172"/>
      <c r="Z133" s="172"/>
      <c r="AA133" s="172"/>
    </row>
    <row r="134" spans="1:27" s="173" customFormat="1" ht="18" customHeight="1" x14ac:dyDescent="0.2">
      <c r="A134" s="172"/>
      <c r="B134" s="222" t="str">
        <f t="shared" si="15"/>
        <v/>
      </c>
      <c r="C134" s="332"/>
      <c r="D134" s="323"/>
      <c r="E134" s="323"/>
      <c r="F134" s="404" t="str">
        <f t="shared" si="17"/>
        <v/>
      </c>
      <c r="G134" s="718" t="str">
        <f t="shared" si="16"/>
        <v/>
      </c>
      <c r="H134" s="47"/>
      <c r="I134" s="47"/>
      <c r="J134" s="172"/>
      <c r="K134" s="172"/>
      <c r="L134" s="172"/>
      <c r="M134" s="172"/>
      <c r="N134" s="172"/>
      <c r="O134" s="172"/>
      <c r="P134" s="172"/>
      <c r="Q134" s="172"/>
      <c r="R134" s="172"/>
      <c r="S134" s="172"/>
      <c r="T134" s="172"/>
      <c r="U134" s="172"/>
      <c r="V134" s="172"/>
      <c r="W134" s="172"/>
      <c r="X134" s="172"/>
      <c r="Y134" s="172"/>
      <c r="Z134" s="172"/>
      <c r="AA134" s="172"/>
    </row>
    <row r="135" spans="1:27" s="173" customFormat="1" ht="18" customHeight="1" x14ac:dyDescent="0.2">
      <c r="A135" s="172"/>
      <c r="B135" s="222" t="str">
        <f t="shared" si="15"/>
        <v/>
      </c>
      <c r="C135" s="332"/>
      <c r="D135" s="323"/>
      <c r="E135" s="323"/>
      <c r="F135" s="404" t="str">
        <f t="shared" si="17"/>
        <v/>
      </c>
      <c r="G135" s="718" t="str">
        <f t="shared" si="16"/>
        <v/>
      </c>
      <c r="H135" s="47"/>
      <c r="I135" s="47"/>
      <c r="J135" s="172"/>
      <c r="K135" s="172"/>
      <c r="L135" s="172"/>
      <c r="M135" s="172"/>
      <c r="N135" s="172"/>
      <c r="O135" s="172"/>
      <c r="P135" s="172"/>
      <c r="Q135" s="172"/>
      <c r="R135" s="172"/>
      <c r="S135" s="172"/>
      <c r="T135" s="172"/>
      <c r="U135" s="172"/>
      <c r="V135" s="172"/>
      <c r="W135" s="172"/>
      <c r="X135" s="172"/>
      <c r="Y135" s="172"/>
      <c r="Z135" s="172"/>
      <c r="AA135" s="172"/>
    </row>
    <row r="136" spans="1:27" s="173" customFormat="1" ht="18" customHeight="1" x14ac:dyDescent="0.2">
      <c r="A136" s="172"/>
      <c r="B136" s="222" t="str">
        <f t="shared" si="15"/>
        <v/>
      </c>
      <c r="C136" s="332"/>
      <c r="D136" s="323"/>
      <c r="E136" s="323"/>
      <c r="F136" s="404" t="str">
        <f t="shared" si="17"/>
        <v/>
      </c>
      <c r="G136" s="718" t="str">
        <f t="shared" si="16"/>
        <v/>
      </c>
      <c r="H136" s="47"/>
      <c r="I136" s="47"/>
      <c r="J136" s="172"/>
      <c r="K136" s="172"/>
      <c r="L136" s="172"/>
      <c r="M136" s="172"/>
      <c r="N136" s="172"/>
      <c r="O136" s="172"/>
      <c r="P136" s="172"/>
      <c r="Q136" s="172"/>
      <c r="R136" s="172"/>
      <c r="S136" s="172"/>
      <c r="T136" s="172"/>
      <c r="U136" s="172"/>
      <c r="V136" s="172"/>
      <c r="W136" s="172"/>
      <c r="X136" s="172"/>
      <c r="Y136" s="172"/>
      <c r="Z136" s="172"/>
      <c r="AA136" s="172"/>
    </row>
    <row r="137" spans="1:27" s="173" customFormat="1" ht="18" customHeight="1" x14ac:dyDescent="0.2">
      <c r="A137" s="172"/>
      <c r="B137" s="222" t="str">
        <f t="shared" si="15"/>
        <v/>
      </c>
      <c r="C137" s="332"/>
      <c r="D137" s="323"/>
      <c r="E137" s="323"/>
      <c r="F137" s="404" t="str">
        <f t="shared" si="17"/>
        <v/>
      </c>
      <c r="G137" s="718" t="str">
        <f t="shared" si="16"/>
        <v/>
      </c>
      <c r="H137" s="47"/>
      <c r="I137" s="47"/>
      <c r="J137" s="172"/>
      <c r="K137" s="172"/>
      <c r="L137" s="172"/>
      <c r="M137" s="172"/>
      <c r="N137" s="172"/>
      <c r="O137" s="172"/>
      <c r="P137" s="172"/>
      <c r="Q137" s="172"/>
      <c r="R137" s="172"/>
      <c r="S137" s="172"/>
      <c r="T137" s="172"/>
      <c r="U137" s="172"/>
      <c r="V137" s="172"/>
      <c r="W137" s="172"/>
      <c r="X137" s="172"/>
      <c r="Y137" s="172"/>
      <c r="Z137" s="172"/>
      <c r="AA137" s="172"/>
    </row>
    <row r="138" spans="1:27" s="173" customFormat="1" ht="18" customHeight="1" x14ac:dyDescent="0.2">
      <c r="A138" s="172"/>
      <c r="B138" s="222" t="str">
        <f t="shared" si="15"/>
        <v/>
      </c>
      <c r="C138" s="332"/>
      <c r="D138" s="323"/>
      <c r="E138" s="323"/>
      <c r="F138" s="404" t="str">
        <f t="shared" si="17"/>
        <v/>
      </c>
      <c r="G138" s="718" t="str">
        <f t="shared" si="16"/>
        <v/>
      </c>
      <c r="H138" s="47"/>
      <c r="I138" s="47"/>
      <c r="J138" s="172"/>
      <c r="K138" s="172"/>
      <c r="L138" s="172"/>
      <c r="M138" s="172"/>
      <c r="N138" s="172"/>
      <c r="O138" s="172"/>
      <c r="P138" s="172"/>
      <c r="Q138" s="172"/>
      <c r="R138" s="172"/>
      <c r="S138" s="172"/>
      <c r="T138" s="172"/>
      <c r="U138" s="172"/>
      <c r="V138" s="172"/>
      <c r="W138" s="172"/>
      <c r="X138" s="172"/>
      <c r="Y138" s="172"/>
      <c r="Z138" s="172"/>
      <c r="AA138" s="172"/>
    </row>
    <row r="139" spans="1:27" s="173" customFormat="1" ht="18" customHeight="1" x14ac:dyDescent="0.2">
      <c r="A139" s="172"/>
      <c r="B139" s="222" t="str">
        <f t="shared" si="15"/>
        <v/>
      </c>
      <c r="C139" s="332"/>
      <c r="D139" s="323"/>
      <c r="E139" s="323"/>
      <c r="F139" s="404" t="str">
        <f t="shared" si="17"/>
        <v/>
      </c>
      <c r="G139" s="718" t="str">
        <f t="shared" si="16"/>
        <v/>
      </c>
      <c r="H139" s="47"/>
      <c r="I139" s="47"/>
      <c r="J139" s="172"/>
      <c r="K139" s="172"/>
      <c r="L139" s="172"/>
      <c r="M139" s="172"/>
      <c r="N139" s="172"/>
      <c r="O139" s="172"/>
      <c r="P139" s="172"/>
      <c r="Q139" s="172"/>
      <c r="R139" s="172"/>
      <c r="S139" s="172"/>
      <c r="T139" s="172"/>
      <c r="U139" s="172"/>
      <c r="V139" s="172"/>
      <c r="W139" s="172"/>
      <c r="X139" s="172"/>
      <c r="Y139" s="172"/>
      <c r="Z139" s="172"/>
      <c r="AA139" s="172"/>
    </row>
    <row r="140" spans="1:27" s="173" customFormat="1" ht="18" customHeight="1" x14ac:dyDescent="0.2">
      <c r="A140" s="172"/>
      <c r="B140" s="222" t="str">
        <f t="shared" si="15"/>
        <v/>
      </c>
      <c r="C140" s="332"/>
      <c r="D140" s="323"/>
      <c r="E140" s="323"/>
      <c r="F140" s="404" t="str">
        <f t="shared" si="17"/>
        <v/>
      </c>
      <c r="G140" s="718" t="str">
        <f t="shared" si="16"/>
        <v/>
      </c>
      <c r="H140" s="47"/>
      <c r="I140" s="47"/>
      <c r="J140" s="172"/>
      <c r="K140" s="172"/>
      <c r="L140" s="172"/>
      <c r="M140" s="172"/>
      <c r="N140" s="172"/>
      <c r="O140" s="172"/>
      <c r="P140" s="172"/>
      <c r="Q140" s="172"/>
      <c r="R140" s="172"/>
      <c r="S140" s="172"/>
      <c r="T140" s="172"/>
      <c r="U140" s="172"/>
      <c r="V140" s="172"/>
      <c r="W140" s="172"/>
      <c r="X140" s="172"/>
      <c r="Y140" s="172"/>
      <c r="Z140" s="172"/>
      <c r="AA140" s="172"/>
    </row>
    <row r="141" spans="1:27" s="173" customFormat="1" ht="18" customHeight="1" x14ac:dyDescent="0.2">
      <c r="A141" s="172"/>
      <c r="B141" s="222" t="str">
        <f t="shared" si="15"/>
        <v/>
      </c>
      <c r="C141" s="332"/>
      <c r="D141" s="323"/>
      <c r="E141" s="323"/>
      <c r="F141" s="404" t="str">
        <f t="shared" si="17"/>
        <v/>
      </c>
      <c r="G141" s="718" t="str">
        <f t="shared" si="16"/>
        <v/>
      </c>
      <c r="H141" s="47"/>
      <c r="I141" s="47"/>
      <c r="J141" s="172"/>
      <c r="K141" s="172"/>
      <c r="L141" s="172"/>
      <c r="M141" s="172"/>
      <c r="N141" s="172"/>
      <c r="O141" s="172"/>
      <c r="P141" s="172"/>
      <c r="Q141" s="172"/>
      <c r="R141" s="172"/>
      <c r="S141" s="172"/>
      <c r="T141" s="172"/>
      <c r="U141" s="172"/>
      <c r="V141" s="172"/>
      <c r="W141" s="172"/>
      <c r="X141" s="172"/>
      <c r="Y141" s="172"/>
      <c r="Z141" s="172"/>
      <c r="AA141" s="172"/>
    </row>
    <row r="142" spans="1:27" s="173" customFormat="1" ht="18" customHeight="1" x14ac:dyDescent="0.2">
      <c r="A142" s="172"/>
      <c r="B142" s="222" t="str">
        <f t="shared" si="15"/>
        <v/>
      </c>
      <c r="C142" s="332"/>
      <c r="D142" s="323"/>
      <c r="E142" s="323"/>
      <c r="F142" s="404" t="str">
        <f t="shared" si="17"/>
        <v/>
      </c>
      <c r="G142" s="718" t="str">
        <f t="shared" si="16"/>
        <v/>
      </c>
      <c r="H142" s="47"/>
      <c r="I142" s="47"/>
      <c r="J142" s="172"/>
      <c r="K142" s="172"/>
      <c r="L142" s="172"/>
      <c r="M142" s="172"/>
      <c r="N142" s="172"/>
      <c r="O142" s="172"/>
      <c r="P142" s="172"/>
      <c r="Q142" s="172"/>
      <c r="R142" s="172"/>
      <c r="S142" s="172"/>
      <c r="T142" s="172"/>
      <c r="U142" s="172"/>
      <c r="V142" s="172"/>
      <c r="W142" s="172"/>
      <c r="X142" s="172"/>
      <c r="Y142" s="172"/>
      <c r="Z142" s="172"/>
      <c r="AA142" s="172"/>
    </row>
    <row r="143" spans="1:27" s="173" customFormat="1" ht="18" customHeight="1" x14ac:dyDescent="0.2">
      <c r="A143" s="172"/>
      <c r="B143" s="222" t="str">
        <f t="shared" si="15"/>
        <v/>
      </c>
      <c r="C143" s="332"/>
      <c r="D143" s="323"/>
      <c r="E143" s="323"/>
      <c r="F143" s="404" t="str">
        <f t="shared" si="17"/>
        <v/>
      </c>
      <c r="G143" s="718" t="str">
        <f t="shared" si="16"/>
        <v/>
      </c>
      <c r="H143" s="47"/>
      <c r="I143" s="47"/>
      <c r="J143" s="172"/>
      <c r="K143" s="172"/>
      <c r="L143" s="172"/>
      <c r="M143" s="172"/>
      <c r="N143" s="172"/>
      <c r="O143" s="172"/>
      <c r="P143" s="172"/>
      <c r="Q143" s="172"/>
      <c r="R143" s="172"/>
      <c r="S143" s="172"/>
      <c r="T143" s="172"/>
      <c r="U143" s="172"/>
      <c r="V143" s="172"/>
      <c r="W143" s="172"/>
      <c r="X143" s="172"/>
      <c r="Y143" s="172"/>
      <c r="Z143" s="172"/>
      <c r="AA143" s="172"/>
    </row>
    <row r="144" spans="1:27" s="173" customFormat="1" ht="18" customHeight="1" x14ac:dyDescent="0.2">
      <c r="A144" s="172"/>
      <c r="B144" s="222" t="str">
        <f t="shared" si="15"/>
        <v/>
      </c>
      <c r="C144" s="332"/>
      <c r="D144" s="323"/>
      <c r="E144" s="323"/>
      <c r="F144" s="404" t="str">
        <f t="shared" si="17"/>
        <v/>
      </c>
      <c r="G144" s="718" t="str">
        <f t="shared" si="16"/>
        <v/>
      </c>
      <c r="H144" s="47"/>
      <c r="I144" s="47"/>
      <c r="J144" s="172"/>
      <c r="K144" s="172"/>
      <c r="L144" s="172"/>
      <c r="M144" s="172"/>
      <c r="N144" s="172"/>
      <c r="O144" s="172"/>
      <c r="P144" s="172"/>
      <c r="Q144" s="172"/>
      <c r="R144" s="172"/>
      <c r="S144" s="172"/>
      <c r="T144" s="172"/>
      <c r="U144" s="172"/>
      <c r="V144" s="172"/>
      <c r="W144" s="172"/>
      <c r="X144" s="172"/>
      <c r="Y144" s="172"/>
      <c r="Z144" s="172"/>
      <c r="AA144" s="172"/>
    </row>
    <row r="145" spans="1:27" s="173" customFormat="1" ht="18" customHeight="1" x14ac:dyDescent="0.2">
      <c r="A145" s="172"/>
      <c r="B145" s="222" t="str">
        <f t="shared" si="15"/>
        <v/>
      </c>
      <c r="C145" s="332"/>
      <c r="D145" s="323"/>
      <c r="E145" s="323"/>
      <c r="F145" s="404" t="str">
        <f t="shared" si="17"/>
        <v/>
      </c>
      <c r="G145" s="718" t="str">
        <f t="shared" si="16"/>
        <v/>
      </c>
      <c r="H145" s="47"/>
      <c r="I145" s="47"/>
      <c r="J145" s="172"/>
      <c r="K145" s="172"/>
      <c r="L145" s="172"/>
      <c r="M145" s="172"/>
      <c r="N145" s="172"/>
      <c r="O145" s="172"/>
      <c r="P145" s="172"/>
      <c r="Q145" s="172"/>
      <c r="R145" s="172"/>
      <c r="S145" s="172"/>
      <c r="T145" s="172"/>
      <c r="U145" s="172"/>
      <c r="V145" s="172"/>
      <c r="W145" s="172"/>
      <c r="X145" s="172"/>
      <c r="Y145" s="172"/>
      <c r="Z145" s="172"/>
      <c r="AA145" s="172"/>
    </row>
    <row r="146" spans="1:27" s="173" customFormat="1" ht="18" customHeight="1" x14ac:dyDescent="0.2">
      <c r="A146" s="172"/>
      <c r="B146" s="222" t="str">
        <f t="shared" si="15"/>
        <v/>
      </c>
      <c r="C146" s="332"/>
      <c r="D146" s="323"/>
      <c r="E146" s="323"/>
      <c r="F146" s="404" t="str">
        <f t="shared" si="17"/>
        <v/>
      </c>
      <c r="G146" s="718" t="str">
        <f t="shared" si="16"/>
        <v/>
      </c>
      <c r="H146" s="47"/>
      <c r="I146" s="47"/>
      <c r="J146" s="172"/>
      <c r="K146" s="172"/>
      <c r="L146" s="172"/>
      <c r="M146" s="172"/>
      <c r="N146" s="172"/>
      <c r="O146" s="172"/>
      <c r="P146" s="172"/>
      <c r="Q146" s="172"/>
      <c r="R146" s="172"/>
      <c r="S146" s="172"/>
      <c r="T146" s="172"/>
      <c r="U146" s="172"/>
      <c r="V146" s="172"/>
      <c r="W146" s="172"/>
      <c r="X146" s="172"/>
      <c r="Y146" s="172"/>
      <c r="Z146" s="172"/>
      <c r="AA146" s="172"/>
    </row>
    <row r="147" spans="1:27" s="173" customFormat="1" ht="18" customHeight="1" x14ac:dyDescent="0.2">
      <c r="A147" s="172"/>
      <c r="B147" s="222" t="str">
        <f t="shared" si="15"/>
        <v/>
      </c>
      <c r="C147" s="332"/>
      <c r="D147" s="323"/>
      <c r="E147" s="323"/>
      <c r="F147" s="404" t="str">
        <f t="shared" si="17"/>
        <v/>
      </c>
      <c r="G147" s="718" t="str">
        <f t="shared" si="16"/>
        <v/>
      </c>
      <c r="H147" s="47"/>
      <c r="I147" s="47"/>
      <c r="J147" s="172"/>
      <c r="K147" s="172"/>
      <c r="L147" s="172"/>
      <c r="M147" s="172"/>
      <c r="N147" s="172"/>
      <c r="O147" s="172"/>
      <c r="P147" s="172"/>
      <c r="Q147" s="172"/>
      <c r="R147" s="172"/>
      <c r="S147" s="172"/>
      <c r="T147" s="172"/>
      <c r="U147" s="172"/>
      <c r="V147" s="172"/>
      <c r="W147" s="172"/>
      <c r="X147" s="172"/>
      <c r="Y147" s="172"/>
      <c r="Z147" s="172"/>
      <c r="AA147" s="172"/>
    </row>
    <row r="148" spans="1:27" s="173" customFormat="1" ht="18" customHeight="1" x14ac:dyDescent="0.2">
      <c r="A148" s="172"/>
      <c r="B148" s="222" t="str">
        <f t="shared" si="15"/>
        <v/>
      </c>
      <c r="C148" s="332"/>
      <c r="D148" s="323"/>
      <c r="E148" s="323"/>
      <c r="F148" s="404" t="str">
        <f t="shared" si="17"/>
        <v/>
      </c>
      <c r="G148" s="718" t="str">
        <f t="shared" si="16"/>
        <v/>
      </c>
      <c r="H148" s="47"/>
      <c r="I148" s="47"/>
      <c r="J148" s="172"/>
      <c r="K148" s="172"/>
      <c r="L148" s="172"/>
      <c r="M148" s="172"/>
      <c r="N148" s="172"/>
      <c r="O148" s="172"/>
      <c r="P148" s="172"/>
      <c r="Q148" s="172"/>
      <c r="R148" s="172"/>
      <c r="S148" s="172"/>
      <c r="T148" s="172"/>
      <c r="U148" s="172"/>
      <c r="V148" s="172"/>
      <c r="W148" s="172"/>
      <c r="X148" s="172"/>
      <c r="Y148" s="172"/>
      <c r="Z148" s="172"/>
      <c r="AA148" s="172"/>
    </row>
    <row r="149" spans="1:27" s="173" customFormat="1" ht="18" customHeight="1" x14ac:dyDescent="0.2">
      <c r="A149" s="172"/>
      <c r="B149" s="222" t="str">
        <f t="shared" si="15"/>
        <v/>
      </c>
      <c r="C149" s="332"/>
      <c r="D149" s="323"/>
      <c r="E149" s="323"/>
      <c r="F149" s="404" t="str">
        <f t="shared" si="17"/>
        <v/>
      </c>
      <c r="G149" s="718" t="str">
        <f t="shared" si="16"/>
        <v/>
      </c>
      <c r="H149" s="47"/>
      <c r="I149" s="47"/>
      <c r="J149" s="172"/>
      <c r="K149" s="172"/>
      <c r="L149" s="172"/>
      <c r="M149" s="172"/>
      <c r="N149" s="172"/>
      <c r="O149" s="172"/>
      <c r="P149" s="172"/>
      <c r="Q149" s="172"/>
      <c r="R149" s="172"/>
      <c r="S149" s="172"/>
      <c r="T149" s="172"/>
      <c r="U149" s="172"/>
      <c r="V149" s="172"/>
      <c r="W149" s="172"/>
      <c r="X149" s="172"/>
      <c r="Y149" s="172"/>
      <c r="Z149" s="172"/>
      <c r="AA149" s="172"/>
    </row>
    <row r="150" spans="1:27" s="173" customFormat="1" ht="18" customHeight="1" x14ac:dyDescent="0.2">
      <c r="A150" s="172"/>
      <c r="B150" s="222" t="str">
        <f t="shared" si="15"/>
        <v/>
      </c>
      <c r="C150" s="332"/>
      <c r="D150" s="323"/>
      <c r="E150" s="323"/>
      <c r="F150" s="404" t="str">
        <f t="shared" si="17"/>
        <v/>
      </c>
      <c r="G150" s="718" t="str">
        <f t="shared" si="16"/>
        <v/>
      </c>
      <c r="H150" s="47"/>
      <c r="I150" s="47"/>
      <c r="J150" s="172"/>
      <c r="K150" s="172"/>
      <c r="L150" s="172"/>
      <c r="M150" s="172"/>
      <c r="N150" s="172"/>
      <c r="O150" s="172"/>
      <c r="P150" s="172"/>
      <c r="Q150" s="172"/>
      <c r="R150" s="172"/>
      <c r="S150" s="172"/>
      <c r="T150" s="172"/>
      <c r="U150" s="172"/>
      <c r="V150" s="172"/>
      <c r="W150" s="172"/>
      <c r="X150" s="172"/>
      <c r="Y150" s="172"/>
      <c r="Z150" s="172"/>
      <c r="AA150" s="172"/>
    </row>
    <row r="151" spans="1:27" s="173" customFormat="1" ht="18" customHeight="1" x14ac:dyDescent="0.2">
      <c r="A151" s="172"/>
      <c r="B151" s="222" t="str">
        <f t="shared" si="15"/>
        <v/>
      </c>
      <c r="C151" s="332"/>
      <c r="D151" s="323"/>
      <c r="E151" s="323"/>
      <c r="F151" s="404" t="str">
        <f t="shared" si="17"/>
        <v/>
      </c>
      <c r="G151" s="718" t="str">
        <f t="shared" si="16"/>
        <v/>
      </c>
      <c r="H151" s="47"/>
      <c r="I151" s="47"/>
      <c r="J151" s="172"/>
      <c r="K151" s="172"/>
      <c r="L151" s="172"/>
      <c r="M151" s="172"/>
      <c r="N151" s="172"/>
      <c r="O151" s="172"/>
      <c r="P151" s="172"/>
      <c r="Q151" s="172"/>
      <c r="R151" s="172"/>
      <c r="S151" s="172"/>
      <c r="T151" s="172"/>
      <c r="U151" s="172"/>
      <c r="V151" s="172"/>
      <c r="W151" s="172"/>
      <c r="X151" s="172"/>
      <c r="Y151" s="172"/>
      <c r="Z151" s="172"/>
      <c r="AA151" s="172"/>
    </row>
    <row r="152" spans="1:27" s="173" customFormat="1" ht="18" customHeight="1" x14ac:dyDescent="0.2">
      <c r="A152" s="172"/>
      <c r="B152" s="222" t="str">
        <f t="shared" si="15"/>
        <v/>
      </c>
      <c r="C152" s="332"/>
      <c r="D152" s="323"/>
      <c r="E152" s="323"/>
      <c r="F152" s="404" t="str">
        <f t="shared" si="17"/>
        <v/>
      </c>
      <c r="G152" s="718" t="str">
        <f t="shared" si="16"/>
        <v/>
      </c>
      <c r="H152" s="47"/>
      <c r="I152" s="47"/>
      <c r="J152" s="172"/>
      <c r="K152" s="172"/>
      <c r="L152" s="172"/>
      <c r="M152" s="172"/>
      <c r="N152" s="172"/>
      <c r="O152" s="172"/>
      <c r="P152" s="172"/>
      <c r="Q152" s="172"/>
      <c r="R152" s="172"/>
      <c r="S152" s="172"/>
      <c r="T152" s="172"/>
      <c r="U152" s="172"/>
      <c r="V152" s="172"/>
      <c r="W152" s="172"/>
      <c r="X152" s="172"/>
      <c r="Y152" s="172"/>
      <c r="Z152" s="172"/>
      <c r="AA152" s="172"/>
    </row>
    <row r="153" spans="1:27" s="173" customFormat="1" ht="18" customHeight="1" x14ac:dyDescent="0.2">
      <c r="A153" s="172"/>
      <c r="B153" s="222" t="str">
        <f t="shared" si="15"/>
        <v/>
      </c>
      <c r="C153" s="332"/>
      <c r="D153" s="323"/>
      <c r="E153" s="323"/>
      <c r="F153" s="404" t="str">
        <f t="shared" si="17"/>
        <v/>
      </c>
      <c r="G153" s="718" t="str">
        <f t="shared" si="16"/>
        <v/>
      </c>
      <c r="H153" s="47"/>
      <c r="I153" s="47"/>
      <c r="J153" s="172"/>
      <c r="K153" s="172"/>
      <c r="L153" s="172"/>
      <c r="M153" s="172"/>
      <c r="N153" s="172"/>
      <c r="O153" s="172"/>
      <c r="P153" s="172"/>
      <c r="Q153" s="172"/>
      <c r="R153" s="172"/>
      <c r="S153" s="172"/>
      <c r="T153" s="172"/>
      <c r="U153" s="172"/>
      <c r="V153" s="172"/>
      <c r="W153" s="172"/>
      <c r="X153" s="172"/>
      <c r="Y153" s="172"/>
      <c r="Z153" s="172"/>
      <c r="AA153" s="172"/>
    </row>
    <row r="154" spans="1:27" s="173" customFormat="1" ht="18" customHeight="1" x14ac:dyDescent="0.2">
      <c r="A154" s="172"/>
      <c r="B154" s="222" t="str">
        <f t="shared" si="15"/>
        <v/>
      </c>
      <c r="C154" s="332"/>
      <c r="D154" s="323"/>
      <c r="E154" s="323"/>
      <c r="F154" s="404" t="str">
        <f t="shared" si="17"/>
        <v/>
      </c>
      <c r="G154" s="718" t="str">
        <f t="shared" si="16"/>
        <v/>
      </c>
      <c r="H154" s="47"/>
      <c r="I154" s="47"/>
      <c r="J154" s="172"/>
      <c r="K154" s="172"/>
      <c r="L154" s="172"/>
      <c r="M154" s="172"/>
      <c r="N154" s="172"/>
      <c r="O154" s="172"/>
      <c r="P154" s="172"/>
      <c r="Q154" s="172"/>
      <c r="R154" s="172"/>
      <c r="S154" s="172"/>
      <c r="T154" s="172"/>
      <c r="U154" s="172"/>
      <c r="V154" s="172"/>
      <c r="W154" s="172"/>
      <c r="X154" s="172"/>
      <c r="Y154" s="172"/>
      <c r="Z154" s="172"/>
      <c r="AA154" s="172"/>
    </row>
    <row r="155" spans="1:27" s="173" customFormat="1" ht="18" customHeight="1" x14ac:dyDescent="0.2">
      <c r="A155" s="172"/>
      <c r="B155" s="222" t="str">
        <f t="shared" si="15"/>
        <v/>
      </c>
      <c r="C155" s="332"/>
      <c r="D155" s="323"/>
      <c r="E155" s="323"/>
      <c r="F155" s="404" t="str">
        <f t="shared" si="17"/>
        <v/>
      </c>
      <c r="G155" s="718" t="str">
        <f t="shared" si="16"/>
        <v/>
      </c>
      <c r="H155" s="47"/>
      <c r="I155" s="47"/>
      <c r="J155" s="172"/>
      <c r="K155" s="172"/>
      <c r="L155" s="172"/>
      <c r="M155" s="172"/>
      <c r="N155" s="172"/>
      <c r="O155" s="172"/>
      <c r="P155" s="172"/>
      <c r="Q155" s="172"/>
      <c r="R155" s="172"/>
      <c r="S155" s="172"/>
      <c r="T155" s="172"/>
      <c r="U155" s="172"/>
      <c r="V155" s="172"/>
      <c r="W155" s="172"/>
      <c r="X155" s="172"/>
      <c r="Y155" s="172"/>
      <c r="Z155" s="172"/>
      <c r="AA155" s="172"/>
    </row>
    <row r="156" spans="1:27" s="173" customFormat="1" ht="18" customHeight="1" x14ac:dyDescent="0.2">
      <c r="A156" s="172"/>
      <c r="B156" s="222" t="str">
        <f t="shared" si="15"/>
        <v/>
      </c>
      <c r="C156" s="332"/>
      <c r="D156" s="323"/>
      <c r="E156" s="323"/>
      <c r="F156" s="404" t="str">
        <f t="shared" si="17"/>
        <v/>
      </c>
      <c r="G156" s="718" t="str">
        <f t="shared" si="16"/>
        <v/>
      </c>
      <c r="H156" s="47"/>
      <c r="I156" s="47"/>
      <c r="J156" s="172"/>
      <c r="K156" s="172"/>
      <c r="L156" s="172"/>
      <c r="M156" s="172"/>
      <c r="N156" s="172"/>
      <c r="O156" s="172"/>
      <c r="P156" s="172"/>
      <c r="Q156" s="172"/>
      <c r="R156" s="172"/>
      <c r="S156" s="172"/>
      <c r="T156" s="172"/>
      <c r="U156" s="172"/>
      <c r="V156" s="172"/>
      <c r="W156" s="172"/>
      <c r="X156" s="172"/>
      <c r="Y156" s="172"/>
      <c r="Z156" s="172"/>
      <c r="AA156" s="172"/>
    </row>
    <row r="157" spans="1:27" s="173" customFormat="1" ht="18" customHeight="1" x14ac:dyDescent="0.2">
      <c r="A157" s="172"/>
      <c r="B157" s="222" t="str">
        <f t="shared" si="15"/>
        <v/>
      </c>
      <c r="C157" s="332"/>
      <c r="D157" s="323"/>
      <c r="E157" s="323"/>
      <c r="F157" s="404" t="str">
        <f t="shared" si="17"/>
        <v/>
      </c>
      <c r="G157" s="718" t="str">
        <f t="shared" si="16"/>
        <v/>
      </c>
      <c r="H157" s="47"/>
      <c r="I157" s="47"/>
      <c r="J157" s="172"/>
      <c r="K157" s="172"/>
      <c r="L157" s="172"/>
      <c r="M157" s="172"/>
      <c r="N157" s="172"/>
      <c r="O157" s="172"/>
      <c r="P157" s="172"/>
      <c r="Q157" s="172"/>
      <c r="R157" s="172"/>
      <c r="S157" s="172"/>
      <c r="T157" s="172"/>
      <c r="U157" s="172"/>
      <c r="V157" s="172"/>
      <c r="W157" s="172"/>
      <c r="X157" s="172"/>
      <c r="Y157" s="172"/>
      <c r="Z157" s="172"/>
      <c r="AA157" s="172"/>
    </row>
    <row r="158" spans="1:27" s="173" customFormat="1" ht="19.5" customHeight="1" thickBot="1" x14ac:dyDescent="0.25">
      <c r="A158" s="172"/>
      <c r="B158" s="224" t="str">
        <f t="shared" si="15"/>
        <v/>
      </c>
      <c r="C158" s="333"/>
      <c r="D158" s="328"/>
      <c r="E158" s="328"/>
      <c r="F158" s="405" t="str">
        <f t="shared" si="17"/>
        <v/>
      </c>
      <c r="G158" s="719" t="str">
        <f t="shared" si="16"/>
        <v/>
      </c>
      <c r="H158" s="47"/>
      <c r="I158" s="47"/>
      <c r="J158" s="172"/>
      <c r="K158" s="172"/>
      <c r="L158" s="172"/>
      <c r="M158" s="172"/>
      <c r="N158" s="172"/>
      <c r="O158" s="172"/>
      <c r="P158" s="172"/>
      <c r="Q158" s="172"/>
      <c r="R158" s="172"/>
      <c r="S158" s="172"/>
      <c r="T158" s="172"/>
      <c r="U158" s="172"/>
      <c r="V158" s="172"/>
      <c r="W158" s="172"/>
      <c r="X158" s="172"/>
      <c r="Y158" s="172"/>
      <c r="Z158" s="172"/>
      <c r="AA158" s="172"/>
    </row>
    <row r="159" spans="1:27" s="173" customFormat="1" ht="18" customHeight="1" x14ac:dyDescent="0.2">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row>
    <row r="160" spans="1:27" s="173" customFormat="1" ht="22.5" customHeight="1" x14ac:dyDescent="0.3">
      <c r="A160" s="172"/>
      <c r="B160" s="47"/>
      <c r="C160" s="228"/>
      <c r="D160" s="246"/>
      <c r="E160" s="183"/>
      <c r="F160" s="172"/>
      <c r="G160" s="172"/>
      <c r="H160" s="52" t="s">
        <v>184</v>
      </c>
      <c r="I160" s="172"/>
      <c r="J160" s="172"/>
      <c r="K160" s="172"/>
      <c r="L160" s="172"/>
      <c r="M160" s="172"/>
      <c r="N160" s="172"/>
      <c r="O160" s="172"/>
      <c r="P160" s="172"/>
      <c r="Q160" s="172"/>
      <c r="R160" s="172"/>
      <c r="S160" s="172"/>
      <c r="T160" s="172"/>
      <c r="U160" s="172"/>
      <c r="V160" s="172"/>
      <c r="W160" s="172"/>
      <c r="X160" s="172"/>
      <c r="Y160" s="172"/>
      <c r="Z160" s="172"/>
      <c r="AA160" s="172"/>
    </row>
    <row r="161" spans="1:27" s="173" customFormat="1" ht="15" x14ac:dyDescent="0.25">
      <c r="A161" s="172"/>
      <c r="B161" s="172"/>
      <c r="C161" s="172"/>
      <c r="D161" s="5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row>
    <row r="162" spans="1:27" s="173" customFormat="1" ht="16.5" x14ac:dyDescent="0.3">
      <c r="A162" s="172"/>
      <c r="B162" s="186" t="s">
        <v>466</v>
      </c>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row>
    <row r="163" spans="1:27" s="173" customFormat="1" ht="15" x14ac:dyDescent="0.25">
      <c r="A163" s="172"/>
      <c r="B163" s="567" t="s">
        <v>462</v>
      </c>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row>
    <row r="164" spans="1:27" s="173" customFormat="1" x14ac:dyDescent="0.2">
      <c r="A164" s="172"/>
      <c r="C164" s="218"/>
      <c r="D164" s="183"/>
      <c r="E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row>
    <row r="165" spans="1:27" s="173" customFormat="1" x14ac:dyDescent="0.2">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row>
    <row r="166" spans="1:27" s="173" customFormat="1" x14ac:dyDescent="0.2">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row>
    <row r="167" spans="1:27" s="173" customFormat="1" ht="27.75" customHeight="1" thickBot="1" x14ac:dyDescent="0.25">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row>
    <row r="168" spans="1:27" s="173" customFormat="1" ht="176.25" customHeight="1" thickBot="1" x14ac:dyDescent="0.25">
      <c r="A168" s="172"/>
      <c r="B168" s="489" t="s">
        <v>68</v>
      </c>
      <c r="C168" s="188" t="s">
        <v>531</v>
      </c>
      <c r="D168" s="488" t="s">
        <v>8</v>
      </c>
      <c r="E168" s="519" t="s">
        <v>429</v>
      </c>
      <c r="F168" s="188" t="s">
        <v>457</v>
      </c>
      <c r="G168" s="230" t="s">
        <v>452</v>
      </c>
      <c r="H168" s="353" t="s">
        <v>402</v>
      </c>
      <c r="I168" s="172"/>
      <c r="J168" s="172"/>
      <c r="K168" s="172"/>
      <c r="L168" s="172"/>
      <c r="M168" s="172"/>
      <c r="N168" s="172"/>
      <c r="O168" s="172"/>
      <c r="P168" s="172"/>
      <c r="Q168" s="172"/>
      <c r="R168" s="172"/>
      <c r="S168" s="172"/>
      <c r="T168" s="172"/>
      <c r="U168" s="172"/>
      <c r="V168" s="172"/>
      <c r="W168" s="172"/>
      <c r="X168" s="172"/>
      <c r="Y168" s="172"/>
      <c r="Z168" s="172"/>
      <c r="AA168" s="172"/>
    </row>
    <row r="169" spans="1:27" s="173" customFormat="1" ht="18" customHeight="1" x14ac:dyDescent="0.2">
      <c r="A169" s="505" t="str">
        <f t="shared" ref="A169:A194" si="18">IF(B169="Other f-GHG (specify)",C169&amp;D169,B169&amp;D169)</f>
        <v/>
      </c>
      <c r="B169" s="490"/>
      <c r="C169" s="77"/>
      <c r="D169" s="108"/>
      <c r="E169" s="334"/>
      <c r="F169" s="108"/>
      <c r="G169" s="335"/>
      <c r="H169" s="721" t="str">
        <f t="shared" ref="H169:H194" si="19">IF(E169="","",1-(F169/G169))</f>
        <v/>
      </c>
      <c r="I169" s="172"/>
      <c r="J169" s="172"/>
      <c r="K169" s="172"/>
      <c r="L169" s="172"/>
      <c r="M169" s="172"/>
      <c r="N169" s="172"/>
      <c r="O169" s="172"/>
      <c r="P169" s="172"/>
      <c r="Q169" s="172"/>
      <c r="R169" s="172"/>
      <c r="S169" s="172"/>
      <c r="T169" s="172"/>
      <c r="U169" s="172"/>
      <c r="V169" s="172"/>
      <c r="W169" s="172"/>
      <c r="X169" s="172"/>
      <c r="Y169" s="172"/>
      <c r="Z169" s="172"/>
      <c r="AA169" s="172"/>
    </row>
    <row r="170" spans="1:27" s="173" customFormat="1" ht="18" customHeight="1" x14ac:dyDescent="0.2">
      <c r="A170" s="505" t="str">
        <f t="shared" si="18"/>
        <v/>
      </c>
      <c r="B170" s="491"/>
      <c r="C170" s="78"/>
      <c r="D170" s="108"/>
      <c r="E170" s="334"/>
      <c r="F170" s="108"/>
      <c r="G170" s="335"/>
      <c r="H170" s="722" t="str">
        <f t="shared" si="19"/>
        <v/>
      </c>
      <c r="I170" s="172"/>
      <c r="J170" s="172"/>
      <c r="K170" s="172"/>
      <c r="L170" s="172"/>
      <c r="M170" s="172"/>
      <c r="N170" s="172"/>
      <c r="O170" s="172"/>
      <c r="P170" s="172"/>
      <c r="Q170" s="172"/>
      <c r="R170" s="172"/>
      <c r="S170" s="172"/>
      <c r="T170" s="172"/>
      <c r="U170" s="172"/>
      <c r="V170" s="172"/>
      <c r="W170" s="172"/>
      <c r="X170" s="172"/>
      <c r="Y170" s="172"/>
      <c r="Z170" s="172"/>
      <c r="AA170" s="172"/>
    </row>
    <row r="171" spans="1:27" s="173" customFormat="1" ht="18" customHeight="1" x14ac:dyDescent="0.2">
      <c r="A171" s="505" t="str">
        <f>IF(B171="Other f-GHG (specify)",C171&amp;D171,B171&amp;D171)</f>
        <v/>
      </c>
      <c r="B171" s="491"/>
      <c r="C171" s="78"/>
      <c r="D171" s="108"/>
      <c r="E171" s="334"/>
      <c r="F171" s="108"/>
      <c r="G171" s="335"/>
      <c r="H171" s="722" t="str">
        <f>IF(E171="","",1-(F171/G171))</f>
        <v/>
      </c>
      <c r="I171" s="172"/>
      <c r="J171" s="172"/>
      <c r="K171" s="172"/>
      <c r="L171" s="172"/>
      <c r="M171" s="172"/>
      <c r="N171" s="172"/>
      <c r="O171" s="172"/>
      <c r="P171" s="172"/>
      <c r="Q171" s="172"/>
      <c r="R171" s="172"/>
      <c r="S171" s="172"/>
      <c r="T171" s="172"/>
      <c r="U171" s="172"/>
      <c r="V171" s="172"/>
      <c r="W171" s="172"/>
      <c r="X171" s="172"/>
      <c r="Y171" s="172"/>
      <c r="Z171" s="172"/>
      <c r="AA171" s="172"/>
    </row>
    <row r="172" spans="1:27" s="173" customFormat="1" ht="18" customHeight="1" x14ac:dyDescent="0.2">
      <c r="A172" s="505" t="str">
        <f>IF(B172="Other f-GHG (specify)",C172&amp;D172,B172&amp;D172)</f>
        <v/>
      </c>
      <c r="B172" s="491"/>
      <c r="C172" s="78"/>
      <c r="D172" s="108"/>
      <c r="E172" s="336"/>
      <c r="F172" s="108"/>
      <c r="G172" s="337"/>
      <c r="H172" s="722" t="str">
        <f>IF(E172="","",1-(F172/G172))</f>
        <v/>
      </c>
      <c r="I172" s="172"/>
      <c r="J172" s="172"/>
      <c r="K172" s="172"/>
      <c r="L172" s="172"/>
      <c r="M172" s="172"/>
      <c r="N172" s="172"/>
      <c r="O172" s="172"/>
      <c r="P172" s="172"/>
      <c r="Q172" s="172"/>
      <c r="R172" s="172"/>
      <c r="S172" s="172"/>
      <c r="T172" s="172"/>
      <c r="U172" s="172"/>
      <c r="V172" s="172"/>
      <c r="W172" s="172"/>
      <c r="X172" s="172"/>
      <c r="Y172" s="172"/>
      <c r="Z172" s="172"/>
      <c r="AA172" s="172"/>
    </row>
    <row r="173" spans="1:27" s="173" customFormat="1" ht="18" customHeight="1" x14ac:dyDescent="0.2">
      <c r="A173" s="505" t="str">
        <f>IF(B173="Other f-GHG (specify)",C173&amp;D173,B173&amp;D173)</f>
        <v/>
      </c>
      <c r="B173" s="491"/>
      <c r="C173" s="78"/>
      <c r="D173" s="108"/>
      <c r="E173" s="336"/>
      <c r="F173" s="108"/>
      <c r="G173" s="337"/>
      <c r="H173" s="722" t="str">
        <f>IF(E173="","",1-(F173/G173))</f>
        <v/>
      </c>
      <c r="I173" s="172"/>
      <c r="J173" s="172"/>
      <c r="K173" s="172"/>
      <c r="L173" s="172"/>
      <c r="M173" s="172"/>
      <c r="N173" s="172"/>
      <c r="O173" s="172"/>
      <c r="P173" s="172"/>
      <c r="Q173" s="172"/>
      <c r="R173" s="172"/>
      <c r="S173" s="172"/>
      <c r="T173" s="172"/>
      <c r="U173" s="172"/>
      <c r="V173" s="172"/>
      <c r="W173" s="172"/>
      <c r="X173" s="172"/>
      <c r="Y173" s="172"/>
      <c r="Z173" s="172"/>
      <c r="AA173" s="172"/>
    </row>
    <row r="174" spans="1:27" s="173" customFormat="1" ht="18" customHeight="1" x14ac:dyDescent="0.2">
      <c r="A174" s="505" t="str">
        <f t="shared" si="18"/>
        <v/>
      </c>
      <c r="B174" s="491"/>
      <c r="C174" s="78"/>
      <c r="D174" s="108"/>
      <c r="E174" s="336"/>
      <c r="F174" s="80"/>
      <c r="G174" s="337"/>
      <c r="H174" s="722" t="str">
        <f t="shared" si="19"/>
        <v/>
      </c>
      <c r="I174" s="172"/>
      <c r="J174" s="172"/>
      <c r="K174" s="172"/>
      <c r="L174" s="172"/>
      <c r="M174" s="172"/>
      <c r="N174" s="172"/>
      <c r="O174" s="172"/>
      <c r="P174" s="172"/>
      <c r="Q174" s="172"/>
      <c r="R174" s="172"/>
      <c r="S174" s="172"/>
      <c r="T174" s="172"/>
      <c r="U174" s="172"/>
      <c r="V174" s="172"/>
      <c r="W174" s="172"/>
      <c r="X174" s="172"/>
      <c r="Y174" s="172"/>
      <c r="Z174" s="172"/>
      <c r="AA174" s="172"/>
    </row>
    <row r="175" spans="1:27" s="173" customFormat="1" ht="18" customHeight="1" x14ac:dyDescent="0.2">
      <c r="A175" s="505" t="str">
        <f t="shared" si="18"/>
        <v/>
      </c>
      <c r="B175" s="491"/>
      <c r="C175" s="78"/>
      <c r="D175" s="108"/>
      <c r="E175" s="336"/>
      <c r="F175" s="80"/>
      <c r="G175" s="337"/>
      <c r="H175" s="722" t="str">
        <f t="shared" si="19"/>
        <v/>
      </c>
      <c r="I175" s="172"/>
      <c r="J175" s="172"/>
      <c r="K175" s="172"/>
      <c r="L175" s="172"/>
      <c r="M175" s="172"/>
      <c r="N175" s="172"/>
      <c r="O175" s="172"/>
      <c r="P175" s="172"/>
      <c r="Q175" s="172"/>
      <c r="R175" s="172"/>
      <c r="S175" s="172"/>
      <c r="T175" s="172"/>
      <c r="U175" s="172"/>
      <c r="V175" s="172"/>
      <c r="W175" s="172"/>
      <c r="X175" s="172"/>
      <c r="Y175" s="172"/>
      <c r="Z175" s="172"/>
      <c r="AA175" s="172"/>
    </row>
    <row r="176" spans="1:27" s="173" customFormat="1" ht="18" customHeight="1" x14ac:dyDescent="0.2">
      <c r="A176" s="505" t="str">
        <f t="shared" si="18"/>
        <v/>
      </c>
      <c r="B176" s="491"/>
      <c r="C176" s="78"/>
      <c r="D176" s="108"/>
      <c r="E176" s="336"/>
      <c r="F176" s="80"/>
      <c r="G176" s="337"/>
      <c r="H176" s="722" t="str">
        <f t="shared" si="19"/>
        <v/>
      </c>
      <c r="I176" s="172"/>
      <c r="J176" s="172"/>
      <c r="K176" s="172"/>
      <c r="L176" s="172"/>
      <c r="M176" s="172"/>
      <c r="N176" s="172"/>
      <c r="O176" s="172"/>
      <c r="P176" s="172"/>
      <c r="Q176" s="172"/>
      <c r="R176" s="172"/>
      <c r="S176" s="172"/>
      <c r="T176" s="172"/>
      <c r="U176" s="172"/>
      <c r="V176" s="172"/>
      <c r="W176" s="172"/>
      <c r="X176" s="172"/>
      <c r="Y176" s="172"/>
      <c r="Z176" s="172"/>
      <c r="AA176" s="172"/>
    </row>
    <row r="177" spans="1:27" s="173" customFormat="1" ht="18" customHeight="1" x14ac:dyDescent="0.2">
      <c r="A177" s="505" t="str">
        <f t="shared" si="18"/>
        <v/>
      </c>
      <c r="B177" s="491"/>
      <c r="C177" s="78"/>
      <c r="D177" s="108"/>
      <c r="E177" s="336"/>
      <c r="F177" s="80"/>
      <c r="G177" s="337"/>
      <c r="H177" s="722" t="str">
        <f t="shared" si="19"/>
        <v/>
      </c>
      <c r="I177" s="172"/>
      <c r="J177" s="172"/>
      <c r="K177" s="172"/>
      <c r="L177" s="172"/>
      <c r="M177" s="172"/>
      <c r="N177" s="172"/>
      <c r="O177" s="172"/>
      <c r="P177" s="172"/>
      <c r="Q177" s="172"/>
      <c r="R177" s="172"/>
      <c r="S177" s="172"/>
      <c r="T177" s="172"/>
      <c r="U177" s="172"/>
      <c r="V177" s="172"/>
      <c r="W177" s="172"/>
      <c r="X177" s="172"/>
      <c r="Y177" s="172"/>
      <c r="Z177" s="172"/>
      <c r="AA177" s="172"/>
    </row>
    <row r="178" spans="1:27" s="173" customFormat="1" ht="18" customHeight="1" x14ac:dyDescent="0.2">
      <c r="A178" s="505" t="str">
        <f t="shared" si="18"/>
        <v/>
      </c>
      <c r="B178" s="491"/>
      <c r="C178" s="78"/>
      <c r="D178" s="108"/>
      <c r="E178" s="336"/>
      <c r="F178" s="80"/>
      <c r="G178" s="337"/>
      <c r="H178" s="722" t="str">
        <f t="shared" si="19"/>
        <v/>
      </c>
      <c r="I178" s="172"/>
      <c r="J178" s="172"/>
      <c r="K178" s="172"/>
      <c r="L178" s="172"/>
      <c r="M178" s="172"/>
      <c r="N178" s="172"/>
      <c r="O178" s="172"/>
      <c r="P178" s="172"/>
      <c r="Q178" s="172"/>
      <c r="R178" s="172"/>
      <c r="S178" s="172"/>
      <c r="T178" s="172"/>
      <c r="U178" s="172"/>
      <c r="V178" s="172"/>
      <c r="W178" s="172"/>
      <c r="X178" s="172"/>
      <c r="Y178" s="172"/>
      <c r="Z178" s="172"/>
      <c r="AA178" s="172"/>
    </row>
    <row r="179" spans="1:27" s="173" customFormat="1" ht="18" customHeight="1" x14ac:dyDescent="0.2">
      <c r="A179" s="505" t="str">
        <f t="shared" si="18"/>
        <v/>
      </c>
      <c r="B179" s="491"/>
      <c r="C179" s="78"/>
      <c r="D179" s="108"/>
      <c r="E179" s="336"/>
      <c r="F179" s="80"/>
      <c r="G179" s="337"/>
      <c r="H179" s="722" t="str">
        <f t="shared" si="19"/>
        <v/>
      </c>
      <c r="I179" s="172"/>
      <c r="J179" s="172"/>
      <c r="K179" s="172"/>
      <c r="L179" s="172"/>
      <c r="M179" s="172"/>
      <c r="N179" s="172"/>
      <c r="O179" s="172"/>
      <c r="P179" s="172"/>
      <c r="Q179" s="172"/>
      <c r="R179" s="172"/>
      <c r="S179" s="172"/>
      <c r="T179" s="172"/>
      <c r="U179" s="172"/>
      <c r="V179" s="172"/>
      <c r="W179" s="172"/>
      <c r="X179" s="172"/>
      <c r="Y179" s="172"/>
      <c r="Z179" s="172"/>
      <c r="AA179" s="172"/>
    </row>
    <row r="180" spans="1:27" s="173" customFormat="1" ht="18" customHeight="1" x14ac:dyDescent="0.2">
      <c r="A180" s="505" t="str">
        <f t="shared" si="18"/>
        <v/>
      </c>
      <c r="B180" s="491"/>
      <c r="C180" s="78"/>
      <c r="D180" s="108"/>
      <c r="E180" s="336"/>
      <c r="F180" s="80"/>
      <c r="G180" s="337"/>
      <c r="H180" s="722" t="str">
        <f t="shared" si="19"/>
        <v/>
      </c>
      <c r="I180" s="172"/>
      <c r="J180" s="172"/>
      <c r="K180" s="172"/>
      <c r="L180" s="172"/>
      <c r="M180" s="172"/>
      <c r="N180" s="172"/>
      <c r="O180" s="172"/>
      <c r="P180" s="172"/>
      <c r="Q180" s="172"/>
      <c r="R180" s="172"/>
      <c r="S180" s="172"/>
      <c r="T180" s="172"/>
      <c r="U180" s="172"/>
      <c r="V180" s="172"/>
      <c r="W180" s="172"/>
      <c r="X180" s="172"/>
      <c r="Y180" s="172"/>
      <c r="Z180" s="172"/>
      <c r="AA180" s="172"/>
    </row>
    <row r="181" spans="1:27" s="173" customFormat="1" ht="18" customHeight="1" x14ac:dyDescent="0.2">
      <c r="A181" s="505" t="str">
        <f t="shared" si="18"/>
        <v/>
      </c>
      <c r="B181" s="491"/>
      <c r="C181" s="78"/>
      <c r="D181" s="108"/>
      <c r="E181" s="336"/>
      <c r="F181" s="80"/>
      <c r="G181" s="337"/>
      <c r="H181" s="722" t="str">
        <f t="shared" si="19"/>
        <v/>
      </c>
      <c r="I181" s="172"/>
      <c r="J181" s="172"/>
      <c r="K181" s="172"/>
      <c r="L181" s="172"/>
      <c r="M181" s="172"/>
      <c r="N181" s="172"/>
      <c r="O181" s="172"/>
      <c r="P181" s="172"/>
      <c r="Q181" s="172"/>
      <c r="R181" s="172"/>
      <c r="S181" s="172"/>
      <c r="T181" s="172"/>
      <c r="U181" s="172"/>
      <c r="V181" s="172"/>
      <c r="W181" s="172"/>
      <c r="X181" s="172"/>
      <c r="Y181" s="172"/>
      <c r="Z181" s="172"/>
      <c r="AA181" s="172"/>
    </row>
    <row r="182" spans="1:27" s="173" customFormat="1" ht="18" customHeight="1" x14ac:dyDescent="0.2">
      <c r="A182" s="505" t="str">
        <f t="shared" si="18"/>
        <v/>
      </c>
      <c r="B182" s="491"/>
      <c r="C182" s="78"/>
      <c r="D182" s="108"/>
      <c r="E182" s="336"/>
      <c r="F182" s="80"/>
      <c r="G182" s="337"/>
      <c r="H182" s="722" t="str">
        <f t="shared" si="19"/>
        <v/>
      </c>
      <c r="I182" s="172"/>
      <c r="J182" s="172"/>
      <c r="K182" s="172"/>
      <c r="L182" s="172"/>
      <c r="M182" s="172"/>
      <c r="N182" s="172"/>
      <c r="O182" s="172"/>
      <c r="P182" s="172"/>
      <c r="Q182" s="172"/>
      <c r="R182" s="172"/>
      <c r="S182" s="172"/>
      <c r="T182" s="172"/>
      <c r="U182" s="172"/>
      <c r="V182" s="172"/>
      <c r="W182" s="172"/>
      <c r="X182" s="172"/>
      <c r="Y182" s="172"/>
      <c r="Z182" s="172"/>
      <c r="AA182" s="172"/>
    </row>
    <row r="183" spans="1:27" s="173" customFormat="1" ht="18" customHeight="1" x14ac:dyDescent="0.2">
      <c r="A183" s="505" t="str">
        <f t="shared" si="18"/>
        <v/>
      </c>
      <c r="B183" s="491"/>
      <c r="C183" s="78"/>
      <c r="D183" s="108"/>
      <c r="E183" s="336"/>
      <c r="F183" s="80"/>
      <c r="G183" s="337"/>
      <c r="H183" s="722" t="str">
        <f t="shared" si="19"/>
        <v/>
      </c>
      <c r="I183" s="172"/>
      <c r="J183" s="172"/>
      <c r="K183" s="172"/>
      <c r="L183" s="172"/>
      <c r="M183" s="172"/>
      <c r="N183" s="172"/>
      <c r="O183" s="172"/>
      <c r="P183" s="172"/>
      <c r="Q183" s="172"/>
      <c r="R183" s="172"/>
      <c r="S183" s="172"/>
      <c r="T183" s="172"/>
      <c r="U183" s="172"/>
      <c r="V183" s="172"/>
      <c r="W183" s="172"/>
      <c r="X183" s="172"/>
      <c r="Y183" s="172"/>
      <c r="Z183" s="172"/>
      <c r="AA183" s="172"/>
    </row>
    <row r="184" spans="1:27" s="173" customFormat="1" ht="18" customHeight="1" x14ac:dyDescent="0.2">
      <c r="A184" s="505" t="str">
        <f t="shared" si="18"/>
        <v/>
      </c>
      <c r="B184" s="491"/>
      <c r="C184" s="78"/>
      <c r="D184" s="108"/>
      <c r="E184" s="336"/>
      <c r="F184" s="80"/>
      <c r="G184" s="337"/>
      <c r="H184" s="722" t="str">
        <f t="shared" si="19"/>
        <v/>
      </c>
      <c r="I184" s="172"/>
      <c r="J184" s="172"/>
      <c r="K184" s="172"/>
      <c r="L184" s="172"/>
      <c r="M184" s="172"/>
      <c r="N184" s="172"/>
      <c r="O184" s="172"/>
      <c r="P184" s="172"/>
      <c r="Q184" s="172"/>
      <c r="R184" s="172"/>
      <c r="S184" s="172"/>
      <c r="T184" s="172"/>
      <c r="U184" s="172"/>
      <c r="V184" s="172"/>
      <c r="W184" s="172"/>
      <c r="X184" s="172"/>
      <c r="Y184" s="172"/>
      <c r="Z184" s="172"/>
      <c r="AA184" s="172"/>
    </row>
    <row r="185" spans="1:27" s="173" customFormat="1" ht="18" customHeight="1" x14ac:dyDescent="0.2">
      <c r="A185" s="505" t="str">
        <f t="shared" si="18"/>
        <v/>
      </c>
      <c r="B185" s="491"/>
      <c r="C185" s="78"/>
      <c r="D185" s="108"/>
      <c r="E185" s="336"/>
      <c r="F185" s="80"/>
      <c r="G185" s="337"/>
      <c r="H185" s="722" t="str">
        <f t="shared" si="19"/>
        <v/>
      </c>
      <c r="I185" s="172"/>
      <c r="J185" s="172"/>
      <c r="K185" s="172"/>
      <c r="L185" s="172"/>
      <c r="M185" s="172"/>
      <c r="N185" s="172"/>
      <c r="O185" s="172"/>
      <c r="P185" s="172"/>
      <c r="Q185" s="172"/>
      <c r="R185" s="172"/>
      <c r="S185" s="172"/>
      <c r="T185" s="172"/>
      <c r="U185" s="172"/>
      <c r="V185" s="172"/>
      <c r="W185" s="172"/>
      <c r="X185" s="172"/>
      <c r="Y185" s="172"/>
      <c r="Z185" s="172"/>
      <c r="AA185" s="172"/>
    </row>
    <row r="186" spans="1:27" s="173" customFormat="1" ht="18" customHeight="1" x14ac:dyDescent="0.2">
      <c r="A186" s="505" t="str">
        <f t="shared" si="18"/>
        <v/>
      </c>
      <c r="B186" s="491"/>
      <c r="C186" s="78"/>
      <c r="D186" s="108"/>
      <c r="E186" s="336"/>
      <c r="F186" s="80"/>
      <c r="G186" s="337"/>
      <c r="H186" s="722" t="str">
        <f t="shared" si="19"/>
        <v/>
      </c>
      <c r="I186" s="172"/>
      <c r="J186" s="172"/>
      <c r="K186" s="172"/>
      <c r="L186" s="172"/>
      <c r="M186" s="172"/>
      <c r="N186" s="172"/>
      <c r="O186" s="172"/>
      <c r="P186" s="172"/>
      <c r="Q186" s="172"/>
      <c r="R186" s="172"/>
      <c r="S186" s="172"/>
      <c r="T186" s="172"/>
      <c r="U186" s="172"/>
      <c r="V186" s="172"/>
      <c r="W186" s="172"/>
      <c r="X186" s="172"/>
      <c r="Y186" s="172"/>
      <c r="Z186" s="172"/>
      <c r="AA186" s="172"/>
    </row>
    <row r="187" spans="1:27" s="173" customFormat="1" ht="18" customHeight="1" x14ac:dyDescent="0.2">
      <c r="A187" s="505" t="str">
        <f t="shared" si="18"/>
        <v/>
      </c>
      <c r="B187" s="491"/>
      <c r="C187" s="78"/>
      <c r="D187" s="108"/>
      <c r="E187" s="336"/>
      <c r="F187" s="80"/>
      <c r="G187" s="337"/>
      <c r="H187" s="722" t="str">
        <f t="shared" si="19"/>
        <v/>
      </c>
      <c r="I187" s="172"/>
      <c r="J187" s="172"/>
      <c r="K187" s="172"/>
      <c r="L187" s="172"/>
      <c r="M187" s="172"/>
      <c r="N187" s="172"/>
      <c r="O187" s="172"/>
      <c r="P187" s="172"/>
      <c r="Q187" s="172"/>
      <c r="R187" s="172"/>
      <c r="S187" s="172"/>
      <c r="T187" s="172"/>
      <c r="U187" s="172"/>
      <c r="V187" s="172"/>
      <c r="W187" s="172"/>
      <c r="X187" s="172"/>
      <c r="Y187" s="172"/>
      <c r="Z187" s="172"/>
      <c r="AA187" s="172"/>
    </row>
    <row r="188" spans="1:27" s="173" customFormat="1" ht="18" customHeight="1" x14ac:dyDescent="0.2">
      <c r="A188" s="505" t="str">
        <f t="shared" si="18"/>
        <v/>
      </c>
      <c r="B188" s="491"/>
      <c r="C188" s="78"/>
      <c r="D188" s="108"/>
      <c r="E188" s="336"/>
      <c r="F188" s="80"/>
      <c r="G188" s="337"/>
      <c r="H188" s="722" t="str">
        <f t="shared" si="19"/>
        <v/>
      </c>
      <c r="I188" s="172"/>
      <c r="J188" s="172"/>
      <c r="K188" s="172"/>
      <c r="L188" s="172"/>
      <c r="M188" s="172"/>
      <c r="N188" s="172"/>
      <c r="O188" s="172"/>
      <c r="P188" s="172"/>
      <c r="Q188" s="172"/>
      <c r="R188" s="172"/>
      <c r="S188" s="172"/>
      <c r="T188" s="172"/>
      <c r="U188" s="172"/>
      <c r="V188" s="172"/>
      <c r="W188" s="172"/>
      <c r="X188" s="172"/>
      <c r="Y188" s="172"/>
      <c r="Z188" s="172"/>
      <c r="AA188" s="172"/>
    </row>
    <row r="189" spans="1:27" s="173" customFormat="1" ht="18" customHeight="1" x14ac:dyDescent="0.2">
      <c r="A189" s="505" t="str">
        <f t="shared" si="18"/>
        <v/>
      </c>
      <c r="B189" s="491"/>
      <c r="C189" s="78"/>
      <c r="D189" s="108"/>
      <c r="E189" s="336"/>
      <c r="F189" s="80"/>
      <c r="G189" s="337"/>
      <c r="H189" s="722" t="str">
        <f t="shared" si="19"/>
        <v/>
      </c>
      <c r="I189" s="172"/>
      <c r="J189" s="172"/>
      <c r="K189" s="172"/>
      <c r="L189" s="172"/>
      <c r="M189" s="172"/>
      <c r="N189" s="172"/>
      <c r="O189" s="172"/>
      <c r="P189" s="172"/>
      <c r="Q189" s="172"/>
      <c r="R189" s="172"/>
      <c r="S189" s="172"/>
      <c r="T189" s="172"/>
      <c r="U189" s="172"/>
      <c r="V189" s="172"/>
      <c r="W189" s="172"/>
      <c r="X189" s="172"/>
      <c r="Y189" s="172"/>
      <c r="Z189" s="172"/>
      <c r="AA189" s="172"/>
    </row>
    <row r="190" spans="1:27" s="173" customFormat="1" ht="18" customHeight="1" x14ac:dyDescent="0.2">
      <c r="A190" s="505" t="str">
        <f t="shared" si="18"/>
        <v/>
      </c>
      <c r="B190" s="491"/>
      <c r="C190" s="78"/>
      <c r="D190" s="108"/>
      <c r="E190" s="336"/>
      <c r="F190" s="80"/>
      <c r="G190" s="337"/>
      <c r="H190" s="722" t="str">
        <f t="shared" si="19"/>
        <v/>
      </c>
      <c r="I190" s="172"/>
      <c r="J190" s="172"/>
      <c r="K190" s="172"/>
      <c r="L190" s="172"/>
      <c r="M190" s="172"/>
      <c r="N190" s="172"/>
      <c r="O190" s="172"/>
      <c r="P190" s="172"/>
      <c r="Q190" s="172"/>
      <c r="R190" s="172"/>
      <c r="S190" s="172"/>
      <c r="T190" s="172"/>
      <c r="U190" s="172"/>
      <c r="V190" s="172"/>
      <c r="W190" s="172"/>
      <c r="X190" s="172"/>
      <c r="Y190" s="172"/>
      <c r="Z190" s="172"/>
      <c r="AA190" s="172"/>
    </row>
    <row r="191" spans="1:27" s="173" customFormat="1" ht="18" customHeight="1" x14ac:dyDescent="0.2">
      <c r="A191" s="505" t="str">
        <f t="shared" si="18"/>
        <v/>
      </c>
      <c r="B191" s="491"/>
      <c r="C191" s="78"/>
      <c r="D191" s="108"/>
      <c r="E191" s="336"/>
      <c r="F191" s="80"/>
      <c r="G191" s="337"/>
      <c r="H191" s="722" t="str">
        <f t="shared" si="19"/>
        <v/>
      </c>
      <c r="I191" s="172"/>
      <c r="J191" s="172"/>
      <c r="K191" s="172"/>
      <c r="L191" s="172"/>
      <c r="M191" s="172"/>
      <c r="N191" s="172"/>
      <c r="O191" s="172"/>
      <c r="P191" s="172"/>
      <c r="Q191" s="172"/>
      <c r="R191" s="172"/>
      <c r="S191" s="172"/>
      <c r="T191" s="172"/>
      <c r="U191" s="172"/>
      <c r="V191" s="172"/>
      <c r="W191" s="172"/>
      <c r="X191" s="172"/>
      <c r="Y191" s="172"/>
      <c r="Z191" s="172"/>
      <c r="AA191" s="172"/>
    </row>
    <row r="192" spans="1:27" s="173" customFormat="1" ht="18" customHeight="1" x14ac:dyDescent="0.2">
      <c r="A192" s="505" t="str">
        <f t="shared" si="18"/>
        <v/>
      </c>
      <c r="B192" s="491"/>
      <c r="C192" s="78"/>
      <c r="D192" s="108"/>
      <c r="E192" s="336"/>
      <c r="F192" s="80"/>
      <c r="G192" s="337"/>
      <c r="H192" s="722" t="str">
        <f t="shared" si="19"/>
        <v/>
      </c>
      <c r="I192" s="172"/>
      <c r="J192" s="172"/>
      <c r="K192" s="172"/>
      <c r="L192" s="172"/>
      <c r="M192" s="172"/>
      <c r="N192" s="172"/>
      <c r="O192" s="172"/>
      <c r="P192" s="172"/>
      <c r="Q192" s="172"/>
      <c r="R192" s="172"/>
      <c r="S192" s="172"/>
      <c r="T192" s="172"/>
      <c r="U192" s="172"/>
      <c r="V192" s="172"/>
      <c r="W192" s="172"/>
      <c r="X192" s="172"/>
      <c r="Y192" s="172"/>
      <c r="Z192" s="172"/>
      <c r="AA192" s="172"/>
    </row>
    <row r="193" spans="1:27" s="173" customFormat="1" ht="18" customHeight="1" x14ac:dyDescent="0.2">
      <c r="A193" s="505" t="str">
        <f t="shared" si="18"/>
        <v/>
      </c>
      <c r="B193" s="491"/>
      <c r="C193" s="78"/>
      <c r="D193" s="108"/>
      <c r="E193" s="336"/>
      <c r="F193" s="80"/>
      <c r="G193" s="337"/>
      <c r="H193" s="722" t="str">
        <f t="shared" si="19"/>
        <v/>
      </c>
      <c r="I193" s="172"/>
      <c r="J193" s="172"/>
      <c r="K193" s="172"/>
      <c r="L193" s="172"/>
      <c r="M193" s="172"/>
      <c r="N193" s="172"/>
      <c r="O193" s="172"/>
      <c r="P193" s="172"/>
      <c r="Q193" s="172"/>
      <c r="R193" s="172"/>
      <c r="S193" s="172"/>
      <c r="T193" s="172"/>
      <c r="U193" s="172"/>
      <c r="V193" s="172"/>
      <c r="W193" s="172"/>
      <c r="X193" s="172"/>
      <c r="Y193" s="172"/>
      <c r="Z193" s="172"/>
      <c r="AA193" s="172"/>
    </row>
    <row r="194" spans="1:27" s="173" customFormat="1" ht="18" customHeight="1" thickBot="1" x14ac:dyDescent="0.25">
      <c r="A194" s="505" t="str">
        <f t="shared" si="18"/>
        <v/>
      </c>
      <c r="B194" s="492"/>
      <c r="C194" s="561"/>
      <c r="D194" s="504"/>
      <c r="E194" s="338"/>
      <c r="F194" s="81"/>
      <c r="G194" s="339"/>
      <c r="H194" s="723" t="str">
        <f t="shared" si="19"/>
        <v/>
      </c>
      <c r="I194" s="172"/>
      <c r="J194" s="172"/>
      <c r="K194" s="172"/>
      <c r="L194" s="172"/>
      <c r="M194" s="172"/>
      <c r="N194" s="172"/>
      <c r="O194" s="172"/>
      <c r="P194" s="172"/>
      <c r="Q194" s="172"/>
      <c r="R194" s="172"/>
      <c r="S194" s="172"/>
      <c r="T194" s="172"/>
      <c r="U194" s="172"/>
      <c r="V194" s="172"/>
      <c r="W194" s="172"/>
      <c r="X194" s="172"/>
      <c r="Y194" s="172"/>
      <c r="Z194" s="172"/>
      <c r="AA194" s="172"/>
    </row>
    <row r="195" spans="1:27" s="173" customFormat="1" x14ac:dyDescent="0.2">
      <c r="A195" s="172"/>
      <c r="B195" s="172"/>
      <c r="C195" s="172"/>
      <c r="D195" s="172"/>
      <c r="E195" s="172"/>
      <c r="F195" s="172"/>
      <c r="G195" s="172"/>
      <c r="H195" s="172"/>
      <c r="I195" s="172"/>
      <c r="J195" s="172"/>
      <c r="K195" s="172"/>
      <c r="L195" s="172"/>
      <c r="M195" s="172"/>
      <c r="N195" s="172"/>
      <c r="O195" s="172"/>
      <c r="P195" s="172"/>
      <c r="Q195" s="172"/>
      <c r="R195" s="172"/>
      <c r="S195" s="172"/>
      <c r="T195" s="172"/>
      <c r="U195" s="172"/>
      <c r="V195" s="172"/>
      <c r="W195" s="172"/>
      <c r="X195" s="172"/>
      <c r="Y195" s="172"/>
      <c r="Z195" s="172"/>
      <c r="AA195" s="172"/>
    </row>
    <row r="196" spans="1:27" s="173" customFormat="1" ht="16.5" x14ac:dyDescent="0.3">
      <c r="A196" s="172"/>
      <c r="B196" s="172"/>
      <c r="C196" s="172"/>
      <c r="D196" s="172"/>
      <c r="E196" s="172"/>
      <c r="G196" s="172"/>
      <c r="I196" s="52" t="s">
        <v>403</v>
      </c>
      <c r="J196" s="172"/>
      <c r="K196" s="172"/>
      <c r="L196" s="172"/>
      <c r="M196" s="172"/>
      <c r="N196" s="172"/>
      <c r="O196" s="172"/>
      <c r="P196" s="172"/>
      <c r="Q196" s="172"/>
      <c r="R196" s="172"/>
      <c r="S196" s="172"/>
      <c r="T196" s="172"/>
      <c r="U196" s="172"/>
      <c r="V196" s="172"/>
      <c r="W196" s="172"/>
      <c r="X196" s="172"/>
      <c r="Y196" s="172"/>
      <c r="Z196" s="172"/>
      <c r="AA196" s="172"/>
    </row>
    <row r="197" spans="1:27" s="173" customFormat="1" x14ac:dyDescent="0.2">
      <c r="A197" s="172"/>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c r="AA197" s="172"/>
    </row>
    <row r="198" spans="1:27" s="173" customFormat="1" ht="15" x14ac:dyDescent="0.25">
      <c r="A198" s="172"/>
      <c r="B198" s="186" t="s">
        <v>283</v>
      </c>
      <c r="C198" s="172"/>
      <c r="D198" s="172"/>
      <c r="E198" s="172"/>
      <c r="F198" s="172"/>
      <c r="G198" s="172"/>
      <c r="H198" s="172"/>
      <c r="I198" s="172"/>
      <c r="J198" s="172"/>
      <c r="K198" s="172"/>
      <c r="L198" s="172"/>
      <c r="M198" s="172"/>
      <c r="N198" s="172"/>
      <c r="O198" s="172"/>
      <c r="P198" s="172"/>
      <c r="Q198" s="172"/>
      <c r="R198" s="172"/>
      <c r="S198" s="172"/>
      <c r="T198" s="172"/>
      <c r="U198" s="172"/>
      <c r="V198" s="172"/>
      <c r="W198" s="172"/>
      <c r="X198" s="172"/>
      <c r="Y198" s="172"/>
      <c r="Z198" s="172"/>
      <c r="AA198" s="172"/>
    </row>
    <row r="199" spans="1:27" s="173" customFormat="1" ht="15" x14ac:dyDescent="0.25">
      <c r="A199" s="172"/>
      <c r="B199" s="186"/>
      <c r="C199" s="172"/>
      <c r="D199" s="172"/>
      <c r="E199" s="172"/>
      <c r="F199" s="172"/>
      <c r="G199" s="172"/>
      <c r="H199" s="172"/>
      <c r="I199" s="172"/>
      <c r="J199" s="172"/>
      <c r="K199" s="172"/>
      <c r="L199" s="172"/>
      <c r="M199" s="172"/>
      <c r="N199" s="172"/>
      <c r="O199" s="172"/>
      <c r="P199" s="172"/>
      <c r="Q199" s="172"/>
      <c r="R199" s="172"/>
      <c r="S199" s="172"/>
      <c r="T199" s="172"/>
      <c r="U199" s="172"/>
      <c r="V199" s="172"/>
      <c r="W199" s="172"/>
      <c r="X199" s="172"/>
      <c r="Y199" s="172"/>
      <c r="Z199" s="172"/>
      <c r="AA199" s="172"/>
    </row>
    <row r="200" spans="1:27" s="173" customFormat="1" ht="15" x14ac:dyDescent="0.25">
      <c r="A200" s="172"/>
      <c r="B200" s="186"/>
      <c r="C200" s="172"/>
      <c r="D200" s="172"/>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c r="AA200" s="172"/>
    </row>
    <row r="201" spans="1:27" s="173" customFormat="1" ht="15" x14ac:dyDescent="0.25">
      <c r="A201" s="172"/>
      <c r="B201" s="186"/>
      <c r="C201" s="172"/>
      <c r="D201" s="172"/>
      <c r="E201" s="172"/>
      <c r="F201" s="172"/>
      <c r="G201" s="172"/>
      <c r="H201" s="172"/>
      <c r="I201" s="172"/>
      <c r="J201" s="172"/>
      <c r="K201" s="172"/>
      <c r="L201" s="172"/>
      <c r="M201" s="172"/>
      <c r="N201" s="172"/>
      <c r="O201" s="172"/>
      <c r="P201" s="172"/>
      <c r="Q201" s="172"/>
      <c r="R201" s="172"/>
      <c r="S201" s="172"/>
      <c r="T201" s="172"/>
      <c r="U201" s="172"/>
      <c r="V201" s="172"/>
      <c r="W201" s="172"/>
      <c r="X201" s="172"/>
      <c r="Y201" s="172"/>
      <c r="Z201" s="172"/>
      <c r="AA201" s="172"/>
    </row>
    <row r="202" spans="1:27" s="173" customFormat="1" ht="15" x14ac:dyDescent="0.25">
      <c r="A202" s="172"/>
      <c r="B202" s="186"/>
      <c r="C202" s="172"/>
      <c r="D202" s="172"/>
      <c r="E202" s="172"/>
      <c r="F202" s="172"/>
      <c r="G202" s="172"/>
      <c r="H202" s="172"/>
      <c r="I202" s="172"/>
      <c r="J202" s="172"/>
      <c r="K202" s="172"/>
      <c r="L202" s="172"/>
      <c r="M202" s="172"/>
      <c r="N202" s="172"/>
      <c r="O202" s="172"/>
      <c r="P202" s="172"/>
      <c r="Q202" s="172"/>
      <c r="R202" s="172"/>
      <c r="S202" s="172"/>
      <c r="T202" s="172"/>
      <c r="U202" s="172"/>
      <c r="V202" s="172"/>
      <c r="W202" s="172"/>
      <c r="X202" s="172"/>
      <c r="Y202" s="172"/>
      <c r="Z202" s="172"/>
      <c r="AA202" s="172"/>
    </row>
    <row r="203" spans="1:27" s="173" customFormat="1" ht="15" thickBot="1" x14ac:dyDescent="0.25">
      <c r="A203" s="172"/>
      <c r="B203" s="172"/>
      <c r="C203" s="172"/>
      <c r="D203" s="172"/>
      <c r="E203" s="172"/>
      <c r="F203" s="172"/>
      <c r="G203" s="172"/>
      <c r="H203" s="172"/>
      <c r="I203" s="172"/>
      <c r="J203" s="172"/>
      <c r="K203" s="172"/>
      <c r="L203" s="172"/>
      <c r="M203" s="172"/>
      <c r="N203" s="172"/>
      <c r="O203" s="172"/>
      <c r="P203" s="172"/>
      <c r="Q203" s="172"/>
      <c r="R203" s="172"/>
      <c r="S203" s="172"/>
      <c r="T203" s="172"/>
      <c r="U203" s="172"/>
      <c r="V203" s="172"/>
      <c r="W203" s="172"/>
      <c r="X203" s="172"/>
      <c r="Y203" s="172"/>
      <c r="Z203" s="172"/>
      <c r="AA203" s="172"/>
    </row>
    <row r="204" spans="1:27" s="173" customFormat="1" ht="173.25" customHeight="1" thickBot="1" x14ac:dyDescent="0.25">
      <c r="A204" s="172"/>
      <c r="B204" s="305" t="s">
        <v>9</v>
      </c>
      <c r="C204" s="187" t="s">
        <v>68</v>
      </c>
      <c r="D204" s="352" t="s">
        <v>358</v>
      </c>
      <c r="E204" s="190" t="s">
        <v>455</v>
      </c>
      <c r="F204" s="192" t="s">
        <v>330</v>
      </c>
      <c r="H204" s="172"/>
      <c r="I204" s="172"/>
      <c r="J204" s="172"/>
      <c r="K204" s="172"/>
      <c r="L204" s="172"/>
      <c r="M204" s="172"/>
      <c r="N204" s="172"/>
      <c r="O204" s="172"/>
      <c r="P204" s="172"/>
      <c r="Q204" s="172"/>
      <c r="R204" s="172"/>
      <c r="S204" s="172"/>
      <c r="T204" s="172"/>
      <c r="U204" s="172"/>
      <c r="V204" s="172"/>
      <c r="W204" s="172"/>
      <c r="X204" s="172"/>
      <c r="Y204" s="172"/>
    </row>
    <row r="205" spans="1:27" s="173" customFormat="1" ht="18" customHeight="1" x14ac:dyDescent="0.2">
      <c r="A205" s="172"/>
      <c r="B205" s="900" t="s">
        <v>454</v>
      </c>
      <c r="C205" s="220" t="str">
        <f t="shared" ref="C205:C219" si="20">IF(B119="","",B119)</f>
        <v/>
      </c>
      <c r="D205" s="262" t="str">
        <f t="shared" ref="D205:D236" si="21">IF($C205="","",VLOOKUP($C205,$B$119:$G$158,6,FALSE))</f>
        <v/>
      </c>
      <c r="E205" s="387"/>
      <c r="F205" s="721" t="str">
        <f t="shared" ref="F205:F236" si="22">IF(C205="","",D205*E205)</f>
        <v/>
      </c>
      <c r="H205" s="172"/>
      <c r="I205" s="172"/>
      <c r="J205" s="172"/>
      <c r="K205" s="172"/>
      <c r="L205" s="172"/>
      <c r="M205" s="172"/>
      <c r="N205" s="172"/>
      <c r="O205" s="172"/>
      <c r="P205" s="172"/>
      <c r="Q205" s="172"/>
      <c r="R205" s="172"/>
      <c r="S205" s="172"/>
      <c r="T205" s="172"/>
      <c r="U205" s="172"/>
      <c r="V205" s="172"/>
      <c r="W205" s="172"/>
      <c r="X205" s="172"/>
      <c r="Y205" s="172"/>
    </row>
    <row r="206" spans="1:27" s="173" customFormat="1" ht="18" customHeight="1" x14ac:dyDescent="0.2">
      <c r="A206" s="172"/>
      <c r="B206" s="901"/>
      <c r="C206" s="222" t="str">
        <f t="shared" si="20"/>
        <v/>
      </c>
      <c r="D206" s="264" t="str">
        <f t="shared" si="21"/>
        <v/>
      </c>
      <c r="E206" s="388"/>
      <c r="F206" s="722" t="str">
        <f t="shared" si="22"/>
        <v/>
      </c>
      <c r="H206" s="172"/>
      <c r="I206" s="172"/>
      <c r="J206" s="172"/>
      <c r="K206" s="172"/>
      <c r="L206" s="172"/>
      <c r="M206" s="172"/>
      <c r="N206" s="172"/>
      <c r="O206" s="172"/>
      <c r="P206" s="172"/>
      <c r="Q206" s="172"/>
      <c r="R206" s="172"/>
      <c r="S206" s="172"/>
      <c r="T206" s="172"/>
      <c r="U206" s="172"/>
      <c r="V206" s="172"/>
      <c r="W206" s="172"/>
      <c r="X206" s="172"/>
      <c r="Y206" s="172"/>
    </row>
    <row r="207" spans="1:27" s="173" customFormat="1" ht="18" customHeight="1" x14ac:dyDescent="0.2">
      <c r="A207" s="172"/>
      <c r="B207" s="901"/>
      <c r="C207" s="222" t="str">
        <f t="shared" si="20"/>
        <v/>
      </c>
      <c r="D207" s="264" t="str">
        <f t="shared" si="21"/>
        <v/>
      </c>
      <c r="E207" s="388"/>
      <c r="F207" s="722" t="str">
        <f t="shared" si="22"/>
        <v/>
      </c>
      <c r="H207" s="172"/>
      <c r="I207" s="172"/>
      <c r="J207" s="172"/>
      <c r="K207" s="172"/>
      <c r="L207" s="172"/>
      <c r="M207" s="172"/>
      <c r="N207" s="172"/>
      <c r="O207" s="172"/>
      <c r="P207" s="172"/>
      <c r="Q207" s="172"/>
      <c r="R207" s="172"/>
      <c r="S207" s="172"/>
      <c r="T207" s="172"/>
      <c r="U207" s="172"/>
      <c r="V207" s="172"/>
      <c r="W207" s="172"/>
      <c r="X207" s="172"/>
      <c r="Y207" s="172"/>
    </row>
    <row r="208" spans="1:27" s="173" customFormat="1" ht="18" customHeight="1" x14ac:dyDescent="0.2">
      <c r="A208" s="172"/>
      <c r="B208" s="901"/>
      <c r="C208" s="222" t="str">
        <f t="shared" si="20"/>
        <v/>
      </c>
      <c r="D208" s="264" t="str">
        <f t="shared" si="21"/>
        <v/>
      </c>
      <c r="E208" s="388"/>
      <c r="F208" s="722" t="str">
        <f t="shared" si="22"/>
        <v/>
      </c>
      <c r="H208" s="172"/>
      <c r="I208" s="172"/>
      <c r="J208" s="172"/>
      <c r="K208" s="172"/>
      <c r="L208" s="172"/>
      <c r="M208" s="172"/>
      <c r="N208" s="172"/>
      <c r="O208" s="172"/>
      <c r="P208" s="172"/>
      <c r="Q208" s="172"/>
      <c r="R208" s="172"/>
      <c r="S208" s="172"/>
      <c r="T208" s="172"/>
      <c r="U208" s="172"/>
      <c r="V208" s="172"/>
      <c r="W208" s="172"/>
      <c r="X208" s="172"/>
      <c r="Y208" s="172"/>
    </row>
    <row r="209" spans="1:25" s="173" customFormat="1" ht="18" customHeight="1" x14ac:dyDescent="0.2">
      <c r="A209" s="172"/>
      <c r="B209" s="901"/>
      <c r="C209" s="222" t="str">
        <f t="shared" si="20"/>
        <v/>
      </c>
      <c r="D209" s="264" t="str">
        <f t="shared" si="21"/>
        <v/>
      </c>
      <c r="E209" s="388"/>
      <c r="F209" s="722" t="str">
        <f t="shared" si="22"/>
        <v/>
      </c>
      <c r="H209" s="172"/>
      <c r="I209" s="172"/>
      <c r="J209" s="172"/>
      <c r="K209" s="172"/>
      <c r="L209" s="172"/>
      <c r="M209" s="172"/>
      <c r="N209" s="172"/>
      <c r="O209" s="172"/>
      <c r="P209" s="172"/>
      <c r="Q209" s="172"/>
      <c r="R209" s="172"/>
      <c r="S209" s="172"/>
      <c r="T209" s="172"/>
      <c r="U209" s="172"/>
      <c r="V209" s="172"/>
      <c r="W209" s="172"/>
      <c r="X209" s="172"/>
      <c r="Y209" s="172"/>
    </row>
    <row r="210" spans="1:25" s="173" customFormat="1" ht="18" customHeight="1" x14ac:dyDescent="0.2">
      <c r="A210" s="172"/>
      <c r="B210" s="901"/>
      <c r="C210" s="222" t="str">
        <f t="shared" si="20"/>
        <v/>
      </c>
      <c r="D210" s="264" t="str">
        <f t="shared" si="21"/>
        <v/>
      </c>
      <c r="E210" s="388"/>
      <c r="F210" s="722" t="str">
        <f t="shared" si="22"/>
        <v/>
      </c>
      <c r="H210" s="172"/>
      <c r="I210" s="172"/>
      <c r="J210" s="172"/>
      <c r="K210" s="172"/>
      <c r="L210" s="172"/>
      <c r="M210" s="172"/>
      <c r="N210" s="172"/>
      <c r="O210" s="172"/>
      <c r="P210" s="172"/>
      <c r="Q210" s="172"/>
      <c r="R210" s="172"/>
      <c r="S210" s="172"/>
      <c r="T210" s="172"/>
      <c r="U210" s="172"/>
      <c r="V210" s="172"/>
      <c r="W210" s="172"/>
      <c r="X210" s="172"/>
      <c r="Y210" s="172"/>
    </row>
    <row r="211" spans="1:25" s="173" customFormat="1" ht="18" customHeight="1" x14ac:dyDescent="0.2">
      <c r="A211" s="172"/>
      <c r="B211" s="901"/>
      <c r="C211" s="222" t="str">
        <f t="shared" si="20"/>
        <v/>
      </c>
      <c r="D211" s="264" t="str">
        <f t="shared" si="21"/>
        <v/>
      </c>
      <c r="E211" s="388"/>
      <c r="F211" s="722" t="str">
        <f t="shared" si="22"/>
        <v/>
      </c>
      <c r="H211" s="172"/>
      <c r="I211" s="172"/>
      <c r="J211" s="172"/>
      <c r="K211" s="172"/>
      <c r="L211" s="172"/>
      <c r="M211" s="172"/>
      <c r="N211" s="172"/>
      <c r="O211" s="172"/>
      <c r="P211" s="172"/>
      <c r="Q211" s="172"/>
      <c r="R211" s="172"/>
      <c r="S211" s="172"/>
      <c r="T211" s="172"/>
      <c r="U211" s="172"/>
      <c r="V211" s="172"/>
      <c r="W211" s="172"/>
      <c r="X211" s="172"/>
      <c r="Y211" s="172"/>
    </row>
    <row r="212" spans="1:25" s="173" customFormat="1" ht="18" customHeight="1" x14ac:dyDescent="0.2">
      <c r="A212" s="172"/>
      <c r="B212" s="901"/>
      <c r="C212" s="222" t="str">
        <f t="shared" si="20"/>
        <v/>
      </c>
      <c r="D212" s="264" t="str">
        <f t="shared" si="21"/>
        <v/>
      </c>
      <c r="E212" s="388"/>
      <c r="F212" s="722" t="str">
        <f t="shared" si="22"/>
        <v/>
      </c>
      <c r="H212" s="172"/>
      <c r="I212" s="172"/>
      <c r="J212" s="172"/>
      <c r="K212" s="172"/>
      <c r="L212" s="172"/>
      <c r="M212" s="172"/>
      <c r="N212" s="172"/>
      <c r="O212" s="172"/>
      <c r="P212" s="172"/>
      <c r="Q212" s="172"/>
      <c r="R212" s="172"/>
      <c r="S212" s="172"/>
      <c r="T212" s="172"/>
      <c r="U212" s="172"/>
      <c r="V212" s="172"/>
      <c r="W212" s="172"/>
      <c r="X212" s="172"/>
      <c r="Y212" s="172"/>
    </row>
    <row r="213" spans="1:25" s="173" customFormat="1" ht="18" customHeight="1" x14ac:dyDescent="0.2">
      <c r="A213" s="172"/>
      <c r="B213" s="901"/>
      <c r="C213" s="222" t="str">
        <f t="shared" si="20"/>
        <v/>
      </c>
      <c r="D213" s="264" t="str">
        <f t="shared" si="21"/>
        <v/>
      </c>
      <c r="E213" s="388"/>
      <c r="F213" s="722" t="str">
        <f t="shared" si="22"/>
        <v/>
      </c>
      <c r="H213" s="172"/>
      <c r="I213" s="172"/>
      <c r="J213" s="172"/>
      <c r="K213" s="172"/>
      <c r="L213" s="172"/>
      <c r="M213" s="172"/>
      <c r="N213" s="172"/>
      <c r="O213" s="172"/>
      <c r="P213" s="172"/>
      <c r="Q213" s="172"/>
      <c r="R213" s="172"/>
      <c r="S213" s="172"/>
      <c r="T213" s="172"/>
      <c r="U213" s="172"/>
      <c r="V213" s="172"/>
      <c r="W213" s="172"/>
      <c r="X213" s="172"/>
      <c r="Y213" s="172"/>
    </row>
    <row r="214" spans="1:25" s="173" customFormat="1" ht="18" customHeight="1" x14ac:dyDescent="0.2">
      <c r="A214" s="172"/>
      <c r="B214" s="901"/>
      <c r="C214" s="222" t="str">
        <f t="shared" si="20"/>
        <v/>
      </c>
      <c r="D214" s="264" t="str">
        <f t="shared" si="21"/>
        <v/>
      </c>
      <c r="E214" s="388"/>
      <c r="F214" s="722" t="str">
        <f t="shared" si="22"/>
        <v/>
      </c>
      <c r="H214" s="172"/>
      <c r="I214" s="172"/>
      <c r="J214" s="172"/>
      <c r="K214" s="172"/>
      <c r="L214" s="172"/>
      <c r="M214" s="172"/>
      <c r="N214" s="172"/>
      <c r="O214" s="172"/>
      <c r="P214" s="172"/>
      <c r="Q214" s="172"/>
      <c r="R214" s="172"/>
      <c r="S214" s="172"/>
      <c r="T214" s="172"/>
      <c r="U214" s="172"/>
      <c r="V214" s="172"/>
      <c r="W214" s="172"/>
      <c r="X214" s="172"/>
      <c r="Y214" s="172"/>
    </row>
    <row r="215" spans="1:25" s="173" customFormat="1" ht="18" customHeight="1" x14ac:dyDescent="0.2">
      <c r="A215" s="172"/>
      <c r="B215" s="901"/>
      <c r="C215" s="222" t="str">
        <f t="shared" si="20"/>
        <v/>
      </c>
      <c r="D215" s="264" t="str">
        <f t="shared" si="21"/>
        <v/>
      </c>
      <c r="E215" s="388"/>
      <c r="F215" s="722" t="str">
        <f t="shared" si="22"/>
        <v/>
      </c>
      <c r="H215" s="172"/>
      <c r="I215" s="172"/>
      <c r="J215" s="172"/>
      <c r="K215" s="172"/>
      <c r="L215" s="172"/>
      <c r="M215" s="172"/>
      <c r="N215" s="172"/>
      <c r="O215" s="172"/>
      <c r="P215" s="172"/>
      <c r="Q215" s="172"/>
      <c r="R215" s="172"/>
      <c r="S215" s="172"/>
      <c r="T215" s="172"/>
      <c r="U215" s="172"/>
      <c r="V215" s="172"/>
      <c r="W215" s="172"/>
      <c r="X215" s="172"/>
      <c r="Y215" s="172"/>
    </row>
    <row r="216" spans="1:25" s="173" customFormat="1" ht="18" customHeight="1" x14ac:dyDescent="0.2">
      <c r="A216" s="172"/>
      <c r="B216" s="901"/>
      <c r="C216" s="222" t="str">
        <f t="shared" si="20"/>
        <v/>
      </c>
      <c r="D216" s="264" t="str">
        <f t="shared" si="21"/>
        <v/>
      </c>
      <c r="E216" s="388"/>
      <c r="F216" s="722" t="str">
        <f t="shared" si="22"/>
        <v/>
      </c>
      <c r="H216" s="172"/>
      <c r="I216" s="172"/>
      <c r="J216" s="172"/>
      <c r="K216" s="172"/>
      <c r="L216" s="172"/>
      <c r="M216" s="172"/>
      <c r="N216" s="172"/>
      <c r="O216" s="172"/>
      <c r="P216" s="172"/>
      <c r="Q216" s="172"/>
      <c r="R216" s="172"/>
      <c r="S216" s="172"/>
      <c r="T216" s="172"/>
      <c r="U216" s="172"/>
      <c r="V216" s="172"/>
      <c r="W216" s="172"/>
      <c r="X216" s="172"/>
      <c r="Y216" s="172"/>
    </row>
    <row r="217" spans="1:25" s="173" customFormat="1" ht="18" customHeight="1" x14ac:dyDescent="0.2">
      <c r="A217" s="172"/>
      <c r="B217" s="901"/>
      <c r="C217" s="222" t="str">
        <f t="shared" si="20"/>
        <v/>
      </c>
      <c r="D217" s="264" t="str">
        <f t="shared" si="21"/>
        <v/>
      </c>
      <c r="E217" s="388"/>
      <c r="F217" s="722" t="str">
        <f t="shared" si="22"/>
        <v/>
      </c>
      <c r="H217" s="172"/>
      <c r="I217" s="172"/>
      <c r="J217" s="172"/>
      <c r="K217" s="172"/>
      <c r="L217" s="172"/>
      <c r="M217" s="172"/>
      <c r="N217" s="172"/>
      <c r="O217" s="172"/>
      <c r="P217" s="172"/>
      <c r="Q217" s="172"/>
      <c r="R217" s="172"/>
      <c r="S217" s="172"/>
      <c r="T217" s="172"/>
      <c r="U217" s="172"/>
      <c r="V217" s="172"/>
      <c r="W217" s="172"/>
      <c r="X217" s="172"/>
      <c r="Y217" s="172"/>
    </row>
    <row r="218" spans="1:25" s="173" customFormat="1" ht="18" customHeight="1" x14ac:dyDescent="0.2">
      <c r="A218" s="172"/>
      <c r="B218" s="901"/>
      <c r="C218" s="222" t="str">
        <f t="shared" si="20"/>
        <v/>
      </c>
      <c r="D218" s="264" t="str">
        <f t="shared" si="21"/>
        <v/>
      </c>
      <c r="E218" s="388"/>
      <c r="F218" s="722" t="str">
        <f t="shared" si="22"/>
        <v/>
      </c>
      <c r="H218" s="172"/>
      <c r="I218" s="172"/>
      <c r="J218" s="172"/>
      <c r="K218" s="172"/>
      <c r="L218" s="172"/>
      <c r="M218" s="172"/>
      <c r="N218" s="172"/>
      <c r="O218" s="172"/>
      <c r="P218" s="172"/>
      <c r="Q218" s="172"/>
      <c r="R218" s="172"/>
      <c r="S218" s="172"/>
      <c r="T218" s="172"/>
      <c r="U218" s="172"/>
      <c r="V218" s="172"/>
      <c r="W218" s="172"/>
      <c r="X218" s="172"/>
      <c r="Y218" s="172"/>
    </row>
    <row r="219" spans="1:25" s="173" customFormat="1" ht="18" customHeight="1" thickBot="1" x14ac:dyDescent="0.25">
      <c r="A219" s="172"/>
      <c r="B219" s="902"/>
      <c r="C219" s="224" t="str">
        <f t="shared" si="20"/>
        <v/>
      </c>
      <c r="D219" s="266" t="str">
        <f t="shared" si="21"/>
        <v/>
      </c>
      <c r="E219" s="389"/>
      <c r="F219" s="722" t="str">
        <f t="shared" si="22"/>
        <v/>
      </c>
      <c r="H219" s="172"/>
      <c r="I219" s="172"/>
      <c r="J219" s="172"/>
      <c r="K219" s="172"/>
      <c r="L219" s="172"/>
      <c r="M219" s="172"/>
      <c r="N219" s="172"/>
      <c r="O219" s="172"/>
      <c r="P219" s="172"/>
      <c r="Q219" s="172"/>
      <c r="R219" s="172"/>
      <c r="S219" s="172"/>
      <c r="T219" s="172"/>
      <c r="U219" s="172"/>
      <c r="V219" s="172"/>
      <c r="W219" s="172"/>
      <c r="X219" s="172"/>
      <c r="Y219" s="172"/>
    </row>
    <row r="220" spans="1:25" s="173" customFormat="1" ht="18" customHeight="1" x14ac:dyDescent="0.2">
      <c r="A220" s="172"/>
      <c r="B220" s="873" t="s">
        <v>10</v>
      </c>
      <c r="C220" s="220" t="str">
        <f t="shared" ref="C220:C234" si="23">IF(B119="","",B119)</f>
        <v/>
      </c>
      <c r="D220" s="262" t="str">
        <f t="shared" si="21"/>
        <v/>
      </c>
      <c r="E220" s="387"/>
      <c r="F220" s="721" t="str">
        <f t="shared" si="22"/>
        <v/>
      </c>
      <c r="H220" s="172"/>
      <c r="I220" s="172"/>
      <c r="J220" s="172"/>
      <c r="K220" s="172"/>
      <c r="L220" s="172"/>
      <c r="M220" s="172"/>
      <c r="N220" s="172"/>
      <c r="O220" s="172"/>
      <c r="P220" s="172"/>
      <c r="Q220" s="172"/>
      <c r="R220" s="172"/>
      <c r="S220" s="172"/>
      <c r="T220" s="172"/>
      <c r="U220" s="172"/>
      <c r="V220" s="172"/>
      <c r="W220" s="172"/>
      <c r="X220" s="172"/>
      <c r="Y220" s="172"/>
    </row>
    <row r="221" spans="1:25" s="173" customFormat="1" ht="18" customHeight="1" x14ac:dyDescent="0.2">
      <c r="A221" s="172"/>
      <c r="B221" s="871"/>
      <c r="C221" s="222" t="str">
        <f t="shared" si="23"/>
        <v/>
      </c>
      <c r="D221" s="264" t="str">
        <f t="shared" si="21"/>
        <v/>
      </c>
      <c r="E221" s="388"/>
      <c r="F221" s="722" t="str">
        <f t="shared" si="22"/>
        <v/>
      </c>
      <c r="H221" s="172"/>
      <c r="I221" s="172"/>
      <c r="J221" s="172"/>
      <c r="K221" s="172"/>
      <c r="L221" s="172"/>
      <c r="M221" s="172"/>
      <c r="N221" s="172"/>
      <c r="O221" s="172"/>
      <c r="P221" s="172"/>
      <c r="Q221" s="172"/>
      <c r="R221" s="172"/>
      <c r="S221" s="172"/>
      <c r="T221" s="172"/>
      <c r="U221" s="172"/>
      <c r="V221" s="172"/>
      <c r="W221" s="172"/>
      <c r="X221" s="172"/>
      <c r="Y221" s="172"/>
    </row>
    <row r="222" spans="1:25" s="173" customFormat="1" ht="18" customHeight="1" x14ac:dyDescent="0.2">
      <c r="A222" s="172"/>
      <c r="B222" s="871"/>
      <c r="C222" s="222" t="str">
        <f t="shared" si="23"/>
        <v/>
      </c>
      <c r="D222" s="264" t="str">
        <f t="shared" si="21"/>
        <v/>
      </c>
      <c r="E222" s="388"/>
      <c r="F222" s="722" t="str">
        <f t="shared" si="22"/>
        <v/>
      </c>
      <c r="H222" s="172"/>
      <c r="I222" s="172"/>
      <c r="J222" s="172"/>
      <c r="K222" s="172"/>
      <c r="L222" s="172"/>
      <c r="M222" s="172"/>
      <c r="N222" s="172"/>
      <c r="O222" s="172"/>
      <c r="P222" s="172"/>
      <c r="Q222" s="172"/>
      <c r="R222" s="172"/>
      <c r="S222" s="172"/>
      <c r="T222" s="172"/>
      <c r="U222" s="172"/>
      <c r="V222" s="172"/>
      <c r="W222" s="172"/>
      <c r="X222" s="172"/>
      <c r="Y222" s="172"/>
    </row>
    <row r="223" spans="1:25" s="173" customFormat="1" ht="18" customHeight="1" x14ac:dyDescent="0.2">
      <c r="A223" s="172"/>
      <c r="B223" s="871"/>
      <c r="C223" s="222" t="str">
        <f t="shared" si="23"/>
        <v/>
      </c>
      <c r="D223" s="264" t="str">
        <f t="shared" si="21"/>
        <v/>
      </c>
      <c r="E223" s="388"/>
      <c r="F223" s="722" t="str">
        <f t="shared" si="22"/>
        <v/>
      </c>
      <c r="H223" s="172"/>
      <c r="I223" s="172"/>
      <c r="J223" s="172"/>
      <c r="K223" s="172"/>
      <c r="L223" s="172"/>
      <c r="M223" s="172"/>
      <c r="N223" s="172"/>
      <c r="O223" s="172"/>
      <c r="P223" s="172"/>
      <c r="Q223" s="172"/>
      <c r="R223" s="172"/>
      <c r="S223" s="172"/>
      <c r="T223" s="172"/>
      <c r="U223" s="172"/>
      <c r="V223" s="172"/>
      <c r="W223" s="172"/>
      <c r="X223" s="172"/>
      <c r="Y223" s="172"/>
    </row>
    <row r="224" spans="1:25" s="173" customFormat="1" ht="18" customHeight="1" x14ac:dyDescent="0.2">
      <c r="A224" s="172"/>
      <c r="B224" s="871"/>
      <c r="C224" s="222" t="str">
        <f t="shared" si="23"/>
        <v/>
      </c>
      <c r="D224" s="264" t="str">
        <f t="shared" si="21"/>
        <v/>
      </c>
      <c r="E224" s="388"/>
      <c r="F224" s="722" t="str">
        <f t="shared" si="22"/>
        <v/>
      </c>
      <c r="H224" s="172"/>
      <c r="I224" s="172"/>
      <c r="J224" s="172"/>
      <c r="K224" s="172"/>
      <c r="L224" s="172"/>
      <c r="M224" s="172"/>
      <c r="N224" s="172"/>
      <c r="O224" s="172"/>
      <c r="P224" s="172"/>
      <c r="Q224" s="172"/>
      <c r="R224" s="172"/>
      <c r="S224" s="172"/>
      <c r="T224" s="172"/>
      <c r="U224" s="172"/>
      <c r="V224" s="172"/>
      <c r="W224" s="172"/>
      <c r="X224" s="172"/>
      <c r="Y224" s="172"/>
    </row>
    <row r="225" spans="1:25" s="173" customFormat="1" ht="18" customHeight="1" x14ac:dyDescent="0.2">
      <c r="A225" s="172"/>
      <c r="B225" s="871"/>
      <c r="C225" s="222" t="str">
        <f t="shared" si="23"/>
        <v/>
      </c>
      <c r="D225" s="264" t="str">
        <f t="shared" si="21"/>
        <v/>
      </c>
      <c r="E225" s="388"/>
      <c r="F225" s="722" t="str">
        <f t="shared" si="22"/>
        <v/>
      </c>
      <c r="H225" s="172"/>
      <c r="I225" s="172"/>
      <c r="J225" s="172"/>
      <c r="K225" s="172"/>
      <c r="L225" s="172"/>
      <c r="M225" s="172"/>
      <c r="N225" s="172"/>
      <c r="O225" s="172"/>
      <c r="P225" s="172"/>
      <c r="Q225" s="172"/>
      <c r="R225" s="172"/>
      <c r="S225" s="172"/>
      <c r="T225" s="172"/>
      <c r="U225" s="172"/>
      <c r="V225" s="172"/>
      <c r="W225" s="172"/>
      <c r="X225" s="172"/>
      <c r="Y225" s="172"/>
    </row>
    <row r="226" spans="1:25" s="173" customFormat="1" ht="18" customHeight="1" x14ac:dyDescent="0.2">
      <c r="A226" s="172"/>
      <c r="B226" s="871"/>
      <c r="C226" s="222" t="str">
        <f t="shared" si="23"/>
        <v/>
      </c>
      <c r="D226" s="264" t="str">
        <f t="shared" si="21"/>
        <v/>
      </c>
      <c r="E226" s="388"/>
      <c r="F226" s="722" t="str">
        <f t="shared" si="22"/>
        <v/>
      </c>
      <c r="H226" s="172"/>
      <c r="I226" s="172"/>
      <c r="J226" s="172"/>
      <c r="K226" s="172"/>
      <c r="L226" s="172"/>
      <c r="M226" s="172"/>
      <c r="N226" s="172"/>
      <c r="O226" s="172"/>
      <c r="P226" s="172"/>
      <c r="Q226" s="172"/>
      <c r="R226" s="172"/>
      <c r="S226" s="172"/>
      <c r="T226" s="172"/>
      <c r="U226" s="172"/>
      <c r="V226" s="172"/>
      <c r="W226" s="172"/>
      <c r="X226" s="172"/>
      <c r="Y226" s="172"/>
    </row>
    <row r="227" spans="1:25" s="173" customFormat="1" ht="18" customHeight="1" x14ac:dyDescent="0.2">
      <c r="A227" s="172"/>
      <c r="B227" s="871"/>
      <c r="C227" s="222" t="str">
        <f t="shared" si="23"/>
        <v/>
      </c>
      <c r="D227" s="264" t="str">
        <f t="shared" si="21"/>
        <v/>
      </c>
      <c r="E227" s="388"/>
      <c r="F227" s="722" t="str">
        <f t="shared" si="22"/>
        <v/>
      </c>
      <c r="H227" s="172"/>
      <c r="I227" s="172"/>
      <c r="J227" s="172"/>
      <c r="K227" s="172"/>
      <c r="L227" s="172"/>
      <c r="M227" s="172"/>
      <c r="N227" s="172"/>
      <c r="O227" s="172"/>
      <c r="P227" s="172"/>
      <c r="Q227" s="172"/>
      <c r="R227" s="172"/>
      <c r="S227" s="172"/>
      <c r="T227" s="172"/>
      <c r="U227" s="172"/>
      <c r="V227" s="172"/>
      <c r="W227" s="172"/>
      <c r="X227" s="172"/>
      <c r="Y227" s="172"/>
    </row>
    <row r="228" spans="1:25" s="173" customFormat="1" ht="18" customHeight="1" x14ac:dyDescent="0.2">
      <c r="A228" s="172"/>
      <c r="B228" s="871"/>
      <c r="C228" s="222" t="str">
        <f t="shared" si="23"/>
        <v/>
      </c>
      <c r="D228" s="264" t="str">
        <f t="shared" si="21"/>
        <v/>
      </c>
      <c r="E228" s="388"/>
      <c r="F228" s="722" t="str">
        <f t="shared" si="22"/>
        <v/>
      </c>
      <c r="H228" s="172"/>
      <c r="I228" s="172"/>
      <c r="J228" s="172"/>
      <c r="K228" s="172"/>
      <c r="L228" s="172"/>
      <c r="M228" s="172"/>
      <c r="N228" s="172"/>
      <c r="O228" s="172"/>
      <c r="P228" s="172"/>
      <c r="Q228" s="172"/>
      <c r="R228" s="172"/>
      <c r="S228" s="172"/>
      <c r="T228" s="172"/>
      <c r="U228" s="172"/>
      <c r="V228" s="172"/>
      <c r="W228" s="172"/>
      <c r="X228" s="172"/>
      <c r="Y228" s="172"/>
    </row>
    <row r="229" spans="1:25" s="173" customFormat="1" ht="18" customHeight="1" x14ac:dyDescent="0.2">
      <c r="A229" s="172"/>
      <c r="B229" s="871"/>
      <c r="C229" s="222" t="str">
        <f t="shared" si="23"/>
        <v/>
      </c>
      <c r="D229" s="264" t="str">
        <f t="shared" si="21"/>
        <v/>
      </c>
      <c r="E229" s="388"/>
      <c r="F229" s="722" t="str">
        <f t="shared" si="22"/>
        <v/>
      </c>
      <c r="H229" s="172"/>
      <c r="I229" s="172"/>
      <c r="J229" s="172"/>
      <c r="K229" s="172"/>
      <c r="L229" s="172"/>
      <c r="M229" s="172"/>
      <c r="N229" s="172"/>
      <c r="O229" s="172"/>
      <c r="P229" s="172"/>
      <c r="Q229" s="172"/>
      <c r="R229" s="172"/>
      <c r="S229" s="172"/>
      <c r="T229" s="172"/>
      <c r="U229" s="172"/>
      <c r="V229" s="172"/>
      <c r="W229" s="172"/>
      <c r="X229" s="172"/>
      <c r="Y229" s="172"/>
    </row>
    <row r="230" spans="1:25" s="173" customFormat="1" ht="18" customHeight="1" x14ac:dyDescent="0.2">
      <c r="A230" s="172"/>
      <c r="B230" s="871"/>
      <c r="C230" s="222" t="str">
        <f t="shared" si="23"/>
        <v/>
      </c>
      <c r="D230" s="264" t="str">
        <f t="shared" si="21"/>
        <v/>
      </c>
      <c r="E230" s="388"/>
      <c r="F230" s="722" t="str">
        <f t="shared" si="22"/>
        <v/>
      </c>
      <c r="H230" s="172"/>
      <c r="I230" s="172"/>
      <c r="J230" s="172"/>
      <c r="K230" s="172"/>
      <c r="L230" s="172"/>
      <c r="M230" s="172"/>
      <c r="N230" s="172"/>
      <c r="O230" s="172"/>
      <c r="P230" s="172"/>
      <c r="Q230" s="172"/>
      <c r="R230" s="172"/>
      <c r="S230" s="172"/>
      <c r="T230" s="172"/>
      <c r="U230" s="172"/>
      <c r="V230" s="172"/>
      <c r="W230" s="172"/>
      <c r="X230" s="172"/>
      <c r="Y230" s="172"/>
    </row>
    <row r="231" spans="1:25" s="173" customFormat="1" ht="18" customHeight="1" x14ac:dyDescent="0.2">
      <c r="A231" s="172"/>
      <c r="B231" s="871"/>
      <c r="C231" s="222" t="str">
        <f t="shared" si="23"/>
        <v/>
      </c>
      <c r="D231" s="264" t="str">
        <f t="shared" si="21"/>
        <v/>
      </c>
      <c r="E231" s="388"/>
      <c r="F231" s="722" t="str">
        <f t="shared" si="22"/>
        <v/>
      </c>
      <c r="H231" s="172"/>
      <c r="I231" s="172"/>
      <c r="J231" s="172"/>
      <c r="K231" s="172"/>
      <c r="L231" s="172"/>
      <c r="M231" s="172"/>
      <c r="N231" s="172"/>
      <c r="O231" s="172"/>
      <c r="P231" s="172"/>
      <c r="Q231" s="172"/>
      <c r="R231" s="172"/>
      <c r="S231" s="172"/>
      <c r="T231" s="172"/>
      <c r="U231" s="172"/>
      <c r="V231" s="172"/>
      <c r="W231" s="172"/>
      <c r="X231" s="172"/>
      <c r="Y231" s="172"/>
    </row>
    <row r="232" spans="1:25" s="173" customFormat="1" ht="18" customHeight="1" x14ac:dyDescent="0.2">
      <c r="A232" s="172"/>
      <c r="B232" s="871"/>
      <c r="C232" s="222" t="str">
        <f t="shared" si="23"/>
        <v/>
      </c>
      <c r="D232" s="264" t="str">
        <f t="shared" si="21"/>
        <v/>
      </c>
      <c r="E232" s="388"/>
      <c r="F232" s="722" t="str">
        <f t="shared" si="22"/>
        <v/>
      </c>
      <c r="H232" s="172"/>
      <c r="I232" s="172"/>
      <c r="J232" s="172"/>
      <c r="K232" s="172"/>
      <c r="L232" s="172"/>
      <c r="M232" s="172"/>
      <c r="N232" s="172"/>
      <c r="O232" s="172"/>
      <c r="P232" s="172"/>
      <c r="Q232" s="172"/>
      <c r="R232" s="172"/>
      <c r="S232" s="172"/>
      <c r="T232" s="172"/>
      <c r="U232" s="172"/>
      <c r="V232" s="172"/>
      <c r="W232" s="172"/>
      <c r="X232" s="172"/>
      <c r="Y232" s="172"/>
    </row>
    <row r="233" spans="1:25" s="173" customFormat="1" ht="18" customHeight="1" x14ac:dyDescent="0.2">
      <c r="A233" s="172"/>
      <c r="B233" s="871"/>
      <c r="C233" s="222" t="str">
        <f t="shared" si="23"/>
        <v/>
      </c>
      <c r="D233" s="264" t="str">
        <f t="shared" si="21"/>
        <v/>
      </c>
      <c r="E233" s="388"/>
      <c r="F233" s="722" t="str">
        <f t="shared" si="22"/>
        <v/>
      </c>
      <c r="H233" s="172"/>
      <c r="I233" s="172"/>
      <c r="J233" s="172"/>
      <c r="K233" s="172"/>
      <c r="L233" s="172"/>
      <c r="M233" s="172"/>
      <c r="N233" s="172"/>
      <c r="O233" s="172"/>
      <c r="P233" s="172"/>
      <c r="Q233" s="172"/>
      <c r="R233" s="172"/>
      <c r="S233" s="172"/>
      <c r="T233" s="172"/>
      <c r="U233" s="172"/>
      <c r="V233" s="172"/>
      <c r="W233" s="172"/>
      <c r="X233" s="172"/>
      <c r="Y233" s="172"/>
    </row>
    <row r="234" spans="1:25" s="173" customFormat="1" ht="18" customHeight="1" thickBot="1" x14ac:dyDescent="0.25">
      <c r="A234" s="172"/>
      <c r="B234" s="872"/>
      <c r="C234" s="224" t="str">
        <f t="shared" si="23"/>
        <v/>
      </c>
      <c r="D234" s="266" t="str">
        <f t="shared" si="21"/>
        <v/>
      </c>
      <c r="E234" s="389"/>
      <c r="F234" s="723" t="str">
        <f t="shared" si="22"/>
        <v/>
      </c>
      <c r="H234" s="172"/>
      <c r="I234" s="172"/>
      <c r="J234" s="172"/>
      <c r="K234" s="172"/>
      <c r="L234" s="172"/>
      <c r="M234" s="172"/>
      <c r="N234" s="172"/>
      <c r="O234" s="172"/>
      <c r="P234" s="172"/>
      <c r="Q234" s="172"/>
      <c r="R234" s="172"/>
      <c r="S234" s="172"/>
      <c r="T234" s="172"/>
      <c r="U234" s="172"/>
      <c r="V234" s="172"/>
      <c r="W234" s="172"/>
      <c r="X234" s="172"/>
      <c r="Y234" s="172"/>
    </row>
    <row r="235" spans="1:25" s="173" customFormat="1" ht="18" customHeight="1" x14ac:dyDescent="0.2">
      <c r="A235" s="172"/>
      <c r="B235" s="870" t="s">
        <v>4</v>
      </c>
      <c r="C235" s="220" t="str">
        <f t="shared" ref="C235:C249" si="24">IF(B119="","",B119)</f>
        <v/>
      </c>
      <c r="D235" s="262" t="str">
        <f t="shared" si="21"/>
        <v/>
      </c>
      <c r="E235" s="387"/>
      <c r="F235" s="721" t="str">
        <f t="shared" si="22"/>
        <v/>
      </c>
      <c r="H235" s="172"/>
      <c r="I235" s="172"/>
      <c r="J235" s="172"/>
      <c r="K235" s="172"/>
      <c r="L235" s="172"/>
      <c r="M235" s="172"/>
      <c r="N235" s="172"/>
      <c r="O235" s="172"/>
      <c r="P235" s="172"/>
      <c r="Q235" s="172"/>
      <c r="R235" s="172"/>
      <c r="S235" s="172"/>
      <c r="T235" s="172"/>
      <c r="U235" s="172"/>
      <c r="V235" s="172"/>
      <c r="W235" s="172"/>
      <c r="X235" s="172"/>
      <c r="Y235" s="172"/>
    </row>
    <row r="236" spans="1:25" s="173" customFormat="1" ht="18" customHeight="1" x14ac:dyDescent="0.2">
      <c r="A236" s="172"/>
      <c r="B236" s="871"/>
      <c r="C236" s="222" t="str">
        <f t="shared" si="24"/>
        <v/>
      </c>
      <c r="D236" s="264" t="str">
        <f t="shared" si="21"/>
        <v/>
      </c>
      <c r="E236" s="388"/>
      <c r="F236" s="722" t="str">
        <f t="shared" si="22"/>
        <v/>
      </c>
      <c r="H236" s="172"/>
      <c r="I236" s="172"/>
      <c r="J236" s="172"/>
      <c r="K236" s="172"/>
      <c r="L236" s="172"/>
      <c r="M236" s="172"/>
      <c r="N236" s="172"/>
      <c r="O236" s="172"/>
      <c r="P236" s="172"/>
      <c r="Q236" s="172"/>
      <c r="R236" s="172"/>
      <c r="S236" s="172"/>
      <c r="T236" s="172"/>
      <c r="U236" s="172"/>
      <c r="V236" s="172"/>
      <c r="W236" s="172"/>
      <c r="X236" s="172"/>
      <c r="Y236" s="172"/>
    </row>
    <row r="237" spans="1:25" s="173" customFormat="1" ht="18" customHeight="1" x14ac:dyDescent="0.2">
      <c r="A237" s="172"/>
      <c r="B237" s="871"/>
      <c r="C237" s="222" t="str">
        <f t="shared" si="24"/>
        <v/>
      </c>
      <c r="D237" s="264" t="str">
        <f t="shared" ref="D237:D264" si="25">IF($C237="","",VLOOKUP($C237,$B$119:$G$158,6,FALSE))</f>
        <v/>
      </c>
      <c r="E237" s="388"/>
      <c r="F237" s="722" t="str">
        <f t="shared" ref="F237:F264" si="26">IF(C237="","",D237*E237)</f>
        <v/>
      </c>
      <c r="H237" s="172"/>
      <c r="I237" s="172"/>
      <c r="J237" s="172"/>
      <c r="K237" s="172"/>
      <c r="L237" s="172"/>
      <c r="M237" s="172"/>
      <c r="N237" s="172"/>
      <c r="O237" s="172"/>
      <c r="P237" s="172"/>
      <c r="Q237" s="172"/>
      <c r="R237" s="172"/>
      <c r="S237" s="172"/>
      <c r="T237" s="172"/>
      <c r="U237" s="172"/>
      <c r="V237" s="172"/>
      <c r="W237" s="172"/>
      <c r="X237" s="172"/>
      <c r="Y237" s="172"/>
    </row>
    <row r="238" spans="1:25" s="173" customFormat="1" ht="18" customHeight="1" x14ac:dyDescent="0.2">
      <c r="A238" s="172"/>
      <c r="B238" s="871"/>
      <c r="C238" s="222" t="str">
        <f t="shared" si="24"/>
        <v/>
      </c>
      <c r="D238" s="264" t="str">
        <f t="shared" si="25"/>
        <v/>
      </c>
      <c r="E238" s="388"/>
      <c r="F238" s="722" t="str">
        <f t="shared" si="26"/>
        <v/>
      </c>
      <c r="H238" s="172"/>
      <c r="I238" s="172"/>
      <c r="J238" s="172"/>
      <c r="K238" s="172"/>
      <c r="L238" s="172"/>
      <c r="M238" s="172"/>
      <c r="N238" s="172"/>
      <c r="O238" s="172"/>
      <c r="P238" s="172"/>
      <c r="Q238" s="172"/>
      <c r="R238" s="172"/>
      <c r="S238" s="172"/>
      <c r="T238" s="172"/>
      <c r="U238" s="172"/>
      <c r="V238" s="172"/>
      <c r="W238" s="172"/>
      <c r="X238" s="172"/>
      <c r="Y238" s="172"/>
    </row>
    <row r="239" spans="1:25" s="173" customFormat="1" ht="18" customHeight="1" x14ac:dyDescent="0.2">
      <c r="A239" s="172"/>
      <c r="B239" s="871"/>
      <c r="C239" s="222" t="str">
        <f t="shared" si="24"/>
        <v/>
      </c>
      <c r="D239" s="264" t="str">
        <f t="shared" si="25"/>
        <v/>
      </c>
      <c r="E239" s="388"/>
      <c r="F239" s="722" t="str">
        <f t="shared" si="26"/>
        <v/>
      </c>
      <c r="H239" s="172"/>
      <c r="I239" s="172"/>
      <c r="J239" s="172"/>
      <c r="K239" s="172"/>
      <c r="L239" s="172"/>
      <c r="M239" s="172"/>
      <c r="N239" s="172"/>
      <c r="O239" s="172"/>
      <c r="P239" s="172"/>
      <c r="Q239" s="172"/>
      <c r="R239" s="172"/>
      <c r="S239" s="172"/>
      <c r="T239" s="172"/>
      <c r="U239" s="172"/>
      <c r="V239" s="172"/>
      <c r="W239" s="172"/>
      <c r="X239" s="172"/>
      <c r="Y239" s="172"/>
    </row>
    <row r="240" spans="1:25" s="173" customFormat="1" ht="18" customHeight="1" x14ac:dyDescent="0.2">
      <c r="A240" s="172"/>
      <c r="B240" s="871"/>
      <c r="C240" s="222" t="str">
        <f t="shared" si="24"/>
        <v/>
      </c>
      <c r="D240" s="264" t="str">
        <f t="shared" si="25"/>
        <v/>
      </c>
      <c r="E240" s="388"/>
      <c r="F240" s="722" t="str">
        <f t="shared" si="26"/>
        <v/>
      </c>
      <c r="H240" s="172"/>
      <c r="I240" s="172"/>
      <c r="J240" s="172"/>
      <c r="K240" s="172"/>
      <c r="L240" s="172"/>
      <c r="M240" s="172"/>
      <c r="N240" s="172"/>
      <c r="O240" s="172"/>
      <c r="P240" s="172"/>
      <c r="Q240" s="172"/>
      <c r="R240" s="172"/>
      <c r="S240" s="172"/>
      <c r="T240" s="172"/>
      <c r="U240" s="172"/>
      <c r="V240" s="172"/>
      <c r="W240" s="172"/>
      <c r="X240" s="172"/>
      <c r="Y240" s="172"/>
    </row>
    <row r="241" spans="1:25" s="173" customFormat="1" ht="18" customHeight="1" x14ac:dyDescent="0.2">
      <c r="A241" s="172"/>
      <c r="B241" s="871"/>
      <c r="C241" s="222" t="str">
        <f t="shared" si="24"/>
        <v/>
      </c>
      <c r="D241" s="264" t="str">
        <f t="shared" si="25"/>
        <v/>
      </c>
      <c r="E241" s="388"/>
      <c r="F241" s="722" t="str">
        <f t="shared" si="26"/>
        <v/>
      </c>
      <c r="H241" s="172"/>
      <c r="I241" s="172"/>
      <c r="J241" s="172"/>
      <c r="K241" s="172"/>
      <c r="L241" s="172"/>
      <c r="M241" s="172"/>
      <c r="N241" s="172"/>
      <c r="O241" s="172"/>
      <c r="P241" s="172"/>
      <c r="Q241" s="172"/>
      <c r="R241" s="172"/>
      <c r="S241" s="172"/>
      <c r="T241" s="172"/>
      <c r="U241" s="172"/>
      <c r="V241" s="172"/>
      <c r="W241" s="172"/>
      <c r="X241" s="172"/>
      <c r="Y241" s="172"/>
    </row>
    <row r="242" spans="1:25" s="173" customFormat="1" ht="18" customHeight="1" x14ac:dyDescent="0.2">
      <c r="A242" s="172"/>
      <c r="B242" s="871"/>
      <c r="C242" s="222" t="str">
        <f t="shared" si="24"/>
        <v/>
      </c>
      <c r="D242" s="264" t="str">
        <f t="shared" si="25"/>
        <v/>
      </c>
      <c r="E242" s="388"/>
      <c r="F242" s="722" t="str">
        <f t="shared" si="26"/>
        <v/>
      </c>
      <c r="H242" s="172"/>
      <c r="I242" s="172"/>
      <c r="J242" s="172"/>
      <c r="K242" s="172"/>
      <c r="L242" s="172"/>
      <c r="M242" s="172"/>
      <c r="N242" s="172"/>
      <c r="O242" s="172"/>
      <c r="P242" s="172"/>
      <c r="Q242" s="172"/>
      <c r="R242" s="172"/>
      <c r="S242" s="172"/>
      <c r="T242" s="172"/>
      <c r="U242" s="172"/>
      <c r="V242" s="172"/>
      <c r="W242" s="172"/>
      <c r="X242" s="172"/>
      <c r="Y242" s="172"/>
    </row>
    <row r="243" spans="1:25" s="173" customFormat="1" ht="18" customHeight="1" x14ac:dyDescent="0.2">
      <c r="A243" s="172"/>
      <c r="B243" s="871"/>
      <c r="C243" s="222" t="str">
        <f t="shared" si="24"/>
        <v/>
      </c>
      <c r="D243" s="264" t="str">
        <f t="shared" si="25"/>
        <v/>
      </c>
      <c r="E243" s="388"/>
      <c r="F243" s="722" t="str">
        <f t="shared" si="26"/>
        <v/>
      </c>
      <c r="H243" s="172"/>
      <c r="I243" s="172"/>
      <c r="J243" s="172"/>
      <c r="K243" s="172"/>
      <c r="L243" s="172"/>
      <c r="M243" s="172"/>
      <c r="N243" s="172"/>
      <c r="O243" s="172"/>
      <c r="P243" s="172"/>
      <c r="Q243" s="172"/>
      <c r="R243" s="172"/>
      <c r="S243" s="172"/>
      <c r="T243" s="172"/>
      <c r="U243" s="172"/>
      <c r="V243" s="172"/>
      <c r="W243" s="172"/>
      <c r="X243" s="172"/>
      <c r="Y243" s="172"/>
    </row>
    <row r="244" spans="1:25" s="173" customFormat="1" ht="18" customHeight="1" x14ac:dyDescent="0.2">
      <c r="A244" s="172"/>
      <c r="B244" s="871"/>
      <c r="C244" s="222" t="str">
        <f t="shared" si="24"/>
        <v/>
      </c>
      <c r="D244" s="264" t="str">
        <f t="shared" si="25"/>
        <v/>
      </c>
      <c r="E244" s="388"/>
      <c r="F244" s="722" t="str">
        <f t="shared" si="26"/>
        <v/>
      </c>
      <c r="H244" s="172"/>
      <c r="I244" s="172"/>
      <c r="J244" s="172"/>
      <c r="K244" s="172"/>
      <c r="L244" s="172"/>
      <c r="M244" s="172"/>
      <c r="N244" s="172"/>
      <c r="O244" s="172"/>
      <c r="P244" s="172"/>
      <c r="Q244" s="172"/>
      <c r="R244" s="172"/>
      <c r="S244" s="172"/>
      <c r="T244" s="172"/>
      <c r="U244" s="172"/>
      <c r="V244" s="172"/>
      <c r="W244" s="172"/>
      <c r="X244" s="172"/>
      <c r="Y244" s="172"/>
    </row>
    <row r="245" spans="1:25" s="173" customFormat="1" ht="18" customHeight="1" x14ac:dyDescent="0.2">
      <c r="A245" s="172"/>
      <c r="B245" s="871"/>
      <c r="C245" s="222" t="str">
        <f t="shared" si="24"/>
        <v/>
      </c>
      <c r="D245" s="264" t="str">
        <f t="shared" si="25"/>
        <v/>
      </c>
      <c r="E245" s="388"/>
      <c r="F245" s="722" t="str">
        <f t="shared" si="26"/>
        <v/>
      </c>
      <c r="H245" s="172"/>
      <c r="I245" s="172"/>
      <c r="J245" s="172"/>
      <c r="K245" s="172"/>
      <c r="L245" s="172"/>
      <c r="M245" s="172"/>
      <c r="N245" s="172"/>
      <c r="O245" s="172"/>
      <c r="P245" s="172"/>
      <c r="Q245" s="172"/>
      <c r="R245" s="172"/>
      <c r="S245" s="172"/>
      <c r="T245" s="172"/>
      <c r="U245" s="172"/>
      <c r="V245" s="172"/>
      <c r="W245" s="172"/>
      <c r="X245" s="172"/>
      <c r="Y245" s="172"/>
    </row>
    <row r="246" spans="1:25" s="173" customFormat="1" ht="18" customHeight="1" x14ac:dyDescent="0.2">
      <c r="A246" s="172"/>
      <c r="B246" s="871"/>
      <c r="C246" s="222" t="str">
        <f t="shared" si="24"/>
        <v/>
      </c>
      <c r="D246" s="264" t="str">
        <f t="shared" si="25"/>
        <v/>
      </c>
      <c r="E246" s="388"/>
      <c r="F246" s="722" t="str">
        <f t="shared" si="26"/>
        <v/>
      </c>
      <c r="H246" s="172"/>
      <c r="I246" s="172"/>
      <c r="J246" s="172"/>
      <c r="K246" s="172"/>
      <c r="L246" s="172"/>
      <c r="M246" s="172"/>
      <c r="N246" s="172"/>
      <c r="O246" s="172"/>
      <c r="P246" s="172"/>
      <c r="Q246" s="172"/>
      <c r="R246" s="172"/>
      <c r="S246" s="172"/>
      <c r="T246" s="172"/>
      <c r="U246" s="172"/>
      <c r="V246" s="172"/>
      <c r="W246" s="172"/>
      <c r="X246" s="172"/>
      <c r="Y246" s="172"/>
    </row>
    <row r="247" spans="1:25" s="173" customFormat="1" ht="18" customHeight="1" x14ac:dyDescent="0.2">
      <c r="A247" s="172"/>
      <c r="B247" s="871"/>
      <c r="C247" s="222" t="str">
        <f t="shared" si="24"/>
        <v/>
      </c>
      <c r="D247" s="264" t="str">
        <f t="shared" si="25"/>
        <v/>
      </c>
      <c r="E247" s="388"/>
      <c r="F247" s="722" t="str">
        <f t="shared" si="26"/>
        <v/>
      </c>
      <c r="H247" s="172"/>
      <c r="I247" s="172"/>
      <c r="J247" s="172"/>
      <c r="K247" s="172"/>
      <c r="L247" s="172"/>
      <c r="M247" s="172"/>
      <c r="N247" s="172"/>
      <c r="O247" s="172"/>
      <c r="P247" s="172"/>
      <c r="Q247" s="172"/>
      <c r="R247" s="172"/>
      <c r="S247" s="172"/>
      <c r="T247" s="172"/>
      <c r="U247" s="172"/>
      <c r="V247" s="172"/>
      <c r="W247" s="172"/>
      <c r="X247" s="172"/>
      <c r="Y247" s="172"/>
    </row>
    <row r="248" spans="1:25" s="173" customFormat="1" ht="18" customHeight="1" x14ac:dyDescent="0.2">
      <c r="A248" s="172"/>
      <c r="B248" s="871"/>
      <c r="C248" s="222" t="str">
        <f t="shared" si="24"/>
        <v/>
      </c>
      <c r="D248" s="264" t="str">
        <f t="shared" si="25"/>
        <v/>
      </c>
      <c r="E248" s="388"/>
      <c r="F248" s="722" t="str">
        <f t="shared" si="26"/>
        <v/>
      </c>
      <c r="H248" s="172"/>
      <c r="I248" s="172"/>
      <c r="J248" s="172"/>
      <c r="K248" s="172"/>
      <c r="L248" s="172"/>
      <c r="M248" s="172"/>
      <c r="N248" s="172"/>
      <c r="O248" s="172"/>
      <c r="P248" s="172"/>
      <c r="Q248" s="172"/>
      <c r="R248" s="172"/>
      <c r="S248" s="172"/>
      <c r="T248" s="172"/>
      <c r="U248" s="172"/>
      <c r="V248" s="172"/>
      <c r="W248" s="172"/>
      <c r="X248" s="172"/>
      <c r="Y248" s="172"/>
    </row>
    <row r="249" spans="1:25" s="173" customFormat="1" ht="18" customHeight="1" thickBot="1" x14ac:dyDescent="0.25">
      <c r="A249" s="172"/>
      <c r="B249" s="872"/>
      <c r="C249" s="224" t="str">
        <f t="shared" si="24"/>
        <v/>
      </c>
      <c r="D249" s="266" t="str">
        <f t="shared" si="25"/>
        <v/>
      </c>
      <c r="E249" s="389"/>
      <c r="F249" s="723" t="str">
        <f t="shared" si="26"/>
        <v/>
      </c>
      <c r="H249" s="172"/>
      <c r="I249" s="172"/>
      <c r="J249" s="172"/>
      <c r="K249" s="172"/>
      <c r="L249" s="172"/>
      <c r="M249" s="172"/>
      <c r="N249" s="172"/>
      <c r="O249" s="172"/>
      <c r="P249" s="172"/>
      <c r="Q249" s="172"/>
      <c r="R249" s="172"/>
      <c r="S249" s="172"/>
      <c r="T249" s="172"/>
      <c r="U249" s="172"/>
      <c r="V249" s="172"/>
      <c r="W249" s="172"/>
      <c r="X249" s="172"/>
      <c r="Y249" s="172"/>
    </row>
    <row r="250" spans="1:25" s="173" customFormat="1" ht="18" customHeight="1" x14ac:dyDescent="0.2">
      <c r="A250" s="172"/>
      <c r="B250" s="873" t="s">
        <v>3</v>
      </c>
      <c r="C250" s="220" t="str">
        <f t="shared" ref="C250:C264" si="27">IF(B119="","",B119)</f>
        <v/>
      </c>
      <c r="D250" s="262" t="str">
        <f t="shared" si="25"/>
        <v/>
      </c>
      <c r="E250" s="387"/>
      <c r="F250" s="721" t="str">
        <f t="shared" si="26"/>
        <v/>
      </c>
      <c r="H250" s="172"/>
      <c r="I250" s="172"/>
      <c r="J250" s="172"/>
      <c r="K250" s="172"/>
      <c r="L250" s="172"/>
      <c r="M250" s="172"/>
      <c r="N250" s="172"/>
      <c r="O250" s="172"/>
      <c r="P250" s="172"/>
      <c r="Q250" s="172"/>
      <c r="R250" s="172"/>
      <c r="S250" s="172"/>
      <c r="T250" s="172"/>
      <c r="U250" s="172"/>
      <c r="V250" s="172"/>
      <c r="W250" s="172"/>
      <c r="X250" s="172"/>
      <c r="Y250" s="172"/>
    </row>
    <row r="251" spans="1:25" s="173" customFormat="1" ht="18" customHeight="1" x14ac:dyDescent="0.2">
      <c r="A251" s="172"/>
      <c r="B251" s="871"/>
      <c r="C251" s="222" t="str">
        <f t="shared" si="27"/>
        <v/>
      </c>
      <c r="D251" s="264" t="str">
        <f t="shared" si="25"/>
        <v/>
      </c>
      <c r="E251" s="388"/>
      <c r="F251" s="722" t="str">
        <f t="shared" si="26"/>
        <v/>
      </c>
      <c r="H251" s="172"/>
      <c r="I251" s="172"/>
      <c r="J251" s="172"/>
      <c r="K251" s="172"/>
      <c r="L251" s="172"/>
      <c r="M251" s="172"/>
      <c r="N251" s="172"/>
      <c r="O251" s="172"/>
      <c r="P251" s="172"/>
      <c r="Q251" s="172"/>
      <c r="R251" s="172"/>
      <c r="S251" s="172"/>
      <c r="T251" s="172"/>
      <c r="U251" s="172"/>
      <c r="V251" s="172"/>
      <c r="W251" s="172"/>
      <c r="X251" s="172"/>
      <c r="Y251" s="172"/>
    </row>
    <row r="252" spans="1:25" s="173" customFormat="1" ht="18" customHeight="1" x14ac:dyDescent="0.2">
      <c r="A252" s="172"/>
      <c r="B252" s="871"/>
      <c r="C252" s="222" t="str">
        <f t="shared" si="27"/>
        <v/>
      </c>
      <c r="D252" s="264" t="str">
        <f t="shared" si="25"/>
        <v/>
      </c>
      <c r="E252" s="388"/>
      <c r="F252" s="722" t="str">
        <f t="shared" si="26"/>
        <v/>
      </c>
      <c r="H252" s="172"/>
      <c r="I252" s="172"/>
      <c r="J252" s="172"/>
      <c r="K252" s="172"/>
      <c r="L252" s="172"/>
      <c r="M252" s="172"/>
      <c r="N252" s="172"/>
      <c r="O252" s="172"/>
      <c r="P252" s="172"/>
      <c r="Q252" s="172"/>
      <c r="R252" s="172"/>
      <c r="S252" s="172"/>
      <c r="T252" s="172"/>
      <c r="U252" s="172"/>
      <c r="V252" s="172"/>
      <c r="W252" s="172"/>
      <c r="X252" s="172"/>
      <c r="Y252" s="172"/>
    </row>
    <row r="253" spans="1:25" s="173" customFormat="1" ht="18" customHeight="1" x14ac:dyDescent="0.2">
      <c r="A253" s="172"/>
      <c r="B253" s="871"/>
      <c r="C253" s="222" t="str">
        <f t="shared" si="27"/>
        <v/>
      </c>
      <c r="D253" s="264" t="str">
        <f t="shared" si="25"/>
        <v/>
      </c>
      <c r="E253" s="388"/>
      <c r="F253" s="722" t="str">
        <f t="shared" si="26"/>
        <v/>
      </c>
      <c r="H253" s="172"/>
      <c r="I253" s="172"/>
      <c r="J253" s="172"/>
      <c r="K253" s="172"/>
      <c r="L253" s="172"/>
      <c r="M253" s="172"/>
      <c r="N253" s="172"/>
      <c r="O253" s="172"/>
      <c r="P253" s="172"/>
      <c r="Q253" s="172"/>
      <c r="R253" s="172"/>
      <c r="S253" s="172"/>
      <c r="T253" s="172"/>
      <c r="U253" s="172"/>
      <c r="V253" s="172"/>
      <c r="W253" s="172"/>
      <c r="X253" s="172"/>
      <c r="Y253" s="172"/>
    </row>
    <row r="254" spans="1:25" s="173" customFormat="1" ht="18" customHeight="1" x14ac:dyDescent="0.2">
      <c r="A254" s="172"/>
      <c r="B254" s="871"/>
      <c r="C254" s="222" t="str">
        <f t="shared" si="27"/>
        <v/>
      </c>
      <c r="D254" s="264" t="str">
        <f t="shared" si="25"/>
        <v/>
      </c>
      <c r="E254" s="388"/>
      <c r="F254" s="722" t="str">
        <f t="shared" si="26"/>
        <v/>
      </c>
      <c r="H254" s="172"/>
      <c r="I254" s="172"/>
      <c r="J254" s="172"/>
      <c r="K254" s="172"/>
      <c r="L254" s="172"/>
      <c r="M254" s="172"/>
      <c r="N254" s="172"/>
      <c r="O254" s="172"/>
      <c r="P254" s="172"/>
      <c r="Q254" s="172"/>
      <c r="R254" s="172"/>
      <c r="S254" s="172"/>
      <c r="T254" s="172"/>
      <c r="U254" s="172"/>
      <c r="V254" s="172"/>
      <c r="W254" s="172"/>
      <c r="X254" s="172"/>
      <c r="Y254" s="172"/>
    </row>
    <row r="255" spans="1:25" s="173" customFormat="1" ht="18" customHeight="1" x14ac:dyDescent="0.2">
      <c r="A255" s="172"/>
      <c r="B255" s="871"/>
      <c r="C255" s="222" t="str">
        <f t="shared" si="27"/>
        <v/>
      </c>
      <c r="D255" s="264" t="str">
        <f t="shared" si="25"/>
        <v/>
      </c>
      <c r="E255" s="388"/>
      <c r="F255" s="722" t="str">
        <f t="shared" si="26"/>
        <v/>
      </c>
      <c r="H255" s="172"/>
      <c r="I255" s="172"/>
      <c r="J255" s="172"/>
      <c r="K255" s="172"/>
      <c r="L255" s="172"/>
      <c r="M255" s="172"/>
      <c r="N255" s="172"/>
      <c r="O255" s="172"/>
      <c r="P255" s="172"/>
      <c r="Q255" s="172"/>
      <c r="R255" s="172"/>
      <c r="S255" s="172"/>
      <c r="T255" s="172"/>
      <c r="U255" s="172"/>
      <c r="V255" s="172"/>
      <c r="W255" s="172"/>
      <c r="X255" s="172"/>
      <c r="Y255" s="172"/>
    </row>
    <row r="256" spans="1:25" s="173" customFormat="1" ht="18" customHeight="1" x14ac:dyDescent="0.2">
      <c r="A256" s="172"/>
      <c r="B256" s="871"/>
      <c r="C256" s="222" t="str">
        <f t="shared" si="27"/>
        <v/>
      </c>
      <c r="D256" s="264" t="str">
        <f t="shared" si="25"/>
        <v/>
      </c>
      <c r="E256" s="388"/>
      <c r="F256" s="722" t="str">
        <f t="shared" si="26"/>
        <v/>
      </c>
      <c r="H256" s="172"/>
      <c r="I256" s="172"/>
      <c r="J256" s="172"/>
      <c r="K256" s="172"/>
      <c r="L256" s="172"/>
      <c r="M256" s="172"/>
      <c r="N256" s="172"/>
      <c r="O256" s="172"/>
      <c r="P256" s="172"/>
      <c r="Q256" s="172"/>
      <c r="R256" s="172"/>
      <c r="S256" s="172"/>
      <c r="T256" s="172"/>
      <c r="U256" s="172"/>
      <c r="V256" s="172"/>
      <c r="W256" s="172"/>
      <c r="X256" s="172"/>
      <c r="Y256" s="172"/>
    </row>
    <row r="257" spans="1:27" s="173" customFormat="1" ht="18" customHeight="1" x14ac:dyDescent="0.2">
      <c r="A257" s="172"/>
      <c r="B257" s="871"/>
      <c r="C257" s="222" t="str">
        <f t="shared" si="27"/>
        <v/>
      </c>
      <c r="D257" s="264" t="str">
        <f t="shared" si="25"/>
        <v/>
      </c>
      <c r="E257" s="388"/>
      <c r="F257" s="722" t="str">
        <f t="shared" si="26"/>
        <v/>
      </c>
      <c r="H257" s="172"/>
      <c r="I257" s="172"/>
      <c r="J257" s="172"/>
      <c r="K257" s="172"/>
      <c r="L257" s="172"/>
      <c r="M257" s="172"/>
      <c r="N257" s="172"/>
      <c r="O257" s="172"/>
      <c r="P257" s="172"/>
      <c r="Q257" s="172"/>
      <c r="R257" s="172"/>
      <c r="S257" s="172"/>
      <c r="T257" s="172"/>
      <c r="U257" s="172"/>
      <c r="V257" s="172"/>
      <c r="W257" s="172"/>
      <c r="X257" s="172"/>
      <c r="Y257" s="172"/>
    </row>
    <row r="258" spans="1:27" s="173" customFormat="1" ht="18" customHeight="1" x14ac:dyDescent="0.2">
      <c r="A258" s="172"/>
      <c r="B258" s="871"/>
      <c r="C258" s="222" t="str">
        <f t="shared" si="27"/>
        <v/>
      </c>
      <c r="D258" s="264" t="str">
        <f t="shared" si="25"/>
        <v/>
      </c>
      <c r="E258" s="388"/>
      <c r="F258" s="722" t="str">
        <f t="shared" si="26"/>
        <v/>
      </c>
      <c r="H258" s="172"/>
      <c r="I258" s="172"/>
      <c r="J258" s="172"/>
      <c r="K258" s="172"/>
      <c r="L258" s="172"/>
      <c r="M258" s="172"/>
      <c r="N258" s="172"/>
      <c r="O258" s="172"/>
      <c r="P258" s="172"/>
      <c r="Q258" s="172"/>
      <c r="R258" s="172"/>
      <c r="S258" s="172"/>
      <c r="T258" s="172"/>
      <c r="U258" s="172"/>
      <c r="V258" s="172"/>
      <c r="W258" s="172"/>
      <c r="X258" s="172"/>
      <c r="Y258" s="172"/>
    </row>
    <row r="259" spans="1:27" s="173" customFormat="1" ht="18" customHeight="1" x14ac:dyDescent="0.2">
      <c r="A259" s="172"/>
      <c r="B259" s="871"/>
      <c r="C259" s="222" t="str">
        <f t="shared" si="27"/>
        <v/>
      </c>
      <c r="D259" s="264" t="str">
        <f t="shared" si="25"/>
        <v/>
      </c>
      <c r="E259" s="388"/>
      <c r="F259" s="722" t="str">
        <f t="shared" si="26"/>
        <v/>
      </c>
      <c r="H259" s="172"/>
      <c r="I259" s="172"/>
      <c r="J259" s="172"/>
      <c r="K259" s="172"/>
      <c r="L259" s="172"/>
      <c r="M259" s="172"/>
      <c r="N259" s="172"/>
      <c r="O259" s="172"/>
      <c r="P259" s="172"/>
      <c r="Q259" s="172"/>
      <c r="R259" s="172"/>
      <c r="S259" s="172"/>
      <c r="T259" s="172"/>
      <c r="U259" s="172"/>
      <c r="V259" s="172"/>
      <c r="W259" s="172"/>
      <c r="X259" s="172"/>
      <c r="Y259" s="172"/>
    </row>
    <row r="260" spans="1:27" s="173" customFormat="1" ht="18" customHeight="1" x14ac:dyDescent="0.2">
      <c r="A260" s="172"/>
      <c r="B260" s="871"/>
      <c r="C260" s="222" t="str">
        <f t="shared" si="27"/>
        <v/>
      </c>
      <c r="D260" s="264" t="str">
        <f t="shared" si="25"/>
        <v/>
      </c>
      <c r="E260" s="388"/>
      <c r="F260" s="722" t="str">
        <f t="shared" si="26"/>
        <v/>
      </c>
      <c r="H260" s="172"/>
      <c r="I260" s="172"/>
      <c r="J260" s="172"/>
      <c r="K260" s="172"/>
      <c r="L260" s="172"/>
      <c r="M260" s="172"/>
      <c r="N260" s="172"/>
      <c r="O260" s="172"/>
      <c r="P260" s="172"/>
      <c r="Q260" s="172"/>
      <c r="R260" s="172"/>
      <c r="S260" s="172"/>
      <c r="T260" s="172"/>
      <c r="U260" s="172"/>
      <c r="V260" s="172"/>
      <c r="W260" s="172"/>
      <c r="X260" s="172"/>
      <c r="Y260" s="172"/>
    </row>
    <row r="261" spans="1:27" s="173" customFormat="1" ht="18" customHeight="1" x14ac:dyDescent="0.2">
      <c r="A261" s="172"/>
      <c r="B261" s="871"/>
      <c r="C261" s="222" t="str">
        <f t="shared" si="27"/>
        <v/>
      </c>
      <c r="D261" s="264" t="str">
        <f t="shared" si="25"/>
        <v/>
      </c>
      <c r="E261" s="388"/>
      <c r="F261" s="722" t="str">
        <f t="shared" si="26"/>
        <v/>
      </c>
      <c r="H261" s="172"/>
      <c r="I261" s="172"/>
      <c r="J261" s="172"/>
      <c r="K261" s="172"/>
      <c r="L261" s="172"/>
      <c r="M261" s="172"/>
      <c r="N261" s="172"/>
      <c r="O261" s="172"/>
      <c r="P261" s="172"/>
      <c r="Q261" s="172"/>
      <c r="R261" s="172"/>
      <c r="S261" s="172"/>
      <c r="T261" s="172"/>
      <c r="U261" s="172"/>
      <c r="V261" s="172"/>
      <c r="W261" s="172"/>
      <c r="X261" s="172"/>
      <c r="Y261" s="172"/>
    </row>
    <row r="262" spans="1:27" s="173" customFormat="1" ht="18" customHeight="1" x14ac:dyDescent="0.2">
      <c r="A262" s="172"/>
      <c r="B262" s="871"/>
      <c r="C262" s="222" t="str">
        <f t="shared" si="27"/>
        <v/>
      </c>
      <c r="D262" s="264" t="str">
        <f t="shared" si="25"/>
        <v/>
      </c>
      <c r="E262" s="388"/>
      <c r="F262" s="722" t="str">
        <f t="shared" si="26"/>
        <v/>
      </c>
      <c r="H262" s="172"/>
      <c r="I262" s="172"/>
      <c r="J262" s="172"/>
      <c r="K262" s="172"/>
      <c r="L262" s="172"/>
      <c r="M262" s="172"/>
      <c r="N262" s="172"/>
      <c r="O262" s="172"/>
      <c r="P262" s="172"/>
      <c r="Q262" s="172"/>
      <c r="R262" s="172"/>
      <c r="S262" s="172"/>
      <c r="T262" s="172"/>
      <c r="U262" s="172"/>
      <c r="V262" s="172"/>
      <c r="W262" s="172"/>
      <c r="X262" s="172"/>
      <c r="Y262" s="172"/>
    </row>
    <row r="263" spans="1:27" s="173" customFormat="1" ht="18" customHeight="1" x14ac:dyDescent="0.2">
      <c r="A263" s="172"/>
      <c r="B263" s="871"/>
      <c r="C263" s="222" t="str">
        <f t="shared" si="27"/>
        <v/>
      </c>
      <c r="D263" s="264" t="str">
        <f t="shared" si="25"/>
        <v/>
      </c>
      <c r="E263" s="388"/>
      <c r="F263" s="722" t="str">
        <f t="shared" si="26"/>
        <v/>
      </c>
      <c r="H263" s="172"/>
      <c r="I263" s="172"/>
      <c r="J263" s="172"/>
      <c r="K263" s="172"/>
      <c r="L263" s="172"/>
      <c r="M263" s="172"/>
      <c r="N263" s="172"/>
      <c r="O263" s="172"/>
      <c r="P263" s="172"/>
      <c r="Q263" s="172"/>
      <c r="R263" s="172"/>
      <c r="S263" s="172"/>
      <c r="T263" s="172"/>
      <c r="U263" s="172"/>
      <c r="V263" s="172"/>
      <c r="W263" s="172"/>
      <c r="X263" s="172"/>
      <c r="Y263" s="172"/>
    </row>
    <row r="264" spans="1:27" s="173" customFormat="1" ht="18" customHeight="1" thickBot="1" x14ac:dyDescent="0.25">
      <c r="A264" s="172"/>
      <c r="B264" s="872"/>
      <c r="C264" s="224" t="str">
        <f t="shared" si="27"/>
        <v/>
      </c>
      <c r="D264" s="266" t="str">
        <f t="shared" si="25"/>
        <v/>
      </c>
      <c r="E264" s="389"/>
      <c r="F264" s="723" t="str">
        <f t="shared" si="26"/>
        <v/>
      </c>
      <c r="H264" s="172"/>
      <c r="I264" s="172"/>
      <c r="J264" s="172"/>
      <c r="K264" s="172"/>
      <c r="L264" s="172"/>
      <c r="M264" s="172"/>
      <c r="N264" s="172"/>
      <c r="O264" s="172"/>
      <c r="P264" s="172"/>
      <c r="Q264" s="172"/>
      <c r="R264" s="172"/>
      <c r="S264" s="172"/>
      <c r="T264" s="172"/>
      <c r="U264" s="172"/>
      <c r="V264" s="172"/>
      <c r="W264" s="172"/>
      <c r="X264" s="172"/>
      <c r="Y264" s="172"/>
    </row>
    <row r="265" spans="1:27" s="173" customFormat="1" x14ac:dyDescent="0.2">
      <c r="A265" s="172"/>
      <c r="B265" s="172"/>
      <c r="C265" s="172"/>
      <c r="D265" s="172"/>
      <c r="E265" s="172"/>
      <c r="G265" s="172"/>
      <c r="H265" s="172"/>
      <c r="I265" s="172"/>
      <c r="J265" s="172"/>
      <c r="K265" s="172"/>
      <c r="L265" s="172"/>
      <c r="M265" s="172"/>
      <c r="N265" s="172"/>
      <c r="O265" s="172"/>
      <c r="P265" s="172"/>
      <c r="Q265" s="172"/>
      <c r="R265" s="172"/>
      <c r="S265" s="172"/>
      <c r="T265" s="172"/>
      <c r="U265" s="172"/>
      <c r="V265" s="172"/>
      <c r="W265" s="172"/>
      <c r="X265" s="172"/>
      <c r="Y265" s="172"/>
      <c r="Z265" s="172"/>
      <c r="AA265" s="172"/>
    </row>
    <row r="266" spans="1:27" s="173" customFormat="1" ht="16.5" x14ac:dyDescent="0.3">
      <c r="A266" s="172"/>
      <c r="B266" s="172"/>
      <c r="C266" s="172"/>
      <c r="D266" s="172"/>
      <c r="E266" s="172"/>
      <c r="F266" s="172"/>
      <c r="G266" s="52" t="s">
        <v>185</v>
      </c>
      <c r="H266" s="172"/>
      <c r="I266" s="172"/>
      <c r="J266" s="172"/>
      <c r="K266" s="172"/>
      <c r="L266" s="172"/>
      <c r="M266" s="172"/>
      <c r="N266" s="172"/>
      <c r="O266" s="172"/>
      <c r="P266" s="172"/>
      <c r="Q266" s="172"/>
      <c r="R266" s="172"/>
      <c r="S266" s="172"/>
      <c r="T266" s="172"/>
      <c r="U266" s="172"/>
      <c r="V266" s="172"/>
      <c r="W266" s="172"/>
      <c r="X266" s="172"/>
      <c r="Y266" s="172"/>
      <c r="Z266" s="172"/>
      <c r="AA266" s="172"/>
    </row>
    <row r="267" spans="1:27" s="173" customFormat="1" x14ac:dyDescent="0.2">
      <c r="A267" s="172"/>
      <c r="B267" s="172"/>
      <c r="C267" s="172"/>
      <c r="D267" s="172"/>
      <c r="E267" s="172"/>
      <c r="F267" s="172"/>
      <c r="G267" s="172"/>
      <c r="H267" s="172"/>
      <c r="I267" s="172"/>
      <c r="J267" s="172"/>
      <c r="K267" s="172"/>
      <c r="L267" s="172"/>
      <c r="M267" s="172"/>
      <c r="N267" s="172"/>
      <c r="O267" s="172"/>
      <c r="P267" s="172"/>
      <c r="Q267" s="172"/>
      <c r="R267" s="172"/>
      <c r="S267" s="172"/>
      <c r="T267" s="172"/>
      <c r="U267" s="172"/>
      <c r="V267" s="172"/>
      <c r="W267" s="172"/>
      <c r="X267" s="172"/>
      <c r="Y267" s="172"/>
      <c r="Z267" s="172"/>
      <c r="AA267" s="172"/>
    </row>
    <row r="268" spans="1:27" s="173" customFormat="1" ht="15" x14ac:dyDescent="0.25">
      <c r="A268" s="172"/>
      <c r="B268" s="186"/>
      <c r="C268" s="172"/>
      <c r="D268" s="172"/>
      <c r="E268" s="172"/>
      <c r="F268" s="172"/>
      <c r="G268" s="172"/>
      <c r="H268" s="172"/>
      <c r="I268" s="172"/>
      <c r="J268" s="172"/>
      <c r="K268" s="172"/>
      <c r="L268" s="172"/>
      <c r="M268" s="172"/>
      <c r="N268" s="172"/>
      <c r="O268" s="172"/>
      <c r="P268" s="172"/>
      <c r="Q268" s="172"/>
      <c r="R268" s="172"/>
      <c r="S268" s="172"/>
      <c r="T268" s="172"/>
      <c r="U268" s="172"/>
      <c r="V268" s="172"/>
      <c r="W268" s="172"/>
      <c r="X268" s="172"/>
      <c r="Y268" s="172"/>
      <c r="Z268" s="172"/>
      <c r="AA268" s="172"/>
    </row>
    <row r="269" spans="1:27" s="173" customFormat="1" ht="33" customHeight="1" x14ac:dyDescent="0.2">
      <c r="A269" s="172"/>
      <c r="B269" s="525"/>
      <c r="C269" s="525"/>
      <c r="D269" s="525"/>
      <c r="E269" s="525"/>
      <c r="F269" s="525"/>
      <c r="G269" s="172"/>
      <c r="H269" s="172"/>
      <c r="I269" s="172"/>
      <c r="J269" s="172"/>
      <c r="K269" s="172"/>
      <c r="L269" s="172"/>
      <c r="M269" s="172"/>
      <c r="N269" s="172"/>
      <c r="O269" s="172"/>
      <c r="P269" s="172"/>
      <c r="Q269" s="172"/>
      <c r="R269" s="172"/>
      <c r="S269" s="172"/>
      <c r="T269" s="172"/>
      <c r="U269" s="172"/>
      <c r="V269" s="172"/>
      <c r="W269" s="172"/>
      <c r="X269" s="172"/>
      <c r="Y269" s="172"/>
      <c r="Z269" s="172"/>
      <c r="AA269" s="172"/>
    </row>
    <row r="270" spans="1:27" s="173" customFormat="1" ht="29.25" customHeight="1" x14ac:dyDescent="0.25">
      <c r="A270" s="172"/>
      <c r="B270" s="186" t="s">
        <v>408</v>
      </c>
      <c r="C270" s="525"/>
      <c r="D270" s="525"/>
      <c r="E270" s="525"/>
      <c r="F270" s="525"/>
      <c r="G270" s="172"/>
      <c r="H270" s="172"/>
      <c r="I270" s="172"/>
      <c r="J270" s="172"/>
      <c r="K270" s="172"/>
      <c r="L270" s="172"/>
      <c r="M270" s="172"/>
      <c r="N270" s="172"/>
      <c r="O270" s="172"/>
      <c r="P270" s="172"/>
      <c r="Q270" s="172"/>
      <c r="R270" s="172"/>
      <c r="S270" s="172"/>
      <c r="T270" s="172"/>
      <c r="U270" s="172"/>
      <c r="V270" s="172"/>
      <c r="W270" s="172"/>
      <c r="X270" s="172"/>
      <c r="Y270" s="172"/>
      <c r="Z270" s="172"/>
      <c r="AA270" s="172"/>
    </row>
    <row r="271" spans="1:27" s="173" customFormat="1" ht="15" x14ac:dyDescent="0.25">
      <c r="A271" s="172"/>
      <c r="B271" s="186"/>
      <c r="C271" s="172"/>
      <c r="D271" s="172"/>
      <c r="E271" s="172"/>
      <c r="F271" s="172"/>
      <c r="G271" s="172"/>
      <c r="H271" s="172"/>
      <c r="I271" s="172"/>
      <c r="J271" s="172"/>
      <c r="K271" s="172"/>
      <c r="L271" s="172"/>
      <c r="M271" s="172"/>
      <c r="N271" s="172"/>
      <c r="O271" s="172"/>
      <c r="P271" s="172"/>
      <c r="Q271" s="172"/>
      <c r="R271" s="172"/>
      <c r="S271" s="172"/>
      <c r="T271" s="172"/>
      <c r="U271" s="172"/>
      <c r="V271" s="172"/>
      <c r="W271" s="172"/>
      <c r="X271" s="172"/>
      <c r="Y271" s="172"/>
      <c r="Z271" s="172"/>
      <c r="AA271" s="172"/>
    </row>
    <row r="272" spans="1:27" s="173" customFormat="1" x14ac:dyDescent="0.2">
      <c r="A272" s="172"/>
      <c r="B272" s="172"/>
      <c r="C272" s="172"/>
      <c r="D272" s="172"/>
      <c r="E272" s="172"/>
      <c r="F272" s="172"/>
      <c r="G272" s="172"/>
      <c r="H272" s="172"/>
      <c r="I272" s="172"/>
      <c r="J272" s="172"/>
      <c r="K272" s="172"/>
      <c r="L272" s="172"/>
      <c r="M272" s="172"/>
      <c r="N272" s="172"/>
      <c r="O272" s="172"/>
      <c r="P272" s="172"/>
      <c r="Q272" s="172"/>
      <c r="R272" s="172"/>
      <c r="S272" s="172"/>
      <c r="T272" s="172"/>
      <c r="U272" s="172"/>
      <c r="V272" s="172"/>
      <c r="W272" s="172"/>
      <c r="X272" s="172"/>
      <c r="Y272" s="172"/>
      <c r="Z272" s="172"/>
      <c r="AA272" s="172"/>
    </row>
    <row r="273" spans="1:46" s="173" customFormat="1" x14ac:dyDescent="0.2">
      <c r="A273" s="172"/>
      <c r="B273" s="172"/>
      <c r="C273" s="172"/>
      <c r="D273" s="172"/>
      <c r="E273" s="172"/>
      <c r="F273" s="172"/>
      <c r="G273" s="172"/>
      <c r="H273" s="172"/>
      <c r="I273" s="172"/>
      <c r="J273" s="172"/>
      <c r="K273" s="172"/>
      <c r="L273" s="172"/>
      <c r="M273" s="172"/>
      <c r="N273" s="172"/>
      <c r="O273" s="172"/>
      <c r="P273" s="172"/>
      <c r="Q273" s="172"/>
      <c r="R273" s="172"/>
      <c r="S273" s="172"/>
      <c r="T273" s="172"/>
      <c r="U273" s="172"/>
      <c r="V273" s="172"/>
      <c r="W273" s="172"/>
      <c r="X273" s="172"/>
      <c r="Y273" s="172"/>
      <c r="Z273" s="172"/>
      <c r="AA273" s="172"/>
    </row>
    <row r="274" spans="1:46" s="173" customFormat="1" x14ac:dyDescent="0.2">
      <c r="A274" s="172"/>
      <c r="B274" s="172"/>
      <c r="C274" s="172"/>
      <c r="D274" s="172"/>
      <c r="E274" s="172"/>
      <c r="F274" s="172"/>
      <c r="G274" s="172"/>
      <c r="H274" s="172"/>
      <c r="I274" s="172"/>
      <c r="J274" s="172"/>
      <c r="K274" s="172"/>
      <c r="L274" s="172"/>
      <c r="M274" s="172"/>
      <c r="N274" s="172"/>
      <c r="O274" s="172"/>
      <c r="P274" s="172"/>
      <c r="Q274" s="172"/>
      <c r="R274" s="172"/>
      <c r="S274" s="172"/>
      <c r="T274" s="172"/>
      <c r="U274" s="172"/>
      <c r="V274" s="172"/>
      <c r="W274" s="172"/>
      <c r="X274" s="172"/>
      <c r="Y274" s="172"/>
      <c r="Z274" s="172"/>
      <c r="AA274" s="172"/>
    </row>
    <row r="275" spans="1:46" s="173" customFormat="1" ht="15.75" thickBot="1" x14ac:dyDescent="0.25">
      <c r="A275" s="172"/>
      <c r="B275" s="172"/>
      <c r="C275" s="172"/>
      <c r="D275" s="172"/>
      <c r="E275" s="172"/>
      <c r="F275" s="172"/>
      <c r="G275" s="172"/>
      <c r="H275" s="172"/>
      <c r="I275" s="172"/>
      <c r="J275" s="172"/>
      <c r="K275" s="172"/>
      <c r="L275" s="172"/>
      <c r="M275" s="172"/>
      <c r="N275" s="172"/>
      <c r="O275" s="172"/>
      <c r="P275" s="172"/>
      <c r="Q275" s="172"/>
      <c r="R275" s="172"/>
      <c r="S275" s="172"/>
      <c r="T275" s="172"/>
      <c r="U275" s="172"/>
      <c r="V275" s="172"/>
      <c r="W275" s="172"/>
      <c r="X275" s="172"/>
      <c r="Y275" s="172"/>
      <c r="Z275" s="172"/>
      <c r="AA275" s="172"/>
      <c r="AB275" s="172"/>
      <c r="AC275" s="172"/>
      <c r="AD275" s="172"/>
      <c r="AE275" s="172"/>
      <c r="AF275" s="172"/>
      <c r="AG275" s="172"/>
      <c r="AH275" s="172"/>
      <c r="AI275" s="591" t="s">
        <v>487</v>
      </c>
    </row>
    <row r="276" spans="1:46" s="173" customFormat="1" ht="131.25" thickBot="1" x14ac:dyDescent="0.25">
      <c r="A276" s="505"/>
      <c r="B276" s="407" t="s">
        <v>8</v>
      </c>
      <c r="C276" s="213" t="s">
        <v>68</v>
      </c>
      <c r="D276" s="352" t="s">
        <v>196</v>
      </c>
      <c r="E276" s="352" t="s">
        <v>368</v>
      </c>
      <c r="F276" s="352" t="s">
        <v>456</v>
      </c>
      <c r="G276" s="192" t="s">
        <v>434</v>
      </c>
      <c r="H276" s="231" t="s">
        <v>459</v>
      </c>
      <c r="I276" s="192" t="s">
        <v>197</v>
      </c>
      <c r="J276" s="521"/>
      <c r="K276" s="521"/>
      <c r="L276" s="521"/>
      <c r="M276" s="521"/>
      <c r="N276" s="521"/>
      <c r="O276" s="505"/>
      <c r="P276" s="505"/>
      <c r="Q276" s="505"/>
      <c r="R276" s="172"/>
      <c r="S276" s="172"/>
      <c r="U276" s="573" t="s">
        <v>293</v>
      </c>
      <c r="V276" s="172"/>
      <c r="W276" s="172"/>
      <c r="X276" s="172"/>
      <c r="Y276" s="172"/>
      <c r="Z276" s="172"/>
      <c r="AA276" s="172"/>
      <c r="AB276" s="172"/>
      <c r="AC276" s="172"/>
      <c r="AD276" s="172"/>
      <c r="AE276" s="172"/>
      <c r="AF276" s="172"/>
      <c r="AG276" s="172"/>
      <c r="AH276" s="172"/>
      <c r="AI276" s="551" t="s">
        <v>8</v>
      </c>
      <c r="AJ276" s="489" t="s">
        <v>68</v>
      </c>
      <c r="AK276" s="353" t="s">
        <v>196</v>
      </c>
      <c r="AL276" s="353" t="s">
        <v>489</v>
      </c>
      <c r="AM276" s="600" t="s">
        <v>549</v>
      </c>
      <c r="AN276" s="602"/>
      <c r="AO276" s="892"/>
      <c r="AP276" s="893"/>
      <c r="AQ276" s="893"/>
      <c r="AR276" s="892"/>
      <c r="AS276" s="893"/>
      <c r="AT276" s="893"/>
    </row>
    <row r="277" spans="1:46" s="173" customFormat="1" ht="18" customHeight="1" x14ac:dyDescent="0.2">
      <c r="A277" s="505"/>
      <c r="B277" s="905" t="s">
        <v>467</v>
      </c>
      <c r="C277" s="408" t="str">
        <f t="shared" ref="C277:C316" si="28">IF(C205="","",C205)</f>
        <v/>
      </c>
      <c r="D277" s="359" t="str">
        <f>F205</f>
        <v/>
      </c>
      <c r="E277" s="262" t="str">
        <f t="shared" ref="E277:E308" si="29">IF(ISNA(U277),0,U277)</f>
        <v/>
      </c>
      <c r="F277" s="346"/>
      <c r="G277" s="529"/>
      <c r="H277" s="506" t="str">
        <f t="shared" ref="H277:H291" si="30">IF($C277="","",IF(ISNA(VLOOKUP($C277&amp;"Plasma Etching/Wafer Cleaning",$A$169:$H$194,8,FALSE)),1,VLOOKUP($C277&amp;"Plasma Etching/Wafer Cleaning",$A$169:$H$194,8,FALSE)))</f>
        <v/>
      </c>
      <c r="I277" s="721" t="str">
        <f t="shared" ref="I277:I321" si="31">IF(C277="","",IF(E277=0,D277*1*(1-(F277*G277*H277))*0.001,D277*E277*(1-(F277*G277*H277))*0.001))</f>
        <v/>
      </c>
      <c r="J277" s="524"/>
      <c r="K277" s="524"/>
      <c r="L277" s="524"/>
      <c r="M277" s="524"/>
      <c r="N277" s="524"/>
      <c r="O277" s="505"/>
      <c r="P277" s="505"/>
      <c r="Q277" s="505"/>
      <c r="R277" s="172"/>
      <c r="S277" s="172"/>
      <c r="U277" s="409" t="str">
        <f>IF(C277="","",HLOOKUP(C277,'Subpart I Tables'!$C$17:$O$43,4,FALSE))</f>
        <v/>
      </c>
      <c r="V277" s="172"/>
      <c r="W277" s="172"/>
      <c r="X277" s="172"/>
      <c r="Y277" s="172"/>
      <c r="Z277" s="172"/>
      <c r="AA277" s="532"/>
      <c r="AB277" s="533"/>
      <c r="AC277" s="533"/>
      <c r="AD277" s="533"/>
      <c r="AE277" s="533"/>
      <c r="AF277" s="520"/>
      <c r="AG277" s="520"/>
      <c r="AH277" s="520"/>
      <c r="AI277" s="894" t="s">
        <v>467</v>
      </c>
      <c r="AJ277" s="603" t="str">
        <f t="shared" ref="AJ277:AJ291" si="32">AI420</f>
        <v/>
      </c>
      <c r="AK277" s="588" t="str">
        <f t="shared" ref="AK277:AK291" si="33">IF(ISNA(VLOOKUP(AJ277,$C$277:$E$291,2,FALSE)),0,VLOOKUP(AJ277,$C$277:$E$291,2,FALSE))</f>
        <v/>
      </c>
      <c r="AL277" s="588" t="str">
        <f t="shared" ref="AL277:AL291" si="34">IF(ISNA(VLOOKUP(AJ277,$C$277:$E$291,3,FALSE)),0,VLOOKUP(AJ277,$C$277:$E$291,3,FALSE))</f>
        <v/>
      </c>
      <c r="AM277" s="429">
        <f>IF(AJ277="",0,AK277*AL277)*0.001</f>
        <v>0</v>
      </c>
    </row>
    <row r="278" spans="1:46" s="173" customFormat="1" ht="18" customHeight="1" x14ac:dyDescent="0.2">
      <c r="A278" s="505"/>
      <c r="B278" s="906"/>
      <c r="C278" s="410" t="str">
        <f t="shared" si="28"/>
        <v/>
      </c>
      <c r="D278" s="361" t="str">
        <f t="shared" ref="D278:D336" si="35">F206</f>
        <v/>
      </c>
      <c r="E278" s="264" t="str">
        <f t="shared" si="29"/>
        <v/>
      </c>
      <c r="F278" s="347"/>
      <c r="G278" s="530"/>
      <c r="H278" s="507" t="str">
        <f t="shared" si="30"/>
        <v/>
      </c>
      <c r="I278" s="722" t="str">
        <f t="shared" si="31"/>
        <v/>
      </c>
      <c r="J278" s="524"/>
      <c r="K278" s="524"/>
      <c r="L278" s="524"/>
      <c r="M278" s="524"/>
      <c r="N278" s="524"/>
      <c r="O278" s="505"/>
      <c r="P278" s="505"/>
      <c r="Q278" s="505"/>
      <c r="R278" s="172"/>
      <c r="S278" s="172"/>
      <c r="U278" s="409" t="str">
        <f>IF(C278="","",HLOOKUP(C278,'Subpart I Tables'!$C$17:$O$43,4,FALSE))</f>
        <v/>
      </c>
      <c r="V278" s="172"/>
      <c r="W278" s="172"/>
      <c r="X278" s="172"/>
      <c r="Y278" s="172"/>
      <c r="Z278" s="172"/>
      <c r="AA278" s="532"/>
      <c r="AB278" s="533"/>
      <c r="AC278" s="533"/>
      <c r="AD278" s="533"/>
      <c r="AE278" s="533"/>
      <c r="AF278" s="520"/>
      <c r="AG278" s="520"/>
      <c r="AH278" s="520"/>
      <c r="AI278" s="895"/>
      <c r="AJ278" s="604" t="str">
        <f t="shared" si="32"/>
        <v/>
      </c>
      <c r="AK278" s="589" t="str">
        <f t="shared" si="33"/>
        <v/>
      </c>
      <c r="AL278" s="589" t="str">
        <f t="shared" si="34"/>
        <v/>
      </c>
      <c r="AM278" s="430">
        <f t="shared" ref="AM278:AM336" si="36">IF(AJ278="",0,AK278*AL278)*0.001</f>
        <v>0</v>
      </c>
    </row>
    <row r="279" spans="1:46" s="173" customFormat="1" ht="18" customHeight="1" x14ac:dyDescent="0.2">
      <c r="A279" s="505"/>
      <c r="B279" s="906"/>
      <c r="C279" s="410" t="str">
        <f t="shared" si="28"/>
        <v/>
      </c>
      <c r="D279" s="361" t="str">
        <f t="shared" si="35"/>
        <v/>
      </c>
      <c r="E279" s="264" t="str">
        <f t="shared" si="29"/>
        <v/>
      </c>
      <c r="F279" s="347"/>
      <c r="G279" s="530"/>
      <c r="H279" s="507" t="str">
        <f t="shared" si="30"/>
        <v/>
      </c>
      <c r="I279" s="722" t="str">
        <f t="shared" si="31"/>
        <v/>
      </c>
      <c r="J279" s="524"/>
      <c r="K279" s="524"/>
      <c r="L279" s="524"/>
      <c r="M279" s="524"/>
      <c r="N279" s="524"/>
      <c r="O279" s="505"/>
      <c r="P279" s="505"/>
      <c r="Q279" s="505"/>
      <c r="R279" s="172"/>
      <c r="S279" s="172"/>
      <c r="U279" s="409" t="str">
        <f>IF(C279="","",HLOOKUP(C279,'Subpart I Tables'!$C$17:$O$43,4,FALSE))</f>
        <v/>
      </c>
      <c r="V279" s="172"/>
      <c r="W279" s="172"/>
      <c r="X279" s="172"/>
      <c r="Y279" s="172"/>
      <c r="Z279" s="172"/>
      <c r="AA279" s="532"/>
      <c r="AB279" s="533"/>
      <c r="AC279" s="533"/>
      <c r="AD279" s="533"/>
      <c r="AE279" s="533"/>
      <c r="AF279" s="520"/>
      <c r="AG279" s="520"/>
      <c r="AH279" s="520"/>
      <c r="AI279" s="895"/>
      <c r="AJ279" s="604" t="str">
        <f t="shared" si="32"/>
        <v/>
      </c>
      <c r="AK279" s="589" t="str">
        <f t="shared" si="33"/>
        <v/>
      </c>
      <c r="AL279" s="589" t="str">
        <f t="shared" si="34"/>
        <v/>
      </c>
      <c r="AM279" s="430">
        <f t="shared" si="36"/>
        <v>0</v>
      </c>
    </row>
    <row r="280" spans="1:46" s="173" customFormat="1" ht="18" customHeight="1" x14ac:dyDescent="0.2">
      <c r="A280" s="505"/>
      <c r="B280" s="906"/>
      <c r="C280" s="410" t="str">
        <f t="shared" si="28"/>
        <v/>
      </c>
      <c r="D280" s="361" t="str">
        <f t="shared" si="35"/>
        <v/>
      </c>
      <c r="E280" s="264" t="str">
        <f t="shared" si="29"/>
        <v/>
      </c>
      <c r="F280" s="347"/>
      <c r="G280" s="530"/>
      <c r="H280" s="507" t="str">
        <f t="shared" si="30"/>
        <v/>
      </c>
      <c r="I280" s="722" t="str">
        <f t="shared" si="31"/>
        <v/>
      </c>
      <c r="J280" s="524"/>
      <c r="K280" s="524"/>
      <c r="L280" s="524"/>
      <c r="M280" s="524"/>
      <c r="N280" s="524"/>
      <c r="O280" s="505"/>
      <c r="P280" s="505"/>
      <c r="Q280" s="505"/>
      <c r="R280" s="172"/>
      <c r="S280" s="172"/>
      <c r="U280" s="409" t="str">
        <f>IF(C280="","",HLOOKUP(C280,'Subpart I Tables'!$C$17:$O$43,4,FALSE))</f>
        <v/>
      </c>
      <c r="V280" s="172"/>
      <c r="W280" s="172"/>
      <c r="X280" s="172"/>
      <c r="Y280" s="172"/>
      <c r="Z280" s="172"/>
      <c r="AA280" s="532"/>
      <c r="AB280" s="533"/>
      <c r="AC280" s="533"/>
      <c r="AD280" s="533"/>
      <c r="AE280" s="533"/>
      <c r="AF280" s="520"/>
      <c r="AG280" s="520"/>
      <c r="AH280" s="520"/>
      <c r="AI280" s="895"/>
      <c r="AJ280" s="604" t="str">
        <f t="shared" si="32"/>
        <v/>
      </c>
      <c r="AK280" s="589" t="str">
        <f t="shared" si="33"/>
        <v/>
      </c>
      <c r="AL280" s="589" t="str">
        <f t="shared" si="34"/>
        <v/>
      </c>
      <c r="AM280" s="430">
        <f t="shared" si="36"/>
        <v>0</v>
      </c>
    </row>
    <row r="281" spans="1:46" s="173" customFormat="1" ht="18" customHeight="1" x14ac:dyDescent="0.2">
      <c r="A281" s="505"/>
      <c r="B281" s="906"/>
      <c r="C281" s="410" t="str">
        <f t="shared" si="28"/>
        <v/>
      </c>
      <c r="D281" s="361" t="str">
        <f t="shared" si="35"/>
        <v/>
      </c>
      <c r="E281" s="264" t="str">
        <f t="shared" si="29"/>
        <v/>
      </c>
      <c r="F281" s="347"/>
      <c r="G281" s="530"/>
      <c r="H281" s="507" t="str">
        <f t="shared" si="30"/>
        <v/>
      </c>
      <c r="I281" s="722" t="str">
        <f t="shared" si="31"/>
        <v/>
      </c>
      <c r="J281" s="524"/>
      <c r="K281" s="524"/>
      <c r="L281" s="524"/>
      <c r="M281" s="524"/>
      <c r="N281" s="524"/>
      <c r="O281" s="505"/>
      <c r="P281" s="505"/>
      <c r="Q281" s="505"/>
      <c r="R281" s="172"/>
      <c r="S281" s="172"/>
      <c r="U281" s="409" t="str">
        <f>IF(C281="","",HLOOKUP(C281,'Subpart I Tables'!$C$17:$O$43,4,FALSE))</f>
        <v/>
      </c>
      <c r="V281" s="172"/>
      <c r="W281" s="172"/>
      <c r="X281" s="172"/>
      <c r="Y281" s="172"/>
      <c r="Z281" s="172"/>
      <c r="AA281" s="532"/>
      <c r="AB281" s="533"/>
      <c r="AC281" s="533"/>
      <c r="AD281" s="533"/>
      <c r="AE281" s="533"/>
      <c r="AF281" s="520"/>
      <c r="AG281" s="520"/>
      <c r="AH281" s="520"/>
      <c r="AI281" s="895"/>
      <c r="AJ281" s="604" t="str">
        <f t="shared" si="32"/>
        <v/>
      </c>
      <c r="AK281" s="589" t="str">
        <f t="shared" si="33"/>
        <v/>
      </c>
      <c r="AL281" s="589" t="str">
        <f t="shared" si="34"/>
        <v/>
      </c>
      <c r="AM281" s="430">
        <f t="shared" si="36"/>
        <v>0</v>
      </c>
    </row>
    <row r="282" spans="1:46" s="173" customFormat="1" ht="18" customHeight="1" x14ac:dyDescent="0.2">
      <c r="A282" s="505"/>
      <c r="B282" s="906"/>
      <c r="C282" s="410" t="str">
        <f t="shared" si="28"/>
        <v/>
      </c>
      <c r="D282" s="361" t="str">
        <f t="shared" si="35"/>
        <v/>
      </c>
      <c r="E282" s="264" t="str">
        <f t="shared" si="29"/>
        <v/>
      </c>
      <c r="F282" s="347"/>
      <c r="G282" s="530"/>
      <c r="H282" s="507" t="str">
        <f t="shared" si="30"/>
        <v/>
      </c>
      <c r="I282" s="722" t="str">
        <f t="shared" si="31"/>
        <v/>
      </c>
      <c r="J282" s="524"/>
      <c r="K282" s="524"/>
      <c r="L282" s="524"/>
      <c r="M282" s="524"/>
      <c r="N282" s="524"/>
      <c r="O282" s="505"/>
      <c r="P282" s="505"/>
      <c r="Q282" s="505"/>
      <c r="R282" s="172"/>
      <c r="S282" s="172"/>
      <c r="U282" s="409" t="str">
        <f>IF(C282="","",HLOOKUP(C282,'Subpart I Tables'!$C$17:$O$43,4,FALSE))</f>
        <v/>
      </c>
      <c r="V282" s="172"/>
      <c r="W282" s="172"/>
      <c r="X282" s="172"/>
      <c r="Y282" s="172"/>
      <c r="Z282" s="172"/>
      <c r="AA282" s="532"/>
      <c r="AB282" s="533"/>
      <c r="AC282" s="533"/>
      <c r="AD282" s="533"/>
      <c r="AE282" s="533"/>
      <c r="AF282" s="520"/>
      <c r="AG282" s="520"/>
      <c r="AH282" s="520"/>
      <c r="AI282" s="895"/>
      <c r="AJ282" s="604" t="str">
        <f t="shared" si="32"/>
        <v/>
      </c>
      <c r="AK282" s="589" t="str">
        <f t="shared" si="33"/>
        <v/>
      </c>
      <c r="AL282" s="589" t="str">
        <f t="shared" si="34"/>
        <v/>
      </c>
      <c r="AM282" s="430">
        <f t="shared" si="36"/>
        <v>0</v>
      </c>
    </row>
    <row r="283" spans="1:46" s="173" customFormat="1" ht="18" customHeight="1" x14ac:dyDescent="0.2">
      <c r="A283" s="505"/>
      <c r="B283" s="906"/>
      <c r="C283" s="410" t="str">
        <f t="shared" si="28"/>
        <v/>
      </c>
      <c r="D283" s="361" t="str">
        <f t="shared" si="35"/>
        <v/>
      </c>
      <c r="E283" s="264" t="str">
        <f t="shared" si="29"/>
        <v/>
      </c>
      <c r="F283" s="347"/>
      <c r="G283" s="530"/>
      <c r="H283" s="507" t="str">
        <f t="shared" si="30"/>
        <v/>
      </c>
      <c r="I283" s="722" t="str">
        <f t="shared" si="31"/>
        <v/>
      </c>
      <c r="J283" s="524"/>
      <c r="K283" s="524"/>
      <c r="L283" s="524"/>
      <c r="M283" s="524"/>
      <c r="N283" s="524"/>
      <c r="O283" s="505"/>
      <c r="P283" s="505"/>
      <c r="Q283" s="505"/>
      <c r="R283" s="172"/>
      <c r="S283" s="172"/>
      <c r="U283" s="409" t="str">
        <f>IF(C283="","",HLOOKUP(C283,'Subpart I Tables'!$C$17:$O$43,4,FALSE))</f>
        <v/>
      </c>
      <c r="V283" s="172"/>
      <c r="W283" s="172"/>
      <c r="X283" s="172"/>
      <c r="Y283" s="172"/>
      <c r="Z283" s="172"/>
      <c r="AA283" s="532"/>
      <c r="AB283" s="533"/>
      <c r="AC283" s="533"/>
      <c r="AD283" s="533"/>
      <c r="AE283" s="533"/>
      <c r="AF283" s="520"/>
      <c r="AG283" s="520"/>
      <c r="AH283" s="520"/>
      <c r="AI283" s="895"/>
      <c r="AJ283" s="604" t="str">
        <f t="shared" si="32"/>
        <v/>
      </c>
      <c r="AK283" s="589" t="str">
        <f t="shared" si="33"/>
        <v/>
      </c>
      <c r="AL283" s="589" t="str">
        <f t="shared" si="34"/>
        <v/>
      </c>
      <c r="AM283" s="430">
        <f t="shared" si="36"/>
        <v>0</v>
      </c>
    </row>
    <row r="284" spans="1:46" s="173" customFormat="1" ht="18" customHeight="1" x14ac:dyDescent="0.2">
      <c r="A284" s="505"/>
      <c r="B284" s="906"/>
      <c r="C284" s="410" t="str">
        <f t="shared" si="28"/>
        <v/>
      </c>
      <c r="D284" s="361" t="str">
        <f t="shared" si="35"/>
        <v/>
      </c>
      <c r="E284" s="264" t="str">
        <f t="shared" si="29"/>
        <v/>
      </c>
      <c r="F284" s="347"/>
      <c r="G284" s="530"/>
      <c r="H284" s="507" t="str">
        <f t="shared" si="30"/>
        <v/>
      </c>
      <c r="I284" s="722" t="str">
        <f t="shared" si="31"/>
        <v/>
      </c>
      <c r="J284" s="524"/>
      <c r="K284" s="524"/>
      <c r="L284" s="524"/>
      <c r="M284" s="524"/>
      <c r="N284" s="524"/>
      <c r="O284" s="505"/>
      <c r="P284" s="505"/>
      <c r="Q284" s="505"/>
      <c r="R284" s="172"/>
      <c r="S284" s="172"/>
      <c r="U284" s="409" t="str">
        <f>IF(C284="","",HLOOKUP(C284,'Subpart I Tables'!$C$17:$O$43,4,FALSE))</f>
        <v/>
      </c>
      <c r="V284" s="172"/>
      <c r="W284" s="172"/>
      <c r="X284" s="172"/>
      <c r="Y284" s="172"/>
      <c r="Z284" s="172"/>
      <c r="AA284" s="532"/>
      <c r="AB284" s="533"/>
      <c r="AC284" s="533"/>
      <c r="AD284" s="533"/>
      <c r="AE284" s="533"/>
      <c r="AF284" s="520"/>
      <c r="AG284" s="520"/>
      <c r="AH284" s="520"/>
      <c r="AI284" s="895"/>
      <c r="AJ284" s="604" t="str">
        <f t="shared" si="32"/>
        <v/>
      </c>
      <c r="AK284" s="589" t="str">
        <f t="shared" si="33"/>
        <v/>
      </c>
      <c r="AL284" s="589" t="str">
        <f t="shared" si="34"/>
        <v/>
      </c>
      <c r="AM284" s="430">
        <f t="shared" si="36"/>
        <v>0</v>
      </c>
    </row>
    <row r="285" spans="1:46" s="173" customFormat="1" ht="18" customHeight="1" x14ac:dyDescent="0.2">
      <c r="A285" s="505"/>
      <c r="B285" s="906"/>
      <c r="C285" s="410" t="str">
        <f t="shared" si="28"/>
        <v/>
      </c>
      <c r="D285" s="361" t="str">
        <f t="shared" si="35"/>
        <v/>
      </c>
      <c r="E285" s="264" t="str">
        <f t="shared" si="29"/>
        <v/>
      </c>
      <c r="F285" s="347"/>
      <c r="G285" s="530"/>
      <c r="H285" s="507" t="str">
        <f t="shared" si="30"/>
        <v/>
      </c>
      <c r="I285" s="722" t="str">
        <f t="shared" si="31"/>
        <v/>
      </c>
      <c r="J285" s="524"/>
      <c r="K285" s="524"/>
      <c r="L285" s="524"/>
      <c r="M285" s="524"/>
      <c r="N285" s="524"/>
      <c r="O285" s="505"/>
      <c r="P285" s="505"/>
      <c r="Q285" s="505"/>
      <c r="R285" s="172"/>
      <c r="S285" s="172"/>
      <c r="U285" s="409" t="str">
        <f>IF(C285="","",HLOOKUP(C285,'Subpart I Tables'!$C$17:$O$43,4,FALSE))</f>
        <v/>
      </c>
      <c r="V285" s="172"/>
      <c r="W285" s="172"/>
      <c r="X285" s="172"/>
      <c r="Y285" s="172"/>
      <c r="Z285" s="172"/>
      <c r="AA285" s="532"/>
      <c r="AB285" s="533"/>
      <c r="AC285" s="533"/>
      <c r="AD285" s="533"/>
      <c r="AE285" s="533"/>
      <c r="AF285" s="520"/>
      <c r="AG285" s="520"/>
      <c r="AH285" s="520"/>
      <c r="AI285" s="895"/>
      <c r="AJ285" s="604" t="str">
        <f t="shared" si="32"/>
        <v/>
      </c>
      <c r="AK285" s="589" t="str">
        <f t="shared" si="33"/>
        <v/>
      </c>
      <c r="AL285" s="589" t="str">
        <f t="shared" si="34"/>
        <v/>
      </c>
      <c r="AM285" s="430">
        <f t="shared" si="36"/>
        <v>0</v>
      </c>
    </row>
    <row r="286" spans="1:46" s="173" customFormat="1" ht="18" customHeight="1" x14ac:dyDescent="0.2">
      <c r="A286" s="505"/>
      <c r="B286" s="906"/>
      <c r="C286" s="410" t="str">
        <f t="shared" si="28"/>
        <v/>
      </c>
      <c r="D286" s="361" t="str">
        <f t="shared" si="35"/>
        <v/>
      </c>
      <c r="E286" s="264" t="str">
        <f t="shared" si="29"/>
        <v/>
      </c>
      <c r="F286" s="347"/>
      <c r="G286" s="530"/>
      <c r="H286" s="507" t="str">
        <f t="shared" si="30"/>
        <v/>
      </c>
      <c r="I286" s="722" t="str">
        <f t="shared" si="31"/>
        <v/>
      </c>
      <c r="J286" s="524"/>
      <c r="K286" s="524"/>
      <c r="L286" s="524"/>
      <c r="M286" s="524"/>
      <c r="N286" s="524"/>
      <c r="O286" s="505"/>
      <c r="P286" s="505"/>
      <c r="Q286" s="505"/>
      <c r="R286" s="172"/>
      <c r="S286" s="172"/>
      <c r="U286" s="409" t="str">
        <f>IF(C286="","",HLOOKUP(C286,'Subpart I Tables'!$C$17:$O$43,4,FALSE))</f>
        <v/>
      </c>
      <c r="V286" s="172"/>
      <c r="W286" s="172"/>
      <c r="X286" s="172"/>
      <c r="Y286" s="172"/>
      <c r="Z286" s="172"/>
      <c r="AA286" s="532"/>
      <c r="AB286" s="533"/>
      <c r="AC286" s="533"/>
      <c r="AD286" s="533"/>
      <c r="AE286" s="533"/>
      <c r="AF286" s="520"/>
      <c r="AG286" s="520"/>
      <c r="AH286" s="520"/>
      <c r="AI286" s="895"/>
      <c r="AJ286" s="604" t="str">
        <f t="shared" si="32"/>
        <v/>
      </c>
      <c r="AK286" s="589" t="str">
        <f t="shared" si="33"/>
        <v/>
      </c>
      <c r="AL286" s="589" t="str">
        <f t="shared" si="34"/>
        <v/>
      </c>
      <c r="AM286" s="430">
        <f t="shared" si="36"/>
        <v>0</v>
      </c>
    </row>
    <row r="287" spans="1:46" s="173" customFormat="1" ht="18" customHeight="1" x14ac:dyDescent="0.2">
      <c r="A287" s="505"/>
      <c r="B287" s="906"/>
      <c r="C287" s="410" t="str">
        <f t="shared" si="28"/>
        <v/>
      </c>
      <c r="D287" s="361" t="str">
        <f t="shared" si="35"/>
        <v/>
      </c>
      <c r="E287" s="264" t="str">
        <f t="shared" si="29"/>
        <v/>
      </c>
      <c r="F287" s="347"/>
      <c r="G287" s="530"/>
      <c r="H287" s="507" t="str">
        <f t="shared" si="30"/>
        <v/>
      </c>
      <c r="I287" s="722" t="str">
        <f t="shared" si="31"/>
        <v/>
      </c>
      <c r="J287" s="524"/>
      <c r="K287" s="524"/>
      <c r="L287" s="524"/>
      <c r="M287" s="524"/>
      <c r="N287" s="524"/>
      <c r="O287" s="505"/>
      <c r="P287" s="505"/>
      <c r="Q287" s="505"/>
      <c r="R287" s="172"/>
      <c r="S287" s="172"/>
      <c r="U287" s="409" t="str">
        <f>IF(C287="","",HLOOKUP(C287,'Subpart I Tables'!$C$17:$O$43,4,FALSE))</f>
        <v/>
      </c>
      <c r="V287" s="172"/>
      <c r="W287" s="172"/>
      <c r="X287" s="172"/>
      <c r="Y287" s="172"/>
      <c r="Z287" s="172"/>
      <c r="AA287" s="532"/>
      <c r="AB287" s="533"/>
      <c r="AC287" s="533"/>
      <c r="AD287" s="533"/>
      <c r="AE287" s="533"/>
      <c r="AF287" s="520"/>
      <c r="AG287" s="520"/>
      <c r="AH287" s="520"/>
      <c r="AI287" s="895"/>
      <c r="AJ287" s="604" t="str">
        <f t="shared" si="32"/>
        <v/>
      </c>
      <c r="AK287" s="589" t="str">
        <f t="shared" si="33"/>
        <v/>
      </c>
      <c r="AL287" s="589" t="str">
        <f t="shared" si="34"/>
        <v/>
      </c>
      <c r="AM287" s="430">
        <f t="shared" si="36"/>
        <v>0</v>
      </c>
    </row>
    <row r="288" spans="1:46" s="173" customFormat="1" ht="18" customHeight="1" x14ac:dyDescent="0.2">
      <c r="A288" s="505"/>
      <c r="B288" s="906"/>
      <c r="C288" s="410" t="str">
        <f t="shared" si="28"/>
        <v/>
      </c>
      <c r="D288" s="361" t="str">
        <f t="shared" si="35"/>
        <v/>
      </c>
      <c r="E288" s="264" t="str">
        <f t="shared" si="29"/>
        <v/>
      </c>
      <c r="F288" s="347"/>
      <c r="G288" s="530"/>
      <c r="H288" s="507" t="str">
        <f t="shared" si="30"/>
        <v/>
      </c>
      <c r="I288" s="722" t="str">
        <f t="shared" si="31"/>
        <v/>
      </c>
      <c r="J288" s="524"/>
      <c r="K288" s="524"/>
      <c r="L288" s="524"/>
      <c r="M288" s="524"/>
      <c r="N288" s="524"/>
      <c r="O288" s="505"/>
      <c r="P288" s="505"/>
      <c r="Q288" s="505"/>
      <c r="R288" s="172"/>
      <c r="S288" s="172"/>
      <c r="U288" s="409" t="str">
        <f>IF(C288="","",HLOOKUP(C288,'Subpart I Tables'!$C$17:$O$43,4,FALSE))</f>
        <v/>
      </c>
      <c r="V288" s="172"/>
      <c r="W288" s="172"/>
      <c r="X288" s="172"/>
      <c r="Y288" s="172"/>
      <c r="Z288" s="172"/>
      <c r="AA288" s="532"/>
      <c r="AB288" s="533"/>
      <c r="AC288" s="533"/>
      <c r="AD288" s="533"/>
      <c r="AE288" s="533"/>
      <c r="AF288" s="520"/>
      <c r="AG288" s="520"/>
      <c r="AH288" s="520"/>
      <c r="AI288" s="895"/>
      <c r="AJ288" s="604" t="str">
        <f t="shared" si="32"/>
        <v/>
      </c>
      <c r="AK288" s="589" t="str">
        <f t="shared" si="33"/>
        <v/>
      </c>
      <c r="AL288" s="589" t="str">
        <f t="shared" si="34"/>
        <v/>
      </c>
      <c r="AM288" s="430">
        <f t="shared" si="36"/>
        <v>0</v>
      </c>
    </row>
    <row r="289" spans="1:39" s="173" customFormat="1" ht="18" customHeight="1" x14ac:dyDescent="0.2">
      <c r="A289" s="505"/>
      <c r="B289" s="906"/>
      <c r="C289" s="410" t="str">
        <f t="shared" si="28"/>
        <v/>
      </c>
      <c r="D289" s="361" t="str">
        <f t="shared" si="35"/>
        <v/>
      </c>
      <c r="E289" s="264" t="str">
        <f t="shared" si="29"/>
        <v/>
      </c>
      <c r="F289" s="347"/>
      <c r="G289" s="530"/>
      <c r="H289" s="507" t="str">
        <f t="shared" si="30"/>
        <v/>
      </c>
      <c r="I289" s="722" t="str">
        <f t="shared" si="31"/>
        <v/>
      </c>
      <c r="J289" s="524"/>
      <c r="K289" s="524"/>
      <c r="L289" s="524"/>
      <c r="M289" s="524"/>
      <c r="N289" s="524"/>
      <c r="O289" s="505"/>
      <c r="P289" s="505"/>
      <c r="Q289" s="505"/>
      <c r="R289" s="172"/>
      <c r="S289" s="172"/>
      <c r="U289" s="409" t="str">
        <f>IF(C289="","",HLOOKUP(C289,'Subpart I Tables'!$C$17:$O$43,4,FALSE))</f>
        <v/>
      </c>
      <c r="V289" s="172"/>
      <c r="W289" s="172"/>
      <c r="X289" s="172"/>
      <c r="Y289" s="172"/>
      <c r="Z289" s="172"/>
      <c r="AA289" s="532"/>
      <c r="AB289" s="533"/>
      <c r="AC289" s="533"/>
      <c r="AD289" s="533"/>
      <c r="AE289" s="533"/>
      <c r="AF289" s="520"/>
      <c r="AG289" s="520"/>
      <c r="AH289" s="520"/>
      <c r="AI289" s="895"/>
      <c r="AJ289" s="604" t="str">
        <f t="shared" si="32"/>
        <v/>
      </c>
      <c r="AK289" s="589" t="str">
        <f t="shared" si="33"/>
        <v/>
      </c>
      <c r="AL289" s="589" t="str">
        <f t="shared" si="34"/>
        <v/>
      </c>
      <c r="AM289" s="430">
        <f t="shared" si="36"/>
        <v>0</v>
      </c>
    </row>
    <row r="290" spans="1:39" s="173" customFormat="1" ht="18" customHeight="1" x14ac:dyDescent="0.2">
      <c r="A290" s="505"/>
      <c r="B290" s="906"/>
      <c r="C290" s="410" t="str">
        <f t="shared" si="28"/>
        <v/>
      </c>
      <c r="D290" s="361" t="str">
        <f t="shared" si="35"/>
        <v/>
      </c>
      <c r="E290" s="264" t="str">
        <f t="shared" si="29"/>
        <v/>
      </c>
      <c r="F290" s="347"/>
      <c r="G290" s="530"/>
      <c r="H290" s="507" t="str">
        <f t="shared" si="30"/>
        <v/>
      </c>
      <c r="I290" s="722" t="str">
        <f t="shared" si="31"/>
        <v/>
      </c>
      <c r="J290" s="524"/>
      <c r="K290" s="524"/>
      <c r="L290" s="524"/>
      <c r="M290" s="524"/>
      <c r="N290" s="524"/>
      <c r="O290" s="505"/>
      <c r="P290" s="505"/>
      <c r="Q290" s="505"/>
      <c r="R290" s="172"/>
      <c r="S290" s="172"/>
      <c r="U290" s="409" t="str">
        <f>IF(C290="","",HLOOKUP(C290,'Subpart I Tables'!$C$17:$O$43,4,FALSE))</f>
        <v/>
      </c>
      <c r="V290" s="172"/>
      <c r="W290" s="172"/>
      <c r="X290" s="172"/>
      <c r="Y290" s="172"/>
      <c r="Z290" s="172"/>
      <c r="AA290" s="532"/>
      <c r="AB290" s="533"/>
      <c r="AC290" s="533"/>
      <c r="AD290" s="533"/>
      <c r="AE290" s="533"/>
      <c r="AF290" s="520"/>
      <c r="AG290" s="520"/>
      <c r="AH290" s="520"/>
      <c r="AI290" s="895"/>
      <c r="AJ290" s="604" t="str">
        <f t="shared" si="32"/>
        <v/>
      </c>
      <c r="AK290" s="589" t="str">
        <f t="shared" si="33"/>
        <v/>
      </c>
      <c r="AL290" s="589" t="str">
        <f t="shared" si="34"/>
        <v/>
      </c>
      <c r="AM290" s="430">
        <f t="shared" si="36"/>
        <v>0</v>
      </c>
    </row>
    <row r="291" spans="1:39" s="173" customFormat="1" ht="18" customHeight="1" thickBot="1" x14ac:dyDescent="0.25">
      <c r="A291" s="505"/>
      <c r="B291" s="907"/>
      <c r="C291" s="265" t="str">
        <f t="shared" si="28"/>
        <v/>
      </c>
      <c r="D291" s="363" t="str">
        <f t="shared" si="35"/>
        <v/>
      </c>
      <c r="E291" s="266" t="str">
        <f t="shared" si="29"/>
        <v/>
      </c>
      <c r="F291" s="348"/>
      <c r="G291" s="531"/>
      <c r="H291" s="508" t="str">
        <f t="shared" si="30"/>
        <v/>
      </c>
      <c r="I291" s="722" t="str">
        <f t="shared" si="31"/>
        <v/>
      </c>
      <c r="J291" s="524"/>
      <c r="K291" s="524"/>
      <c r="L291" s="524"/>
      <c r="M291" s="524"/>
      <c r="N291" s="524"/>
      <c r="O291" s="505"/>
      <c r="P291" s="505"/>
      <c r="Q291" s="505"/>
      <c r="R291" s="172"/>
      <c r="S291" s="172"/>
      <c r="U291" s="409" t="str">
        <f>IF(C291="","",HLOOKUP(C291,'Subpart I Tables'!$C$17:$O$43,4,FALSE))</f>
        <v/>
      </c>
      <c r="V291" s="172"/>
      <c r="W291" s="172"/>
      <c r="X291" s="172"/>
      <c r="Y291" s="172"/>
      <c r="Z291" s="172"/>
      <c r="AA291" s="532"/>
      <c r="AB291" s="533"/>
      <c r="AC291" s="533"/>
      <c r="AD291" s="533"/>
      <c r="AE291" s="533"/>
      <c r="AF291" s="520"/>
      <c r="AG291" s="520"/>
      <c r="AH291" s="520"/>
      <c r="AI291" s="896"/>
      <c r="AJ291" s="605" t="str">
        <f t="shared" si="32"/>
        <v/>
      </c>
      <c r="AK291" s="590" t="str">
        <f t="shared" si="33"/>
        <v/>
      </c>
      <c r="AL291" s="590" t="str">
        <f t="shared" si="34"/>
        <v/>
      </c>
      <c r="AM291" s="431">
        <f t="shared" si="36"/>
        <v>0</v>
      </c>
    </row>
    <row r="292" spans="1:39" s="173" customFormat="1" ht="18" customHeight="1" x14ac:dyDescent="0.2">
      <c r="A292" s="505"/>
      <c r="B292" s="897" t="s">
        <v>10</v>
      </c>
      <c r="C292" s="412" t="str">
        <f t="shared" si="28"/>
        <v/>
      </c>
      <c r="D292" s="359" t="str">
        <f t="shared" si="35"/>
        <v/>
      </c>
      <c r="E292" s="262" t="str">
        <f t="shared" si="29"/>
        <v/>
      </c>
      <c r="F292" s="428"/>
      <c r="G292" s="529"/>
      <c r="H292" s="506" t="str">
        <f>IF($C292="","",IF(ISNA(VLOOKUP($C292&amp;"Chamber Cleaning - In Situ Plasma",$A$169:$H$194,8,FALSE)),1,VLOOKUP($C292&amp;"Chamber Cleaning - In Situ Plasma",$A$169:$H$194,8,FALSE)))</f>
        <v/>
      </c>
      <c r="I292" s="721" t="str">
        <f t="shared" si="31"/>
        <v/>
      </c>
      <c r="J292" s="524"/>
      <c r="K292" s="524"/>
      <c r="L292" s="524"/>
      <c r="M292" s="524"/>
      <c r="N292" s="524"/>
      <c r="O292" s="505"/>
      <c r="P292" s="505"/>
      <c r="Q292" s="505"/>
      <c r="R292" s="172"/>
      <c r="S292" s="172"/>
      <c r="U292" s="409" t="str">
        <f>IF(C292="","",HLOOKUP(C292,'Subpart I Tables'!$C$17:$O$43,14,FALSE))</f>
        <v/>
      </c>
      <c r="V292" s="172"/>
      <c r="W292" s="172"/>
      <c r="X292" s="172"/>
      <c r="Y292" s="172"/>
      <c r="Z292" s="172"/>
      <c r="AA292" s="532"/>
      <c r="AB292" s="533"/>
      <c r="AC292" s="533"/>
      <c r="AD292" s="533"/>
      <c r="AE292" s="533"/>
      <c r="AF292" s="520"/>
      <c r="AG292" s="520"/>
      <c r="AH292" s="520"/>
      <c r="AI292" s="897" t="s">
        <v>10</v>
      </c>
      <c r="AJ292" s="510" t="str">
        <f>AI420</f>
        <v/>
      </c>
      <c r="AK292" s="588" t="str">
        <f t="shared" ref="AK292:AK306" si="37">IF(ISNA(VLOOKUP(AJ292,$C$292:$E$306,2,FALSE)),0,VLOOKUP(AJ292,$C$292:$E$306,2,FALSE))</f>
        <v/>
      </c>
      <c r="AL292" s="429" t="str">
        <f>IF(ISNA(VLOOKUP(AJ292,$C$292:$E$306,3,FALSE)),0,VLOOKUP(AJ292,$C$292:$E$306,3,FALSE))</f>
        <v/>
      </c>
      <c r="AM292" s="429">
        <f t="shared" si="36"/>
        <v>0</v>
      </c>
    </row>
    <row r="293" spans="1:39" s="173" customFormat="1" ht="18" customHeight="1" x14ac:dyDescent="0.2">
      <c r="A293" s="505"/>
      <c r="B293" s="897"/>
      <c r="C293" s="410" t="str">
        <f t="shared" si="28"/>
        <v/>
      </c>
      <c r="D293" s="361" t="str">
        <f t="shared" si="35"/>
        <v/>
      </c>
      <c r="E293" s="264" t="str">
        <f t="shared" si="29"/>
        <v/>
      </c>
      <c r="F293" s="347"/>
      <c r="G293" s="530"/>
      <c r="H293" s="507" t="str">
        <f t="shared" ref="H293:H306" si="38">IF($C293="","",IF(ISNA(VLOOKUP($C293&amp;"Chamber Cleaning - In Situ Plasma",$A$169:$H$194,8,FALSE)),1,VLOOKUP($C293&amp;"Chamber Cleaning - In Situ Plasma",$A$169:$H$194,8,FALSE)))</f>
        <v/>
      </c>
      <c r="I293" s="722" t="str">
        <f t="shared" si="31"/>
        <v/>
      </c>
      <c r="J293" s="524"/>
      <c r="K293" s="524"/>
      <c r="L293" s="524"/>
      <c r="M293" s="524"/>
      <c r="N293" s="524"/>
      <c r="O293" s="505"/>
      <c r="P293" s="505"/>
      <c r="Q293" s="505"/>
      <c r="R293" s="172"/>
      <c r="S293" s="172"/>
      <c r="U293" s="409" t="str">
        <f>IF(C293="","",HLOOKUP(C293,'Subpart I Tables'!$C$17:$O$43,14,FALSE))</f>
        <v/>
      </c>
      <c r="V293" s="172"/>
      <c r="W293" s="172"/>
      <c r="X293" s="172"/>
      <c r="Y293" s="172"/>
      <c r="Z293" s="172"/>
      <c r="AA293" s="532"/>
      <c r="AB293" s="533"/>
      <c r="AC293" s="533"/>
      <c r="AD293" s="533"/>
      <c r="AE293" s="533"/>
      <c r="AF293" s="520"/>
      <c r="AG293" s="520"/>
      <c r="AH293" s="520"/>
      <c r="AI293" s="897"/>
      <c r="AJ293" s="511" t="str">
        <f t="shared" ref="AJ293:AJ306" si="39">AI421</f>
        <v/>
      </c>
      <c r="AK293" s="589" t="str">
        <f t="shared" si="37"/>
        <v/>
      </c>
      <c r="AL293" s="430" t="str">
        <f t="shared" ref="AL293:AL306" si="40">IF(ISNA(VLOOKUP(AJ293,$C$292:$E$306,3,FALSE)),0,VLOOKUP(AJ293,$C$292:$E$306,3,FALSE))</f>
        <v/>
      </c>
      <c r="AM293" s="430">
        <f t="shared" si="36"/>
        <v>0</v>
      </c>
    </row>
    <row r="294" spans="1:39" s="173" customFormat="1" ht="18" customHeight="1" x14ac:dyDescent="0.2">
      <c r="A294" s="505"/>
      <c r="B294" s="897"/>
      <c r="C294" s="410" t="str">
        <f t="shared" si="28"/>
        <v/>
      </c>
      <c r="D294" s="361" t="str">
        <f t="shared" si="35"/>
        <v/>
      </c>
      <c r="E294" s="264" t="str">
        <f t="shared" si="29"/>
        <v/>
      </c>
      <c r="F294" s="347"/>
      <c r="G294" s="530"/>
      <c r="H294" s="507" t="str">
        <f t="shared" si="38"/>
        <v/>
      </c>
      <c r="I294" s="722" t="str">
        <f t="shared" si="31"/>
        <v/>
      </c>
      <c r="J294" s="524"/>
      <c r="K294" s="524"/>
      <c r="L294" s="524"/>
      <c r="M294" s="524"/>
      <c r="N294" s="524"/>
      <c r="O294" s="505"/>
      <c r="P294" s="505"/>
      <c r="Q294" s="505"/>
      <c r="R294" s="172"/>
      <c r="S294" s="172"/>
      <c r="U294" s="409" t="str">
        <f>IF(C294="","",HLOOKUP(C294,'Subpart I Tables'!$C$17:$O$43,14,FALSE))</f>
        <v/>
      </c>
      <c r="V294" s="172"/>
      <c r="W294" s="172"/>
      <c r="X294" s="172"/>
      <c r="Y294" s="172"/>
      <c r="Z294" s="172"/>
      <c r="AA294" s="532"/>
      <c r="AB294" s="533"/>
      <c r="AC294" s="533"/>
      <c r="AD294" s="533"/>
      <c r="AE294" s="533"/>
      <c r="AF294" s="520"/>
      <c r="AG294" s="520"/>
      <c r="AH294" s="520"/>
      <c r="AI294" s="897"/>
      <c r="AJ294" s="511" t="str">
        <f t="shared" si="39"/>
        <v/>
      </c>
      <c r="AK294" s="589" t="str">
        <f t="shared" si="37"/>
        <v/>
      </c>
      <c r="AL294" s="430" t="str">
        <f t="shared" si="40"/>
        <v/>
      </c>
      <c r="AM294" s="430">
        <f t="shared" si="36"/>
        <v>0</v>
      </c>
    </row>
    <row r="295" spans="1:39" s="173" customFormat="1" ht="18" customHeight="1" x14ac:dyDescent="0.2">
      <c r="A295" s="505"/>
      <c r="B295" s="897"/>
      <c r="C295" s="410" t="str">
        <f t="shared" si="28"/>
        <v/>
      </c>
      <c r="D295" s="361" t="str">
        <f t="shared" si="35"/>
        <v/>
      </c>
      <c r="E295" s="264" t="str">
        <f t="shared" si="29"/>
        <v/>
      </c>
      <c r="F295" s="347"/>
      <c r="G295" s="530"/>
      <c r="H295" s="507" t="str">
        <f t="shared" si="38"/>
        <v/>
      </c>
      <c r="I295" s="722" t="str">
        <f t="shared" si="31"/>
        <v/>
      </c>
      <c r="J295" s="524"/>
      <c r="K295" s="524"/>
      <c r="L295" s="524"/>
      <c r="M295" s="524"/>
      <c r="N295" s="524"/>
      <c r="O295" s="505"/>
      <c r="P295" s="505"/>
      <c r="Q295" s="505"/>
      <c r="R295" s="172"/>
      <c r="S295" s="172"/>
      <c r="U295" s="409" t="str">
        <f>IF(C295="","",HLOOKUP(C295,'Subpart I Tables'!$C$17:$O$43,14,FALSE))</f>
        <v/>
      </c>
      <c r="V295" s="172"/>
      <c r="W295" s="172"/>
      <c r="X295" s="172"/>
      <c r="Y295" s="172"/>
      <c r="Z295" s="172"/>
      <c r="AA295" s="532"/>
      <c r="AB295" s="533"/>
      <c r="AC295" s="533"/>
      <c r="AD295" s="533"/>
      <c r="AE295" s="533"/>
      <c r="AF295" s="520"/>
      <c r="AG295" s="520"/>
      <c r="AH295" s="520"/>
      <c r="AI295" s="897"/>
      <c r="AJ295" s="511" t="str">
        <f t="shared" si="39"/>
        <v/>
      </c>
      <c r="AK295" s="589" t="str">
        <f t="shared" si="37"/>
        <v/>
      </c>
      <c r="AL295" s="430" t="str">
        <f t="shared" si="40"/>
        <v/>
      </c>
      <c r="AM295" s="430">
        <f t="shared" si="36"/>
        <v>0</v>
      </c>
    </row>
    <row r="296" spans="1:39" s="173" customFormat="1" ht="18" customHeight="1" x14ac:dyDescent="0.2">
      <c r="A296" s="505"/>
      <c r="B296" s="897"/>
      <c r="C296" s="410" t="str">
        <f t="shared" si="28"/>
        <v/>
      </c>
      <c r="D296" s="361" t="str">
        <f t="shared" si="35"/>
        <v/>
      </c>
      <c r="E296" s="264" t="str">
        <f t="shared" si="29"/>
        <v/>
      </c>
      <c r="F296" s="347"/>
      <c r="G296" s="530"/>
      <c r="H296" s="507" t="str">
        <f t="shared" si="38"/>
        <v/>
      </c>
      <c r="I296" s="722" t="str">
        <f t="shared" si="31"/>
        <v/>
      </c>
      <c r="J296" s="524"/>
      <c r="K296" s="524"/>
      <c r="L296" s="524"/>
      <c r="M296" s="524"/>
      <c r="N296" s="524"/>
      <c r="O296" s="505"/>
      <c r="P296" s="505"/>
      <c r="Q296" s="505"/>
      <c r="R296" s="172"/>
      <c r="S296" s="172"/>
      <c r="U296" s="409" t="str">
        <f>IF(C296="","",HLOOKUP(C296,'Subpart I Tables'!$C$17:$O$43,14,FALSE))</f>
        <v/>
      </c>
      <c r="V296" s="172"/>
      <c r="W296" s="172"/>
      <c r="X296" s="172"/>
      <c r="Y296" s="172"/>
      <c r="Z296" s="172"/>
      <c r="AA296" s="532"/>
      <c r="AB296" s="533"/>
      <c r="AC296" s="533"/>
      <c r="AD296" s="533"/>
      <c r="AE296" s="533"/>
      <c r="AF296" s="520"/>
      <c r="AG296" s="520"/>
      <c r="AH296" s="520"/>
      <c r="AI296" s="897"/>
      <c r="AJ296" s="511" t="str">
        <f t="shared" si="39"/>
        <v/>
      </c>
      <c r="AK296" s="589" t="str">
        <f t="shared" si="37"/>
        <v/>
      </c>
      <c r="AL296" s="430" t="str">
        <f t="shared" si="40"/>
        <v/>
      </c>
      <c r="AM296" s="430">
        <f t="shared" si="36"/>
        <v>0</v>
      </c>
    </row>
    <row r="297" spans="1:39" s="173" customFormat="1" ht="18" customHeight="1" x14ac:dyDescent="0.2">
      <c r="A297" s="505"/>
      <c r="B297" s="897"/>
      <c r="C297" s="410" t="str">
        <f t="shared" si="28"/>
        <v/>
      </c>
      <c r="D297" s="361" t="str">
        <f t="shared" si="35"/>
        <v/>
      </c>
      <c r="E297" s="264" t="str">
        <f t="shared" si="29"/>
        <v/>
      </c>
      <c r="F297" s="347"/>
      <c r="G297" s="530"/>
      <c r="H297" s="507" t="str">
        <f t="shared" si="38"/>
        <v/>
      </c>
      <c r="I297" s="722" t="str">
        <f t="shared" si="31"/>
        <v/>
      </c>
      <c r="J297" s="524"/>
      <c r="K297" s="524"/>
      <c r="L297" s="524"/>
      <c r="M297" s="524"/>
      <c r="N297" s="524"/>
      <c r="O297" s="505"/>
      <c r="P297" s="505"/>
      <c r="Q297" s="505"/>
      <c r="R297" s="172"/>
      <c r="S297" s="172"/>
      <c r="U297" s="409" t="str">
        <f>IF(C297="","",HLOOKUP(C297,'Subpart I Tables'!$C$17:$O$43,14,FALSE))</f>
        <v/>
      </c>
      <c r="V297" s="172"/>
      <c r="W297" s="172"/>
      <c r="X297" s="172"/>
      <c r="Y297" s="172"/>
      <c r="Z297" s="172"/>
      <c r="AA297" s="532"/>
      <c r="AB297" s="533"/>
      <c r="AC297" s="533"/>
      <c r="AD297" s="533"/>
      <c r="AE297" s="533"/>
      <c r="AF297" s="520"/>
      <c r="AG297" s="520"/>
      <c r="AH297" s="520"/>
      <c r="AI297" s="897"/>
      <c r="AJ297" s="511" t="str">
        <f t="shared" si="39"/>
        <v/>
      </c>
      <c r="AK297" s="589" t="str">
        <f t="shared" si="37"/>
        <v/>
      </c>
      <c r="AL297" s="430" t="str">
        <f t="shared" si="40"/>
        <v/>
      </c>
      <c r="AM297" s="430">
        <f t="shared" si="36"/>
        <v>0</v>
      </c>
    </row>
    <row r="298" spans="1:39" s="173" customFormat="1" ht="18" customHeight="1" x14ac:dyDescent="0.2">
      <c r="A298" s="505"/>
      <c r="B298" s="897"/>
      <c r="C298" s="410" t="str">
        <f t="shared" si="28"/>
        <v/>
      </c>
      <c r="D298" s="361" t="str">
        <f t="shared" si="35"/>
        <v/>
      </c>
      <c r="E298" s="264" t="str">
        <f t="shared" si="29"/>
        <v/>
      </c>
      <c r="F298" s="347"/>
      <c r="G298" s="530"/>
      <c r="H298" s="507" t="str">
        <f t="shared" si="38"/>
        <v/>
      </c>
      <c r="I298" s="722" t="str">
        <f t="shared" si="31"/>
        <v/>
      </c>
      <c r="J298" s="524"/>
      <c r="K298" s="524"/>
      <c r="L298" s="524"/>
      <c r="M298" s="524"/>
      <c r="N298" s="524"/>
      <c r="O298" s="505"/>
      <c r="P298" s="505"/>
      <c r="Q298" s="505"/>
      <c r="R298" s="172"/>
      <c r="S298" s="172"/>
      <c r="U298" s="409" t="str">
        <f>IF(C298="","",HLOOKUP(C298,'Subpart I Tables'!$C$17:$O$43,14,FALSE))</f>
        <v/>
      </c>
      <c r="V298" s="172"/>
      <c r="W298" s="172"/>
      <c r="X298" s="172"/>
      <c r="Y298" s="172"/>
      <c r="Z298" s="172"/>
      <c r="AA298" s="532"/>
      <c r="AB298" s="533"/>
      <c r="AC298" s="533"/>
      <c r="AD298" s="533"/>
      <c r="AE298" s="533"/>
      <c r="AF298" s="520"/>
      <c r="AG298" s="520"/>
      <c r="AH298" s="520"/>
      <c r="AI298" s="897"/>
      <c r="AJ298" s="511" t="str">
        <f t="shared" si="39"/>
        <v/>
      </c>
      <c r="AK298" s="589" t="str">
        <f t="shared" si="37"/>
        <v/>
      </c>
      <c r="AL298" s="430" t="str">
        <f t="shared" si="40"/>
        <v/>
      </c>
      <c r="AM298" s="430">
        <f t="shared" si="36"/>
        <v>0</v>
      </c>
    </row>
    <row r="299" spans="1:39" s="173" customFormat="1" ht="18" customHeight="1" x14ac:dyDescent="0.2">
      <c r="A299" s="505"/>
      <c r="B299" s="897"/>
      <c r="C299" s="410" t="str">
        <f t="shared" si="28"/>
        <v/>
      </c>
      <c r="D299" s="361" t="str">
        <f t="shared" si="35"/>
        <v/>
      </c>
      <c r="E299" s="264" t="str">
        <f t="shared" si="29"/>
        <v/>
      </c>
      <c r="F299" s="347"/>
      <c r="G299" s="530"/>
      <c r="H299" s="507" t="str">
        <f t="shared" si="38"/>
        <v/>
      </c>
      <c r="I299" s="722" t="str">
        <f t="shared" si="31"/>
        <v/>
      </c>
      <c r="J299" s="524"/>
      <c r="K299" s="524"/>
      <c r="L299" s="524"/>
      <c r="M299" s="524"/>
      <c r="N299" s="524"/>
      <c r="O299" s="505"/>
      <c r="P299" s="505"/>
      <c r="Q299" s="505"/>
      <c r="R299" s="172"/>
      <c r="S299" s="172"/>
      <c r="U299" s="409" t="str">
        <f>IF(C299="","",HLOOKUP(C299,'Subpart I Tables'!$C$17:$O$43,14,FALSE))</f>
        <v/>
      </c>
      <c r="V299" s="172"/>
      <c r="W299" s="172"/>
      <c r="X299" s="172"/>
      <c r="Y299" s="172"/>
      <c r="Z299" s="172"/>
      <c r="AA299" s="532"/>
      <c r="AB299" s="533"/>
      <c r="AC299" s="533"/>
      <c r="AD299" s="533"/>
      <c r="AE299" s="533"/>
      <c r="AF299" s="520"/>
      <c r="AG299" s="520"/>
      <c r="AH299" s="520"/>
      <c r="AI299" s="897"/>
      <c r="AJ299" s="511" t="str">
        <f t="shared" si="39"/>
        <v/>
      </c>
      <c r="AK299" s="589" t="str">
        <f t="shared" si="37"/>
        <v/>
      </c>
      <c r="AL299" s="430" t="str">
        <f t="shared" si="40"/>
        <v/>
      </c>
      <c r="AM299" s="430">
        <f t="shared" si="36"/>
        <v>0</v>
      </c>
    </row>
    <row r="300" spans="1:39" s="173" customFormat="1" ht="18" customHeight="1" x14ac:dyDescent="0.2">
      <c r="A300" s="505"/>
      <c r="B300" s="897"/>
      <c r="C300" s="410" t="str">
        <f t="shared" si="28"/>
        <v/>
      </c>
      <c r="D300" s="361" t="str">
        <f t="shared" si="35"/>
        <v/>
      </c>
      <c r="E300" s="264" t="str">
        <f t="shared" si="29"/>
        <v/>
      </c>
      <c r="F300" s="347"/>
      <c r="G300" s="530"/>
      <c r="H300" s="507" t="str">
        <f t="shared" si="38"/>
        <v/>
      </c>
      <c r="I300" s="722" t="str">
        <f t="shared" si="31"/>
        <v/>
      </c>
      <c r="J300" s="524"/>
      <c r="K300" s="524"/>
      <c r="L300" s="524"/>
      <c r="M300" s="524"/>
      <c r="N300" s="524"/>
      <c r="O300" s="505"/>
      <c r="P300" s="505"/>
      <c r="Q300" s="505"/>
      <c r="R300" s="172"/>
      <c r="S300" s="172"/>
      <c r="U300" s="409" t="str">
        <f>IF(C300="","",HLOOKUP(C300,'Subpart I Tables'!$C$17:$O$43,14,FALSE))</f>
        <v/>
      </c>
      <c r="V300" s="172"/>
      <c r="W300" s="172"/>
      <c r="X300" s="172"/>
      <c r="Y300" s="172"/>
      <c r="Z300" s="172"/>
      <c r="AA300" s="532"/>
      <c r="AB300" s="533"/>
      <c r="AC300" s="533"/>
      <c r="AD300" s="533"/>
      <c r="AE300" s="533"/>
      <c r="AF300" s="520"/>
      <c r="AG300" s="520"/>
      <c r="AH300" s="520"/>
      <c r="AI300" s="897"/>
      <c r="AJ300" s="511" t="str">
        <f t="shared" si="39"/>
        <v/>
      </c>
      <c r="AK300" s="589" t="str">
        <f t="shared" si="37"/>
        <v/>
      </c>
      <c r="AL300" s="430" t="str">
        <f t="shared" si="40"/>
        <v/>
      </c>
      <c r="AM300" s="430">
        <f t="shared" si="36"/>
        <v>0</v>
      </c>
    </row>
    <row r="301" spans="1:39" s="173" customFormat="1" ht="18" customHeight="1" x14ac:dyDescent="0.2">
      <c r="A301" s="505"/>
      <c r="B301" s="897"/>
      <c r="C301" s="410" t="str">
        <f t="shared" si="28"/>
        <v/>
      </c>
      <c r="D301" s="361" t="str">
        <f t="shared" si="35"/>
        <v/>
      </c>
      <c r="E301" s="264" t="str">
        <f t="shared" si="29"/>
        <v/>
      </c>
      <c r="F301" s="347"/>
      <c r="G301" s="530"/>
      <c r="H301" s="507" t="str">
        <f t="shared" si="38"/>
        <v/>
      </c>
      <c r="I301" s="722" t="str">
        <f t="shared" si="31"/>
        <v/>
      </c>
      <c r="J301" s="524"/>
      <c r="K301" s="524"/>
      <c r="L301" s="524"/>
      <c r="M301" s="524"/>
      <c r="N301" s="524"/>
      <c r="O301" s="505"/>
      <c r="P301" s="505"/>
      <c r="Q301" s="505"/>
      <c r="R301" s="172"/>
      <c r="S301" s="172"/>
      <c r="U301" s="409" t="str">
        <f>IF(C301="","",HLOOKUP(C301,'Subpart I Tables'!$C$17:$O$43,14,FALSE))</f>
        <v/>
      </c>
      <c r="V301" s="172"/>
      <c r="W301" s="172"/>
      <c r="X301" s="172"/>
      <c r="Y301" s="172"/>
      <c r="Z301" s="172"/>
      <c r="AA301" s="532"/>
      <c r="AB301" s="533"/>
      <c r="AC301" s="533"/>
      <c r="AD301" s="533"/>
      <c r="AE301" s="533"/>
      <c r="AF301" s="520"/>
      <c r="AG301" s="520"/>
      <c r="AH301" s="520"/>
      <c r="AI301" s="897"/>
      <c r="AJ301" s="511" t="str">
        <f t="shared" si="39"/>
        <v/>
      </c>
      <c r="AK301" s="589" t="str">
        <f t="shared" si="37"/>
        <v/>
      </c>
      <c r="AL301" s="430" t="str">
        <f t="shared" si="40"/>
        <v/>
      </c>
      <c r="AM301" s="430">
        <f t="shared" si="36"/>
        <v>0</v>
      </c>
    </row>
    <row r="302" spans="1:39" s="173" customFormat="1" ht="18" customHeight="1" x14ac:dyDescent="0.2">
      <c r="A302" s="505"/>
      <c r="B302" s="897"/>
      <c r="C302" s="410" t="str">
        <f t="shared" si="28"/>
        <v/>
      </c>
      <c r="D302" s="361" t="str">
        <f t="shared" si="35"/>
        <v/>
      </c>
      <c r="E302" s="264" t="str">
        <f t="shared" si="29"/>
        <v/>
      </c>
      <c r="F302" s="347"/>
      <c r="G302" s="530"/>
      <c r="H302" s="507" t="str">
        <f t="shared" si="38"/>
        <v/>
      </c>
      <c r="I302" s="722" t="str">
        <f t="shared" si="31"/>
        <v/>
      </c>
      <c r="J302" s="524"/>
      <c r="K302" s="524"/>
      <c r="L302" s="524"/>
      <c r="M302" s="524"/>
      <c r="N302" s="524"/>
      <c r="O302" s="505"/>
      <c r="P302" s="505"/>
      <c r="Q302" s="505"/>
      <c r="R302" s="172"/>
      <c r="S302" s="172"/>
      <c r="U302" s="409" t="str">
        <f>IF(C302="","",HLOOKUP(C302,'Subpart I Tables'!$C$17:$O$43,14,FALSE))</f>
        <v/>
      </c>
      <c r="V302" s="172"/>
      <c r="W302" s="172"/>
      <c r="X302" s="172"/>
      <c r="Y302" s="172"/>
      <c r="Z302" s="172"/>
      <c r="AA302" s="532"/>
      <c r="AB302" s="533"/>
      <c r="AC302" s="533"/>
      <c r="AD302" s="533"/>
      <c r="AE302" s="533"/>
      <c r="AF302" s="520"/>
      <c r="AG302" s="520"/>
      <c r="AH302" s="520"/>
      <c r="AI302" s="897"/>
      <c r="AJ302" s="511" t="str">
        <f t="shared" si="39"/>
        <v/>
      </c>
      <c r="AK302" s="589" t="str">
        <f t="shared" si="37"/>
        <v/>
      </c>
      <c r="AL302" s="430" t="str">
        <f t="shared" si="40"/>
        <v/>
      </c>
      <c r="AM302" s="430">
        <f t="shared" si="36"/>
        <v>0</v>
      </c>
    </row>
    <row r="303" spans="1:39" s="173" customFormat="1" ht="18" customHeight="1" x14ac:dyDescent="0.2">
      <c r="A303" s="505"/>
      <c r="B303" s="897"/>
      <c r="C303" s="410" t="str">
        <f t="shared" si="28"/>
        <v/>
      </c>
      <c r="D303" s="361" t="str">
        <f t="shared" si="35"/>
        <v/>
      </c>
      <c r="E303" s="264" t="str">
        <f t="shared" si="29"/>
        <v/>
      </c>
      <c r="F303" s="347"/>
      <c r="G303" s="530"/>
      <c r="H303" s="507" t="str">
        <f t="shared" si="38"/>
        <v/>
      </c>
      <c r="I303" s="722" t="str">
        <f t="shared" si="31"/>
        <v/>
      </c>
      <c r="J303" s="524"/>
      <c r="K303" s="524"/>
      <c r="L303" s="524"/>
      <c r="M303" s="524"/>
      <c r="N303" s="524"/>
      <c r="O303" s="505"/>
      <c r="P303" s="505"/>
      <c r="Q303" s="505"/>
      <c r="R303" s="172"/>
      <c r="S303" s="172"/>
      <c r="U303" s="409" t="str">
        <f>IF(C303="","",HLOOKUP(C303,'Subpart I Tables'!$C$17:$O$43,14,FALSE))</f>
        <v/>
      </c>
      <c r="V303" s="172"/>
      <c r="W303" s="172"/>
      <c r="X303" s="172"/>
      <c r="Y303" s="172"/>
      <c r="Z303" s="172"/>
      <c r="AA303" s="532"/>
      <c r="AB303" s="533"/>
      <c r="AC303" s="533"/>
      <c r="AD303" s="533"/>
      <c r="AE303" s="533"/>
      <c r="AF303" s="520"/>
      <c r="AG303" s="520"/>
      <c r="AH303" s="520"/>
      <c r="AI303" s="897"/>
      <c r="AJ303" s="511" t="str">
        <f t="shared" si="39"/>
        <v/>
      </c>
      <c r="AK303" s="589" t="str">
        <f t="shared" si="37"/>
        <v/>
      </c>
      <c r="AL303" s="430" t="str">
        <f t="shared" si="40"/>
        <v/>
      </c>
      <c r="AM303" s="430">
        <f t="shared" si="36"/>
        <v>0</v>
      </c>
    </row>
    <row r="304" spans="1:39" s="173" customFormat="1" ht="18" customHeight="1" x14ac:dyDescent="0.2">
      <c r="A304" s="505"/>
      <c r="B304" s="897"/>
      <c r="C304" s="410" t="str">
        <f t="shared" si="28"/>
        <v/>
      </c>
      <c r="D304" s="361" t="str">
        <f t="shared" si="35"/>
        <v/>
      </c>
      <c r="E304" s="264" t="str">
        <f t="shared" si="29"/>
        <v/>
      </c>
      <c r="F304" s="347"/>
      <c r="G304" s="530"/>
      <c r="H304" s="507" t="str">
        <f t="shared" si="38"/>
        <v/>
      </c>
      <c r="I304" s="722" t="str">
        <f t="shared" si="31"/>
        <v/>
      </c>
      <c r="J304" s="524"/>
      <c r="K304" s="524"/>
      <c r="L304" s="524"/>
      <c r="M304" s="524"/>
      <c r="N304" s="524"/>
      <c r="O304" s="505"/>
      <c r="P304" s="505"/>
      <c r="Q304" s="505"/>
      <c r="R304" s="172"/>
      <c r="S304" s="172"/>
      <c r="U304" s="409" t="str">
        <f>IF(C304="","",HLOOKUP(C304,'Subpart I Tables'!$C$17:$O$43,14,FALSE))</f>
        <v/>
      </c>
      <c r="V304" s="172"/>
      <c r="W304" s="172"/>
      <c r="X304" s="172"/>
      <c r="Y304" s="172"/>
      <c r="Z304" s="172"/>
      <c r="AA304" s="532"/>
      <c r="AB304" s="533"/>
      <c r="AC304" s="533"/>
      <c r="AD304" s="533"/>
      <c r="AE304" s="533"/>
      <c r="AF304" s="520"/>
      <c r="AG304" s="520"/>
      <c r="AH304" s="520"/>
      <c r="AI304" s="897"/>
      <c r="AJ304" s="511" t="str">
        <f t="shared" si="39"/>
        <v/>
      </c>
      <c r="AK304" s="589" t="str">
        <f t="shared" si="37"/>
        <v/>
      </c>
      <c r="AL304" s="430" t="str">
        <f t="shared" si="40"/>
        <v/>
      </c>
      <c r="AM304" s="430">
        <f t="shared" si="36"/>
        <v>0</v>
      </c>
    </row>
    <row r="305" spans="1:39" s="173" customFormat="1" ht="18" customHeight="1" x14ac:dyDescent="0.2">
      <c r="A305" s="505"/>
      <c r="B305" s="897"/>
      <c r="C305" s="410" t="str">
        <f t="shared" si="28"/>
        <v/>
      </c>
      <c r="D305" s="361" t="str">
        <f t="shared" si="35"/>
        <v/>
      </c>
      <c r="E305" s="264" t="str">
        <f t="shared" si="29"/>
        <v/>
      </c>
      <c r="F305" s="347"/>
      <c r="G305" s="530"/>
      <c r="H305" s="507" t="str">
        <f t="shared" si="38"/>
        <v/>
      </c>
      <c r="I305" s="722" t="str">
        <f t="shared" si="31"/>
        <v/>
      </c>
      <c r="J305" s="524"/>
      <c r="K305" s="524"/>
      <c r="L305" s="524"/>
      <c r="M305" s="524"/>
      <c r="N305" s="524"/>
      <c r="O305" s="505"/>
      <c r="P305" s="505"/>
      <c r="Q305" s="505"/>
      <c r="R305" s="172"/>
      <c r="S305" s="172"/>
      <c r="U305" s="409" t="str">
        <f>IF(C305="","",HLOOKUP(C305,'Subpart I Tables'!$C$17:$O$43,14,FALSE))</f>
        <v/>
      </c>
      <c r="V305" s="172"/>
      <c r="W305" s="172"/>
      <c r="X305" s="172"/>
      <c r="Y305" s="172"/>
      <c r="Z305" s="172"/>
      <c r="AA305" s="532"/>
      <c r="AB305" s="533"/>
      <c r="AC305" s="533"/>
      <c r="AD305" s="533"/>
      <c r="AE305" s="533"/>
      <c r="AF305" s="520"/>
      <c r="AG305" s="520"/>
      <c r="AH305" s="520"/>
      <c r="AI305" s="897"/>
      <c r="AJ305" s="511" t="str">
        <f t="shared" si="39"/>
        <v/>
      </c>
      <c r="AK305" s="589" t="str">
        <f t="shared" si="37"/>
        <v/>
      </c>
      <c r="AL305" s="430" t="str">
        <f t="shared" si="40"/>
        <v/>
      </c>
      <c r="AM305" s="430">
        <f t="shared" si="36"/>
        <v>0</v>
      </c>
    </row>
    <row r="306" spans="1:39" s="173" customFormat="1" ht="18" customHeight="1" thickBot="1" x14ac:dyDescent="0.25">
      <c r="A306" s="505"/>
      <c r="B306" s="898"/>
      <c r="C306" s="411" t="str">
        <f t="shared" si="28"/>
        <v/>
      </c>
      <c r="D306" s="363" t="str">
        <f t="shared" si="35"/>
        <v/>
      </c>
      <c r="E306" s="266" t="str">
        <f t="shared" si="29"/>
        <v/>
      </c>
      <c r="F306" s="348"/>
      <c r="G306" s="531"/>
      <c r="H306" s="507" t="str">
        <f t="shared" si="38"/>
        <v/>
      </c>
      <c r="I306" s="722" t="str">
        <f t="shared" si="31"/>
        <v/>
      </c>
      <c r="J306" s="524"/>
      <c r="K306" s="524"/>
      <c r="L306" s="524"/>
      <c r="M306" s="524"/>
      <c r="N306" s="524"/>
      <c r="O306" s="505"/>
      <c r="P306" s="505"/>
      <c r="Q306" s="505"/>
      <c r="R306" s="172"/>
      <c r="S306" s="172"/>
      <c r="U306" s="409" t="str">
        <f>IF(C306="","",HLOOKUP(C306,'Subpart I Tables'!$C$17:$O$43,14,FALSE))</f>
        <v/>
      </c>
      <c r="V306" s="172"/>
      <c r="W306" s="172"/>
      <c r="X306" s="172"/>
      <c r="Y306" s="172"/>
      <c r="Z306" s="172"/>
      <c r="AA306" s="532"/>
      <c r="AB306" s="533"/>
      <c r="AC306" s="533"/>
      <c r="AD306" s="533"/>
      <c r="AE306" s="533"/>
      <c r="AF306" s="520"/>
      <c r="AG306" s="520"/>
      <c r="AH306" s="520"/>
      <c r="AI306" s="898"/>
      <c r="AJ306" s="512" t="str">
        <f t="shared" si="39"/>
        <v/>
      </c>
      <c r="AK306" s="606" t="str">
        <f t="shared" si="37"/>
        <v/>
      </c>
      <c r="AL306" s="431" t="str">
        <f t="shared" si="40"/>
        <v/>
      </c>
      <c r="AM306" s="431">
        <f t="shared" si="36"/>
        <v>0</v>
      </c>
    </row>
    <row r="307" spans="1:39" s="173" customFormat="1" ht="18" customHeight="1" x14ac:dyDescent="0.2">
      <c r="A307" s="505"/>
      <c r="B307" s="899" t="s">
        <v>4</v>
      </c>
      <c r="C307" s="408" t="str">
        <f t="shared" si="28"/>
        <v/>
      </c>
      <c r="D307" s="359" t="str">
        <f t="shared" si="35"/>
        <v/>
      </c>
      <c r="E307" s="262" t="str">
        <f t="shared" si="29"/>
        <v/>
      </c>
      <c r="F307" s="346"/>
      <c r="G307" s="529"/>
      <c r="H307" s="506" t="str">
        <f>IF($C307="","",IF(ISNA(VLOOKUP($C307&amp;"Chamber Cleaning - Remote Plasma",$A$169:$H$194,8,FALSE)),1,VLOOKUP($C307&amp;"Chamber Cleaning - Remote Plasma",$A$169:$H$194,8,FALSE)))</f>
        <v/>
      </c>
      <c r="I307" s="721" t="str">
        <f t="shared" si="31"/>
        <v/>
      </c>
      <c r="J307" s="524"/>
      <c r="K307" s="524"/>
      <c r="L307" s="524"/>
      <c r="M307" s="524"/>
      <c r="N307" s="524"/>
      <c r="O307" s="505"/>
      <c r="P307" s="505"/>
      <c r="Q307" s="505"/>
      <c r="R307" s="172"/>
      <c r="S307" s="172"/>
      <c r="U307" s="409" t="str">
        <f>IF(C307="","",HLOOKUP(C307,'Subpart I Tables'!$C$17:$O$43,19,FALSE))</f>
        <v/>
      </c>
      <c r="V307" s="172"/>
      <c r="W307" s="172"/>
      <c r="X307" s="172"/>
      <c r="Y307" s="172"/>
      <c r="Z307" s="172"/>
      <c r="AA307" s="532"/>
      <c r="AB307" s="533"/>
      <c r="AC307" s="533"/>
      <c r="AD307" s="533"/>
      <c r="AE307" s="533"/>
      <c r="AF307" s="520"/>
      <c r="AG307" s="520"/>
      <c r="AH307" s="520"/>
      <c r="AI307" s="899" t="s">
        <v>4</v>
      </c>
      <c r="AJ307" s="603" t="str">
        <f>AI420</f>
        <v/>
      </c>
      <c r="AK307" s="429" t="str">
        <f>IF(ISNA(VLOOKUP($AJ307,$C$307:$E$321,2,FALSE)),0,VLOOKUP($AJ307,$C$307:$E$321,2,FALSE))</f>
        <v/>
      </c>
      <c r="AL307" s="429" t="str">
        <f>IF(ISNA(VLOOKUP($AJ307,$C$307:$E$321,3,FALSE)),0,VLOOKUP($AJ307,$C$307:$E$321,3,FALSE))</f>
        <v/>
      </c>
      <c r="AM307" s="429">
        <f t="shared" si="36"/>
        <v>0</v>
      </c>
    </row>
    <row r="308" spans="1:39" s="173" customFormat="1" ht="18" customHeight="1" x14ac:dyDescent="0.2">
      <c r="A308" s="505"/>
      <c r="B308" s="897"/>
      <c r="C308" s="410" t="str">
        <f t="shared" si="28"/>
        <v/>
      </c>
      <c r="D308" s="361" t="str">
        <f t="shared" si="35"/>
        <v/>
      </c>
      <c r="E308" s="264" t="str">
        <f t="shared" si="29"/>
        <v/>
      </c>
      <c r="F308" s="347"/>
      <c r="G308" s="530"/>
      <c r="H308" s="507" t="str">
        <f t="shared" ref="H308:H321" si="41">IF($C308="","",IF(ISNA(VLOOKUP($C308&amp;"Chamber Cleaning - Remote Plasma",$A$169:$H$194,8,FALSE)),1,VLOOKUP($C308&amp;"Chamber Cleaning - Remote Plasma",$A$169:$H$194,8,FALSE)))</f>
        <v/>
      </c>
      <c r="I308" s="722" t="str">
        <f t="shared" si="31"/>
        <v/>
      </c>
      <c r="J308" s="524"/>
      <c r="K308" s="524"/>
      <c r="L308" s="524"/>
      <c r="M308" s="524"/>
      <c r="N308" s="524"/>
      <c r="O308" s="505"/>
      <c r="P308" s="505"/>
      <c r="Q308" s="505"/>
      <c r="R308" s="172"/>
      <c r="S308" s="172"/>
      <c r="U308" s="409" t="str">
        <f>IF(C308="","",HLOOKUP(C308,'Subpart I Tables'!$C$17:$O$43,19,FALSE))</f>
        <v/>
      </c>
      <c r="V308" s="172"/>
      <c r="W308" s="172"/>
      <c r="X308" s="172"/>
      <c r="Y308" s="172"/>
      <c r="Z308" s="172"/>
      <c r="AA308" s="532"/>
      <c r="AB308" s="533"/>
      <c r="AC308" s="533"/>
      <c r="AD308" s="533"/>
      <c r="AE308" s="533"/>
      <c r="AF308" s="520"/>
      <c r="AG308" s="520"/>
      <c r="AH308" s="520"/>
      <c r="AI308" s="897"/>
      <c r="AJ308" s="604" t="str">
        <f t="shared" ref="AJ308:AJ321" si="42">AI421</f>
        <v/>
      </c>
      <c r="AK308" s="430" t="str">
        <f t="shared" ref="AK308:AK321" si="43">IF(ISNA(VLOOKUP($AJ308,$C$307:$E$321,2,FALSE)),0,VLOOKUP($AJ308,$C$307:$E$321,2,FALSE))</f>
        <v/>
      </c>
      <c r="AL308" s="430" t="str">
        <f t="shared" ref="AL308:AL321" si="44">IF(ISNA(VLOOKUP($AJ308,$C$307:$E$321,3,FALSE)),0,VLOOKUP($AJ308,$C$307:$E$321,3,FALSE))</f>
        <v/>
      </c>
      <c r="AM308" s="430">
        <f t="shared" si="36"/>
        <v>0</v>
      </c>
    </row>
    <row r="309" spans="1:39" s="173" customFormat="1" ht="18" customHeight="1" x14ac:dyDescent="0.2">
      <c r="A309" s="505"/>
      <c r="B309" s="897"/>
      <c r="C309" s="410" t="str">
        <f t="shared" si="28"/>
        <v/>
      </c>
      <c r="D309" s="361" t="str">
        <f t="shared" si="35"/>
        <v/>
      </c>
      <c r="E309" s="264" t="str">
        <f t="shared" ref="E309:E336" si="45">IF(ISNA(U309),0,U309)</f>
        <v/>
      </c>
      <c r="F309" s="347"/>
      <c r="G309" s="530"/>
      <c r="H309" s="507" t="str">
        <f t="shared" si="41"/>
        <v/>
      </c>
      <c r="I309" s="722" t="str">
        <f t="shared" si="31"/>
        <v/>
      </c>
      <c r="J309" s="524"/>
      <c r="K309" s="524"/>
      <c r="L309" s="524"/>
      <c r="M309" s="524"/>
      <c r="N309" s="524"/>
      <c r="O309" s="505"/>
      <c r="P309" s="505"/>
      <c r="Q309" s="505"/>
      <c r="R309" s="172"/>
      <c r="S309" s="172"/>
      <c r="U309" s="409" t="str">
        <f>IF(C309="","",HLOOKUP(C309,'Subpart I Tables'!$C$17:$O$43,19,FALSE))</f>
        <v/>
      </c>
      <c r="V309" s="172"/>
      <c r="W309" s="172"/>
      <c r="X309" s="172"/>
      <c r="Y309" s="172"/>
      <c r="Z309" s="172"/>
      <c r="AA309" s="532"/>
      <c r="AB309" s="533"/>
      <c r="AC309" s="533"/>
      <c r="AD309" s="533"/>
      <c r="AE309" s="533"/>
      <c r="AF309" s="520"/>
      <c r="AG309" s="520"/>
      <c r="AH309" s="520"/>
      <c r="AI309" s="897"/>
      <c r="AJ309" s="604" t="str">
        <f t="shared" si="42"/>
        <v/>
      </c>
      <c r="AK309" s="430" t="str">
        <f t="shared" si="43"/>
        <v/>
      </c>
      <c r="AL309" s="430" t="str">
        <f t="shared" si="44"/>
        <v/>
      </c>
      <c r="AM309" s="430">
        <f t="shared" si="36"/>
        <v>0</v>
      </c>
    </row>
    <row r="310" spans="1:39" s="173" customFormat="1" ht="18" customHeight="1" x14ac:dyDescent="0.2">
      <c r="A310" s="505"/>
      <c r="B310" s="897"/>
      <c r="C310" s="410" t="str">
        <f t="shared" si="28"/>
        <v/>
      </c>
      <c r="D310" s="361" t="str">
        <f t="shared" si="35"/>
        <v/>
      </c>
      <c r="E310" s="264" t="str">
        <f t="shared" si="45"/>
        <v/>
      </c>
      <c r="F310" s="347"/>
      <c r="G310" s="530"/>
      <c r="H310" s="507" t="str">
        <f t="shared" si="41"/>
        <v/>
      </c>
      <c r="I310" s="722" t="str">
        <f t="shared" si="31"/>
        <v/>
      </c>
      <c r="J310" s="524"/>
      <c r="K310" s="524"/>
      <c r="L310" s="524"/>
      <c r="M310" s="524"/>
      <c r="N310" s="524"/>
      <c r="O310" s="505"/>
      <c r="P310" s="505"/>
      <c r="Q310" s="505"/>
      <c r="R310" s="172"/>
      <c r="S310" s="172"/>
      <c r="U310" s="409" t="str">
        <f>IF(C310="","",HLOOKUP(C310,'Subpart I Tables'!$C$17:$O$43,19,FALSE))</f>
        <v/>
      </c>
      <c r="V310" s="172"/>
      <c r="W310" s="172"/>
      <c r="X310" s="172"/>
      <c r="Y310" s="172"/>
      <c r="Z310" s="172"/>
      <c r="AA310" s="532"/>
      <c r="AB310" s="533"/>
      <c r="AC310" s="533"/>
      <c r="AD310" s="533"/>
      <c r="AE310" s="533"/>
      <c r="AF310" s="520"/>
      <c r="AG310" s="520"/>
      <c r="AH310" s="520"/>
      <c r="AI310" s="897"/>
      <c r="AJ310" s="604" t="str">
        <f t="shared" si="42"/>
        <v/>
      </c>
      <c r="AK310" s="430" t="str">
        <f t="shared" si="43"/>
        <v/>
      </c>
      <c r="AL310" s="430" t="str">
        <f t="shared" si="44"/>
        <v/>
      </c>
      <c r="AM310" s="430">
        <f t="shared" si="36"/>
        <v>0</v>
      </c>
    </row>
    <row r="311" spans="1:39" s="173" customFormat="1" ht="18" customHeight="1" x14ac:dyDescent="0.2">
      <c r="A311" s="505"/>
      <c r="B311" s="897"/>
      <c r="C311" s="410" t="str">
        <f t="shared" si="28"/>
        <v/>
      </c>
      <c r="D311" s="361" t="str">
        <f t="shared" si="35"/>
        <v/>
      </c>
      <c r="E311" s="264" t="str">
        <f t="shared" si="45"/>
        <v/>
      </c>
      <c r="F311" s="347"/>
      <c r="G311" s="530"/>
      <c r="H311" s="507" t="str">
        <f t="shared" si="41"/>
        <v/>
      </c>
      <c r="I311" s="722" t="str">
        <f t="shared" si="31"/>
        <v/>
      </c>
      <c r="J311" s="524"/>
      <c r="K311" s="524"/>
      <c r="L311" s="524"/>
      <c r="M311" s="524"/>
      <c r="N311" s="524"/>
      <c r="O311" s="505"/>
      <c r="P311" s="505"/>
      <c r="Q311" s="505"/>
      <c r="R311" s="172"/>
      <c r="S311" s="172"/>
      <c r="U311" s="409" t="str">
        <f>IF(C311="","",HLOOKUP(C311,'Subpart I Tables'!$C$17:$O$43,19,FALSE))</f>
        <v/>
      </c>
      <c r="V311" s="172"/>
      <c r="W311" s="172"/>
      <c r="X311" s="172"/>
      <c r="Y311" s="172"/>
      <c r="Z311" s="172"/>
      <c r="AA311" s="532"/>
      <c r="AB311" s="533"/>
      <c r="AC311" s="533"/>
      <c r="AD311" s="533"/>
      <c r="AE311" s="533"/>
      <c r="AF311" s="520"/>
      <c r="AG311" s="520"/>
      <c r="AH311" s="520"/>
      <c r="AI311" s="897"/>
      <c r="AJ311" s="604" t="str">
        <f t="shared" si="42"/>
        <v/>
      </c>
      <c r="AK311" s="430" t="str">
        <f t="shared" si="43"/>
        <v/>
      </c>
      <c r="AL311" s="430" t="str">
        <f t="shared" si="44"/>
        <v/>
      </c>
      <c r="AM311" s="430">
        <f t="shared" si="36"/>
        <v>0</v>
      </c>
    </row>
    <row r="312" spans="1:39" s="173" customFormat="1" ht="18" customHeight="1" x14ac:dyDescent="0.2">
      <c r="A312" s="505"/>
      <c r="B312" s="897"/>
      <c r="C312" s="410" t="str">
        <f t="shared" si="28"/>
        <v/>
      </c>
      <c r="D312" s="361" t="str">
        <f t="shared" si="35"/>
        <v/>
      </c>
      <c r="E312" s="264" t="str">
        <f t="shared" si="45"/>
        <v/>
      </c>
      <c r="F312" s="347"/>
      <c r="G312" s="530"/>
      <c r="H312" s="507" t="str">
        <f t="shared" si="41"/>
        <v/>
      </c>
      <c r="I312" s="722" t="str">
        <f t="shared" si="31"/>
        <v/>
      </c>
      <c r="J312" s="524"/>
      <c r="K312" s="524"/>
      <c r="L312" s="524"/>
      <c r="M312" s="524"/>
      <c r="N312" s="524"/>
      <c r="O312" s="505"/>
      <c r="P312" s="505"/>
      <c r="Q312" s="505"/>
      <c r="R312" s="172"/>
      <c r="S312" s="172"/>
      <c r="U312" s="409" t="str">
        <f>IF(C312="","",HLOOKUP(C312,'Subpart I Tables'!$C$17:$O$43,19,FALSE))</f>
        <v/>
      </c>
      <c r="V312" s="172"/>
      <c r="W312" s="172"/>
      <c r="X312" s="172"/>
      <c r="Y312" s="172"/>
      <c r="Z312" s="172"/>
      <c r="AA312" s="532"/>
      <c r="AB312" s="533"/>
      <c r="AC312" s="533"/>
      <c r="AD312" s="533"/>
      <c r="AE312" s="533"/>
      <c r="AF312" s="520"/>
      <c r="AG312" s="520"/>
      <c r="AH312" s="520"/>
      <c r="AI312" s="897"/>
      <c r="AJ312" s="604" t="str">
        <f t="shared" si="42"/>
        <v/>
      </c>
      <c r="AK312" s="430" t="str">
        <f t="shared" si="43"/>
        <v/>
      </c>
      <c r="AL312" s="430" t="str">
        <f t="shared" si="44"/>
        <v/>
      </c>
      <c r="AM312" s="430">
        <f t="shared" si="36"/>
        <v>0</v>
      </c>
    </row>
    <row r="313" spans="1:39" s="173" customFormat="1" ht="18" customHeight="1" x14ac:dyDescent="0.2">
      <c r="A313" s="505"/>
      <c r="B313" s="897"/>
      <c r="C313" s="410" t="str">
        <f t="shared" si="28"/>
        <v/>
      </c>
      <c r="D313" s="361" t="str">
        <f t="shared" si="35"/>
        <v/>
      </c>
      <c r="E313" s="264" t="str">
        <f t="shared" si="45"/>
        <v/>
      </c>
      <c r="F313" s="347"/>
      <c r="G313" s="530"/>
      <c r="H313" s="507" t="str">
        <f t="shared" si="41"/>
        <v/>
      </c>
      <c r="I313" s="722" t="str">
        <f t="shared" si="31"/>
        <v/>
      </c>
      <c r="J313" s="524"/>
      <c r="K313" s="524"/>
      <c r="L313" s="524"/>
      <c r="M313" s="524"/>
      <c r="N313" s="524"/>
      <c r="O313" s="505"/>
      <c r="P313" s="505"/>
      <c r="Q313" s="505"/>
      <c r="R313" s="172"/>
      <c r="S313" s="172"/>
      <c r="U313" s="409" t="str">
        <f>IF(C313="","",HLOOKUP(C313,'Subpart I Tables'!$C$17:$O$43,19,FALSE))</f>
        <v/>
      </c>
      <c r="V313" s="172"/>
      <c r="W313" s="172"/>
      <c r="X313" s="172"/>
      <c r="Y313" s="172"/>
      <c r="Z313" s="172"/>
      <c r="AA313" s="532"/>
      <c r="AB313" s="533"/>
      <c r="AC313" s="533"/>
      <c r="AD313" s="533"/>
      <c r="AE313" s="533"/>
      <c r="AF313" s="520"/>
      <c r="AG313" s="520"/>
      <c r="AH313" s="520"/>
      <c r="AI313" s="897"/>
      <c r="AJ313" s="604" t="str">
        <f t="shared" si="42"/>
        <v/>
      </c>
      <c r="AK313" s="430" t="str">
        <f t="shared" si="43"/>
        <v/>
      </c>
      <c r="AL313" s="430" t="str">
        <f t="shared" si="44"/>
        <v/>
      </c>
      <c r="AM313" s="430">
        <f t="shared" si="36"/>
        <v>0</v>
      </c>
    </row>
    <row r="314" spans="1:39" s="173" customFormat="1" ht="18" customHeight="1" x14ac:dyDescent="0.2">
      <c r="A314" s="505"/>
      <c r="B314" s="897"/>
      <c r="C314" s="410" t="str">
        <f t="shared" si="28"/>
        <v/>
      </c>
      <c r="D314" s="361" t="str">
        <f t="shared" si="35"/>
        <v/>
      </c>
      <c r="E314" s="264" t="str">
        <f t="shared" si="45"/>
        <v/>
      </c>
      <c r="F314" s="347"/>
      <c r="G314" s="530"/>
      <c r="H314" s="507" t="str">
        <f t="shared" si="41"/>
        <v/>
      </c>
      <c r="I314" s="722" t="str">
        <f t="shared" si="31"/>
        <v/>
      </c>
      <c r="J314" s="524"/>
      <c r="K314" s="524"/>
      <c r="L314" s="524"/>
      <c r="M314" s="524"/>
      <c r="N314" s="524"/>
      <c r="O314" s="505"/>
      <c r="P314" s="505"/>
      <c r="Q314" s="505"/>
      <c r="R314" s="172"/>
      <c r="S314" s="172"/>
      <c r="U314" s="409" t="str">
        <f>IF(C314="","",HLOOKUP(C314,'Subpart I Tables'!$C$17:$O$43,19,FALSE))</f>
        <v/>
      </c>
      <c r="V314" s="172"/>
      <c r="W314" s="172"/>
      <c r="X314" s="172"/>
      <c r="Y314" s="172"/>
      <c r="Z314" s="172"/>
      <c r="AA314" s="532"/>
      <c r="AB314" s="533"/>
      <c r="AC314" s="533"/>
      <c r="AD314" s="533"/>
      <c r="AE314" s="533"/>
      <c r="AF314" s="520"/>
      <c r="AG314" s="520"/>
      <c r="AH314" s="520"/>
      <c r="AI314" s="897"/>
      <c r="AJ314" s="604" t="str">
        <f t="shared" si="42"/>
        <v/>
      </c>
      <c r="AK314" s="430" t="str">
        <f t="shared" si="43"/>
        <v/>
      </c>
      <c r="AL314" s="430" t="str">
        <f t="shared" si="44"/>
        <v/>
      </c>
      <c r="AM314" s="430">
        <f t="shared" si="36"/>
        <v>0</v>
      </c>
    </row>
    <row r="315" spans="1:39" s="173" customFormat="1" ht="18" customHeight="1" x14ac:dyDescent="0.2">
      <c r="A315" s="505"/>
      <c r="B315" s="897"/>
      <c r="C315" s="410" t="str">
        <f t="shared" si="28"/>
        <v/>
      </c>
      <c r="D315" s="361" t="str">
        <f t="shared" si="35"/>
        <v/>
      </c>
      <c r="E315" s="264" t="str">
        <f t="shared" si="45"/>
        <v/>
      </c>
      <c r="F315" s="347"/>
      <c r="G315" s="530"/>
      <c r="H315" s="507" t="str">
        <f t="shared" si="41"/>
        <v/>
      </c>
      <c r="I315" s="722" t="str">
        <f t="shared" si="31"/>
        <v/>
      </c>
      <c r="J315" s="524"/>
      <c r="K315" s="524"/>
      <c r="L315" s="524"/>
      <c r="M315" s="524"/>
      <c r="N315" s="524"/>
      <c r="O315" s="505"/>
      <c r="P315" s="505"/>
      <c r="Q315" s="505"/>
      <c r="R315" s="172"/>
      <c r="S315" s="172"/>
      <c r="U315" s="409" t="str">
        <f>IF(C315="","",HLOOKUP(C315,'Subpart I Tables'!$C$17:$O$43,19,FALSE))</f>
        <v/>
      </c>
      <c r="V315" s="172"/>
      <c r="W315" s="172"/>
      <c r="X315" s="172"/>
      <c r="Y315" s="172"/>
      <c r="Z315" s="172"/>
      <c r="AA315" s="532"/>
      <c r="AB315" s="533"/>
      <c r="AC315" s="533"/>
      <c r="AD315" s="533"/>
      <c r="AE315" s="533"/>
      <c r="AF315" s="520"/>
      <c r="AG315" s="520"/>
      <c r="AH315" s="520"/>
      <c r="AI315" s="897"/>
      <c r="AJ315" s="604" t="str">
        <f t="shared" si="42"/>
        <v/>
      </c>
      <c r="AK315" s="430" t="str">
        <f t="shared" si="43"/>
        <v/>
      </c>
      <c r="AL315" s="430" t="str">
        <f t="shared" si="44"/>
        <v/>
      </c>
      <c r="AM315" s="430">
        <f t="shared" si="36"/>
        <v>0</v>
      </c>
    </row>
    <row r="316" spans="1:39" s="173" customFormat="1" ht="18" customHeight="1" x14ac:dyDescent="0.2">
      <c r="A316" s="505"/>
      <c r="B316" s="897"/>
      <c r="C316" s="410" t="str">
        <f t="shared" si="28"/>
        <v/>
      </c>
      <c r="D316" s="361" t="str">
        <f t="shared" si="35"/>
        <v/>
      </c>
      <c r="E316" s="264" t="str">
        <f t="shared" si="45"/>
        <v/>
      </c>
      <c r="F316" s="347"/>
      <c r="G316" s="530"/>
      <c r="H316" s="507" t="str">
        <f t="shared" si="41"/>
        <v/>
      </c>
      <c r="I316" s="722" t="str">
        <f t="shared" si="31"/>
        <v/>
      </c>
      <c r="J316" s="524"/>
      <c r="K316" s="524"/>
      <c r="L316" s="524"/>
      <c r="M316" s="524"/>
      <c r="N316" s="524"/>
      <c r="O316" s="505"/>
      <c r="P316" s="505"/>
      <c r="Q316" s="505"/>
      <c r="R316" s="172"/>
      <c r="S316" s="172"/>
      <c r="U316" s="409" t="str">
        <f>IF(C316="","",HLOOKUP(C316,'Subpart I Tables'!$C$17:$O$43,19,FALSE))</f>
        <v/>
      </c>
      <c r="V316" s="172"/>
      <c r="W316" s="172"/>
      <c r="X316" s="172"/>
      <c r="Y316" s="172"/>
      <c r="Z316" s="172"/>
      <c r="AA316" s="532"/>
      <c r="AB316" s="533"/>
      <c r="AC316" s="533"/>
      <c r="AD316" s="533"/>
      <c r="AE316" s="533"/>
      <c r="AF316" s="520"/>
      <c r="AG316" s="520"/>
      <c r="AH316" s="520"/>
      <c r="AI316" s="897"/>
      <c r="AJ316" s="604" t="str">
        <f t="shared" si="42"/>
        <v/>
      </c>
      <c r="AK316" s="430" t="str">
        <f t="shared" si="43"/>
        <v/>
      </c>
      <c r="AL316" s="430" t="str">
        <f t="shared" si="44"/>
        <v/>
      </c>
      <c r="AM316" s="430">
        <f t="shared" si="36"/>
        <v>0</v>
      </c>
    </row>
    <row r="317" spans="1:39" s="173" customFormat="1" ht="18" customHeight="1" x14ac:dyDescent="0.2">
      <c r="A317" s="505"/>
      <c r="B317" s="897"/>
      <c r="C317" s="410" t="str">
        <f t="shared" ref="C317:C320" si="46">IF(C245="","",C245)</f>
        <v/>
      </c>
      <c r="D317" s="361" t="str">
        <f t="shared" si="35"/>
        <v/>
      </c>
      <c r="E317" s="264" t="str">
        <f t="shared" si="45"/>
        <v/>
      </c>
      <c r="F317" s="347"/>
      <c r="G317" s="530"/>
      <c r="H317" s="507" t="str">
        <f t="shared" si="41"/>
        <v/>
      </c>
      <c r="I317" s="722" t="str">
        <f t="shared" si="31"/>
        <v/>
      </c>
      <c r="J317" s="524"/>
      <c r="K317" s="524"/>
      <c r="L317" s="524"/>
      <c r="M317" s="524"/>
      <c r="N317" s="524"/>
      <c r="O317" s="505"/>
      <c r="P317" s="505"/>
      <c r="Q317" s="505"/>
      <c r="R317" s="172"/>
      <c r="S317" s="172"/>
      <c r="U317" s="409" t="str">
        <f>IF(C317="","",HLOOKUP(C317,'Subpart I Tables'!$C$17:$O$43,19,FALSE))</f>
        <v/>
      </c>
      <c r="V317" s="172"/>
      <c r="W317" s="172"/>
      <c r="X317" s="172"/>
      <c r="Y317" s="172"/>
      <c r="Z317" s="172"/>
      <c r="AA317" s="532"/>
      <c r="AB317" s="533"/>
      <c r="AC317" s="533"/>
      <c r="AD317" s="533"/>
      <c r="AE317" s="533"/>
      <c r="AF317" s="520"/>
      <c r="AG317" s="520"/>
      <c r="AH317" s="520"/>
      <c r="AI317" s="897"/>
      <c r="AJ317" s="604" t="str">
        <f t="shared" si="42"/>
        <v/>
      </c>
      <c r="AK317" s="430" t="str">
        <f t="shared" si="43"/>
        <v/>
      </c>
      <c r="AL317" s="430" t="str">
        <f t="shared" si="44"/>
        <v/>
      </c>
      <c r="AM317" s="430">
        <f t="shared" si="36"/>
        <v>0</v>
      </c>
    </row>
    <row r="318" spans="1:39" s="173" customFormat="1" ht="18" customHeight="1" x14ac:dyDescent="0.2">
      <c r="A318" s="505"/>
      <c r="B318" s="897"/>
      <c r="C318" s="410" t="str">
        <f t="shared" si="46"/>
        <v/>
      </c>
      <c r="D318" s="361" t="str">
        <f t="shared" si="35"/>
        <v/>
      </c>
      <c r="E318" s="264" t="str">
        <f t="shared" si="45"/>
        <v/>
      </c>
      <c r="F318" s="347"/>
      <c r="G318" s="530"/>
      <c r="H318" s="507" t="str">
        <f t="shared" si="41"/>
        <v/>
      </c>
      <c r="I318" s="722" t="str">
        <f t="shared" si="31"/>
        <v/>
      </c>
      <c r="J318" s="524"/>
      <c r="K318" s="524"/>
      <c r="L318" s="524"/>
      <c r="M318" s="524"/>
      <c r="N318" s="524"/>
      <c r="O318" s="505"/>
      <c r="P318" s="505"/>
      <c r="Q318" s="505"/>
      <c r="R318" s="172"/>
      <c r="S318" s="172"/>
      <c r="U318" s="409" t="str">
        <f>IF(C318="","",HLOOKUP(C318,'Subpart I Tables'!$C$17:$O$43,19,FALSE))</f>
        <v/>
      </c>
      <c r="V318" s="172"/>
      <c r="W318" s="172"/>
      <c r="X318" s="172"/>
      <c r="Y318" s="172"/>
      <c r="Z318" s="172"/>
      <c r="AA318" s="532"/>
      <c r="AB318" s="533"/>
      <c r="AC318" s="533"/>
      <c r="AD318" s="533"/>
      <c r="AE318" s="533"/>
      <c r="AF318" s="520"/>
      <c r="AG318" s="520"/>
      <c r="AH318" s="520"/>
      <c r="AI318" s="897"/>
      <c r="AJ318" s="604" t="str">
        <f t="shared" si="42"/>
        <v/>
      </c>
      <c r="AK318" s="430" t="str">
        <f t="shared" si="43"/>
        <v/>
      </c>
      <c r="AL318" s="430" t="str">
        <f t="shared" si="44"/>
        <v/>
      </c>
      <c r="AM318" s="430">
        <f t="shared" si="36"/>
        <v>0</v>
      </c>
    </row>
    <row r="319" spans="1:39" s="173" customFormat="1" ht="18" customHeight="1" x14ac:dyDescent="0.2">
      <c r="A319" s="505"/>
      <c r="B319" s="897"/>
      <c r="C319" s="410" t="str">
        <f t="shared" si="46"/>
        <v/>
      </c>
      <c r="D319" s="361" t="str">
        <f t="shared" si="35"/>
        <v/>
      </c>
      <c r="E319" s="264" t="str">
        <f t="shared" si="45"/>
        <v/>
      </c>
      <c r="F319" s="347"/>
      <c r="G319" s="530"/>
      <c r="H319" s="507" t="str">
        <f t="shared" si="41"/>
        <v/>
      </c>
      <c r="I319" s="722" t="str">
        <f t="shared" si="31"/>
        <v/>
      </c>
      <c r="J319" s="524"/>
      <c r="K319" s="524"/>
      <c r="L319" s="524"/>
      <c r="M319" s="524"/>
      <c r="N319" s="524"/>
      <c r="O319" s="505"/>
      <c r="P319" s="505"/>
      <c r="Q319" s="505"/>
      <c r="R319" s="172"/>
      <c r="S319" s="172"/>
      <c r="U319" s="409" t="str">
        <f>IF(C319="","",HLOOKUP(C319,'Subpart I Tables'!$C$17:$O$43,19,FALSE))</f>
        <v/>
      </c>
      <c r="V319" s="172"/>
      <c r="W319" s="172"/>
      <c r="X319" s="172"/>
      <c r="Y319" s="172"/>
      <c r="Z319" s="172"/>
      <c r="AA319" s="532"/>
      <c r="AB319" s="533"/>
      <c r="AC319" s="533"/>
      <c r="AD319" s="533"/>
      <c r="AE319" s="533"/>
      <c r="AF319" s="520"/>
      <c r="AG319" s="520"/>
      <c r="AH319" s="520"/>
      <c r="AI319" s="897"/>
      <c r="AJ319" s="604" t="str">
        <f t="shared" si="42"/>
        <v/>
      </c>
      <c r="AK319" s="430" t="str">
        <f t="shared" si="43"/>
        <v/>
      </c>
      <c r="AL319" s="430" t="str">
        <f t="shared" si="44"/>
        <v/>
      </c>
      <c r="AM319" s="430">
        <f t="shared" si="36"/>
        <v>0</v>
      </c>
    </row>
    <row r="320" spans="1:39" s="173" customFormat="1" ht="18" customHeight="1" x14ac:dyDescent="0.2">
      <c r="A320" s="505"/>
      <c r="B320" s="897"/>
      <c r="C320" s="410" t="str">
        <f t="shared" si="46"/>
        <v/>
      </c>
      <c r="D320" s="361" t="str">
        <f t="shared" si="35"/>
        <v/>
      </c>
      <c r="E320" s="264" t="str">
        <f t="shared" si="45"/>
        <v/>
      </c>
      <c r="F320" s="347"/>
      <c r="G320" s="530"/>
      <c r="H320" s="507" t="str">
        <f t="shared" si="41"/>
        <v/>
      </c>
      <c r="I320" s="722" t="str">
        <f t="shared" si="31"/>
        <v/>
      </c>
      <c r="J320" s="524"/>
      <c r="K320" s="524"/>
      <c r="L320" s="524"/>
      <c r="M320" s="524"/>
      <c r="N320" s="524"/>
      <c r="O320" s="505"/>
      <c r="P320" s="505"/>
      <c r="Q320" s="505"/>
      <c r="R320" s="172"/>
      <c r="S320" s="172"/>
      <c r="U320" s="409" t="str">
        <f>IF(C320="","",HLOOKUP(C320,'Subpart I Tables'!$C$17:$O$43,19,FALSE))</f>
        <v/>
      </c>
      <c r="V320" s="172"/>
      <c r="W320" s="172"/>
      <c r="X320" s="172"/>
      <c r="Y320" s="172"/>
      <c r="Z320" s="172"/>
      <c r="AA320" s="532"/>
      <c r="AB320" s="533"/>
      <c r="AC320" s="533"/>
      <c r="AD320" s="533"/>
      <c r="AE320" s="533"/>
      <c r="AF320" s="520"/>
      <c r="AG320" s="520"/>
      <c r="AH320" s="520"/>
      <c r="AI320" s="897"/>
      <c r="AJ320" s="604" t="str">
        <f t="shared" si="42"/>
        <v/>
      </c>
      <c r="AK320" s="430" t="str">
        <f t="shared" si="43"/>
        <v/>
      </c>
      <c r="AL320" s="430" t="str">
        <f t="shared" si="44"/>
        <v/>
      </c>
      <c r="AM320" s="430">
        <f t="shared" si="36"/>
        <v>0</v>
      </c>
    </row>
    <row r="321" spans="1:39" s="173" customFormat="1" ht="18" customHeight="1" thickBot="1" x14ac:dyDescent="0.25">
      <c r="A321" s="505"/>
      <c r="B321" s="898"/>
      <c r="C321" s="411" t="str">
        <f t="shared" ref="C321:C336" si="47">IF(C249="","",C249)</f>
        <v/>
      </c>
      <c r="D321" s="363" t="str">
        <f t="shared" si="35"/>
        <v/>
      </c>
      <c r="E321" s="266" t="str">
        <f t="shared" si="45"/>
        <v/>
      </c>
      <c r="F321" s="348"/>
      <c r="G321" s="531"/>
      <c r="H321" s="507" t="str">
        <f t="shared" si="41"/>
        <v/>
      </c>
      <c r="I321" s="722" t="str">
        <f t="shared" si="31"/>
        <v/>
      </c>
      <c r="J321" s="524"/>
      <c r="K321" s="524"/>
      <c r="L321" s="524"/>
      <c r="M321" s="524"/>
      <c r="N321" s="524"/>
      <c r="O321" s="505"/>
      <c r="P321" s="505"/>
      <c r="Q321" s="505"/>
      <c r="R321" s="172"/>
      <c r="S321" s="172"/>
      <c r="U321" s="409" t="str">
        <f>IF(C321="","",HLOOKUP(C321,'Subpart I Tables'!$C$17:$O$43,19,FALSE))</f>
        <v/>
      </c>
      <c r="V321" s="172"/>
      <c r="W321" s="172"/>
      <c r="X321" s="172"/>
      <c r="Y321" s="172"/>
      <c r="Z321" s="172"/>
      <c r="AA321" s="532"/>
      <c r="AB321" s="533"/>
      <c r="AC321" s="533"/>
      <c r="AD321" s="533"/>
      <c r="AE321" s="533"/>
      <c r="AF321" s="520"/>
      <c r="AG321" s="520"/>
      <c r="AH321" s="520"/>
      <c r="AI321" s="898"/>
      <c r="AJ321" s="605" t="str">
        <f t="shared" si="42"/>
        <v/>
      </c>
      <c r="AK321" s="607" t="str">
        <f t="shared" si="43"/>
        <v/>
      </c>
      <c r="AL321" s="431" t="str">
        <f t="shared" si="44"/>
        <v/>
      </c>
      <c r="AM321" s="431">
        <f t="shared" si="36"/>
        <v>0</v>
      </c>
    </row>
    <row r="322" spans="1:39" s="173" customFormat="1" ht="18" customHeight="1" x14ac:dyDescent="0.2">
      <c r="A322" s="505"/>
      <c r="B322" s="899" t="s">
        <v>3</v>
      </c>
      <c r="C322" s="408" t="str">
        <f t="shared" si="47"/>
        <v/>
      </c>
      <c r="D322" s="359" t="str">
        <f t="shared" si="35"/>
        <v/>
      </c>
      <c r="E322" s="262" t="str">
        <f t="shared" si="45"/>
        <v/>
      </c>
      <c r="F322" s="346"/>
      <c r="G322" s="529"/>
      <c r="H322" s="506" t="str">
        <f>IF($C322="","",IF(ISNA(VLOOKUP($C322&amp;"Chamber Cleaning - In Situ Thermal",$A$169:$H$194,8,FALSE)),1,VLOOKUP($C322&amp;"Chamber Cleaning - In Situ Thermal",$A$169:$H$194,8,FALSE)))</f>
        <v/>
      </c>
      <c r="I322" s="721" t="str">
        <f t="shared" ref="I322:I336" si="48">IF(C322="","",IF(E322=0,D322*1*(1-(F322*G322*H322))*0.001,D322*E322*(1-(F322*G322*H322))*0.001))</f>
        <v/>
      </c>
      <c r="J322" s="524"/>
      <c r="K322" s="524"/>
      <c r="L322" s="524"/>
      <c r="M322" s="524"/>
      <c r="N322" s="524"/>
      <c r="O322" s="505"/>
      <c r="P322" s="505"/>
      <c r="Q322" s="505"/>
      <c r="R322" s="172"/>
      <c r="S322" s="172"/>
      <c r="U322" s="409" t="str">
        <f>IF(C322="","",HLOOKUP(C322,'Subpart I Tables'!$C$17:$O$43,24,FALSE))</f>
        <v/>
      </c>
      <c r="V322" s="172"/>
      <c r="W322" s="172"/>
      <c r="X322" s="172"/>
      <c r="Y322" s="172"/>
      <c r="Z322" s="172"/>
      <c r="AA322" s="532"/>
      <c r="AB322" s="533"/>
      <c r="AC322" s="533"/>
      <c r="AD322" s="533"/>
      <c r="AE322" s="533"/>
      <c r="AF322" s="520"/>
      <c r="AG322" s="520"/>
      <c r="AH322" s="520"/>
      <c r="AI322" s="899" t="s">
        <v>3</v>
      </c>
      <c r="AJ322" s="603" t="str">
        <f>AI420</f>
        <v/>
      </c>
      <c r="AK322" s="429" t="str">
        <f t="shared" ref="AK322:AK336" si="49">IF(ISNA(VLOOKUP($AJ322,$C$322:$E$336,2,FALSE)),0,VLOOKUP($AJ322,$C$322:$E$336,2,FALSE))</f>
        <v/>
      </c>
      <c r="AL322" s="429" t="str">
        <f t="shared" ref="AL322:AL336" si="50">IF(ISNA(VLOOKUP($AJ322,$C$322:$E$336,3,FALSE)),0,VLOOKUP($AJ322,$C$322:$E$336,3,FALSE))</f>
        <v/>
      </c>
      <c r="AM322" s="429">
        <f t="shared" si="36"/>
        <v>0</v>
      </c>
    </row>
    <row r="323" spans="1:39" s="173" customFormat="1" ht="18" customHeight="1" x14ac:dyDescent="0.2">
      <c r="A323" s="505"/>
      <c r="B323" s="897"/>
      <c r="C323" s="410" t="str">
        <f t="shared" si="47"/>
        <v/>
      </c>
      <c r="D323" s="361" t="str">
        <f t="shared" si="35"/>
        <v/>
      </c>
      <c r="E323" s="264" t="str">
        <f t="shared" si="45"/>
        <v/>
      </c>
      <c r="F323" s="347"/>
      <c r="G323" s="530"/>
      <c r="H323" s="507" t="str">
        <f t="shared" ref="H323:H336" si="51">IF($C323="","",IF(ISNA(VLOOKUP($C323&amp;"Chamber Cleaning - In Situ Thermal",$A$169:$H$194,8,FALSE)),1,VLOOKUP($C323&amp;"Chamber Cleaning - In Situ Thermal",$A$169:$H$194,8,FALSE)))</f>
        <v/>
      </c>
      <c r="I323" s="722" t="str">
        <f t="shared" si="48"/>
        <v/>
      </c>
      <c r="J323" s="524"/>
      <c r="K323" s="524"/>
      <c r="L323" s="524"/>
      <c r="M323" s="524"/>
      <c r="N323" s="524"/>
      <c r="O323" s="505"/>
      <c r="P323" s="505"/>
      <c r="Q323" s="505"/>
      <c r="R323" s="172"/>
      <c r="S323" s="172"/>
      <c r="U323" s="409" t="str">
        <f>IF(C323="","",HLOOKUP(C323,'Subpart I Tables'!$C$17:$O$43,24,FALSE))</f>
        <v/>
      </c>
      <c r="V323" s="172"/>
      <c r="W323" s="172"/>
      <c r="X323" s="172"/>
      <c r="Y323" s="172"/>
      <c r="Z323" s="172"/>
      <c r="AA323" s="532"/>
      <c r="AB323" s="533"/>
      <c r="AC323" s="533"/>
      <c r="AD323" s="533"/>
      <c r="AE323" s="533"/>
      <c r="AF323" s="520"/>
      <c r="AG323" s="520"/>
      <c r="AH323" s="520"/>
      <c r="AI323" s="897"/>
      <c r="AJ323" s="604" t="str">
        <f t="shared" ref="AJ323:AJ336" si="52">AI421</f>
        <v/>
      </c>
      <c r="AK323" s="430" t="str">
        <f t="shared" si="49"/>
        <v/>
      </c>
      <c r="AL323" s="430" t="str">
        <f t="shared" si="50"/>
        <v/>
      </c>
      <c r="AM323" s="430">
        <f t="shared" si="36"/>
        <v>0</v>
      </c>
    </row>
    <row r="324" spans="1:39" s="173" customFormat="1" ht="18" customHeight="1" x14ac:dyDescent="0.2">
      <c r="A324" s="505"/>
      <c r="B324" s="897"/>
      <c r="C324" s="410" t="str">
        <f t="shared" si="47"/>
        <v/>
      </c>
      <c r="D324" s="361" t="str">
        <f t="shared" si="35"/>
        <v/>
      </c>
      <c r="E324" s="264" t="str">
        <f t="shared" si="45"/>
        <v/>
      </c>
      <c r="F324" s="347"/>
      <c r="G324" s="530"/>
      <c r="H324" s="507" t="str">
        <f t="shared" si="51"/>
        <v/>
      </c>
      <c r="I324" s="722" t="str">
        <f t="shared" si="48"/>
        <v/>
      </c>
      <c r="J324" s="524"/>
      <c r="K324" s="524"/>
      <c r="L324" s="524"/>
      <c r="M324" s="524"/>
      <c r="N324" s="524"/>
      <c r="O324" s="505"/>
      <c r="P324" s="505"/>
      <c r="Q324" s="505"/>
      <c r="R324" s="172"/>
      <c r="S324" s="172"/>
      <c r="U324" s="409" t="str">
        <f>IF(C324="","",HLOOKUP(C324,'Subpart I Tables'!$C$17:$O$43,24,FALSE))</f>
        <v/>
      </c>
      <c r="V324" s="172"/>
      <c r="W324" s="172"/>
      <c r="X324" s="172"/>
      <c r="Y324" s="172"/>
      <c r="Z324" s="172"/>
      <c r="AA324" s="532"/>
      <c r="AB324" s="533"/>
      <c r="AC324" s="533"/>
      <c r="AD324" s="533"/>
      <c r="AE324" s="533"/>
      <c r="AF324" s="520"/>
      <c r="AG324" s="520"/>
      <c r="AH324" s="520"/>
      <c r="AI324" s="897"/>
      <c r="AJ324" s="604" t="str">
        <f t="shared" si="52"/>
        <v/>
      </c>
      <c r="AK324" s="430" t="str">
        <f t="shared" si="49"/>
        <v/>
      </c>
      <c r="AL324" s="430" t="str">
        <f t="shared" si="50"/>
        <v/>
      </c>
      <c r="AM324" s="430">
        <f t="shared" si="36"/>
        <v>0</v>
      </c>
    </row>
    <row r="325" spans="1:39" s="173" customFormat="1" ht="18" customHeight="1" x14ac:dyDescent="0.2">
      <c r="A325" s="505"/>
      <c r="B325" s="897"/>
      <c r="C325" s="410" t="str">
        <f t="shared" si="47"/>
        <v/>
      </c>
      <c r="D325" s="361" t="str">
        <f t="shared" si="35"/>
        <v/>
      </c>
      <c r="E325" s="264" t="str">
        <f t="shared" si="45"/>
        <v/>
      </c>
      <c r="F325" s="347"/>
      <c r="G325" s="530"/>
      <c r="H325" s="507" t="str">
        <f t="shared" si="51"/>
        <v/>
      </c>
      <c r="I325" s="722" t="str">
        <f t="shared" si="48"/>
        <v/>
      </c>
      <c r="J325" s="524"/>
      <c r="K325" s="524"/>
      <c r="L325" s="524"/>
      <c r="M325" s="524"/>
      <c r="N325" s="524"/>
      <c r="O325" s="505"/>
      <c r="P325" s="505"/>
      <c r="Q325" s="505"/>
      <c r="R325" s="172"/>
      <c r="S325" s="172"/>
      <c r="U325" s="409" t="str">
        <f>IF(C325="","",HLOOKUP(C325,'Subpart I Tables'!$C$17:$O$43,24,FALSE))</f>
        <v/>
      </c>
      <c r="V325" s="172"/>
      <c r="W325" s="172"/>
      <c r="X325" s="172"/>
      <c r="Y325" s="172"/>
      <c r="Z325" s="172"/>
      <c r="AA325" s="532"/>
      <c r="AB325" s="533"/>
      <c r="AC325" s="533"/>
      <c r="AD325" s="533"/>
      <c r="AE325" s="533"/>
      <c r="AF325" s="520"/>
      <c r="AG325" s="520"/>
      <c r="AH325" s="520"/>
      <c r="AI325" s="897"/>
      <c r="AJ325" s="604" t="str">
        <f t="shared" si="52"/>
        <v/>
      </c>
      <c r="AK325" s="430" t="str">
        <f t="shared" si="49"/>
        <v/>
      </c>
      <c r="AL325" s="430" t="str">
        <f t="shared" si="50"/>
        <v/>
      </c>
      <c r="AM325" s="430">
        <f t="shared" si="36"/>
        <v>0</v>
      </c>
    </row>
    <row r="326" spans="1:39" s="173" customFormat="1" ht="18" customHeight="1" x14ac:dyDescent="0.2">
      <c r="A326" s="505"/>
      <c r="B326" s="897"/>
      <c r="C326" s="410" t="str">
        <f t="shared" si="47"/>
        <v/>
      </c>
      <c r="D326" s="361" t="str">
        <f t="shared" si="35"/>
        <v/>
      </c>
      <c r="E326" s="264" t="str">
        <f t="shared" si="45"/>
        <v/>
      </c>
      <c r="F326" s="347"/>
      <c r="G326" s="530"/>
      <c r="H326" s="507" t="str">
        <f t="shared" si="51"/>
        <v/>
      </c>
      <c r="I326" s="722" t="str">
        <f t="shared" si="48"/>
        <v/>
      </c>
      <c r="J326" s="524"/>
      <c r="K326" s="524"/>
      <c r="L326" s="524"/>
      <c r="M326" s="524"/>
      <c r="N326" s="524"/>
      <c r="O326" s="505"/>
      <c r="P326" s="505"/>
      <c r="Q326" s="505"/>
      <c r="R326" s="172"/>
      <c r="S326" s="172"/>
      <c r="U326" s="409" t="str">
        <f>IF(C326="","",HLOOKUP(C326,'Subpart I Tables'!$C$17:$O$43,24,FALSE))</f>
        <v/>
      </c>
      <c r="V326" s="172"/>
      <c r="W326" s="172"/>
      <c r="X326" s="172"/>
      <c r="Y326" s="172"/>
      <c r="Z326" s="172"/>
      <c r="AA326" s="532"/>
      <c r="AB326" s="533"/>
      <c r="AC326" s="533"/>
      <c r="AD326" s="533"/>
      <c r="AE326" s="533"/>
      <c r="AF326" s="520"/>
      <c r="AG326" s="520"/>
      <c r="AH326" s="520"/>
      <c r="AI326" s="897"/>
      <c r="AJ326" s="604" t="str">
        <f t="shared" si="52"/>
        <v/>
      </c>
      <c r="AK326" s="430" t="str">
        <f t="shared" si="49"/>
        <v/>
      </c>
      <c r="AL326" s="430" t="str">
        <f t="shared" si="50"/>
        <v/>
      </c>
      <c r="AM326" s="430">
        <f t="shared" si="36"/>
        <v>0</v>
      </c>
    </row>
    <row r="327" spans="1:39" s="173" customFormat="1" ht="18" customHeight="1" x14ac:dyDescent="0.2">
      <c r="A327" s="505"/>
      <c r="B327" s="897"/>
      <c r="C327" s="410" t="str">
        <f t="shared" si="47"/>
        <v/>
      </c>
      <c r="D327" s="361" t="str">
        <f t="shared" si="35"/>
        <v/>
      </c>
      <c r="E327" s="264" t="str">
        <f t="shared" si="45"/>
        <v/>
      </c>
      <c r="F327" s="347"/>
      <c r="G327" s="530"/>
      <c r="H327" s="507" t="str">
        <f t="shared" si="51"/>
        <v/>
      </c>
      <c r="I327" s="722" t="str">
        <f t="shared" si="48"/>
        <v/>
      </c>
      <c r="J327" s="524"/>
      <c r="K327" s="524"/>
      <c r="L327" s="524"/>
      <c r="M327" s="524"/>
      <c r="N327" s="524"/>
      <c r="O327" s="505"/>
      <c r="P327" s="505"/>
      <c r="Q327" s="505"/>
      <c r="R327" s="172"/>
      <c r="S327" s="172"/>
      <c r="U327" s="409" t="str">
        <f>IF(C327="","",HLOOKUP(C327,'Subpart I Tables'!$C$17:$O$43,24,FALSE))</f>
        <v/>
      </c>
      <c r="V327" s="172"/>
      <c r="W327" s="172"/>
      <c r="X327" s="172"/>
      <c r="Y327" s="172"/>
      <c r="Z327" s="172"/>
      <c r="AA327" s="532"/>
      <c r="AB327" s="533"/>
      <c r="AC327" s="533"/>
      <c r="AD327" s="533"/>
      <c r="AE327" s="533"/>
      <c r="AF327" s="520"/>
      <c r="AG327" s="520"/>
      <c r="AH327" s="520"/>
      <c r="AI327" s="897"/>
      <c r="AJ327" s="604" t="str">
        <f t="shared" si="52"/>
        <v/>
      </c>
      <c r="AK327" s="430" t="str">
        <f t="shared" si="49"/>
        <v/>
      </c>
      <c r="AL327" s="430" t="str">
        <f t="shared" si="50"/>
        <v/>
      </c>
      <c r="AM327" s="430">
        <f t="shared" si="36"/>
        <v>0</v>
      </c>
    </row>
    <row r="328" spans="1:39" s="173" customFormat="1" ht="18" customHeight="1" x14ac:dyDescent="0.2">
      <c r="A328" s="505"/>
      <c r="B328" s="897"/>
      <c r="C328" s="410" t="str">
        <f t="shared" si="47"/>
        <v/>
      </c>
      <c r="D328" s="361" t="str">
        <f t="shared" si="35"/>
        <v/>
      </c>
      <c r="E328" s="264" t="str">
        <f t="shared" si="45"/>
        <v/>
      </c>
      <c r="F328" s="347"/>
      <c r="G328" s="530"/>
      <c r="H328" s="507" t="str">
        <f t="shared" si="51"/>
        <v/>
      </c>
      <c r="I328" s="722" t="str">
        <f t="shared" si="48"/>
        <v/>
      </c>
      <c r="J328" s="524"/>
      <c r="K328" s="524"/>
      <c r="L328" s="524"/>
      <c r="M328" s="524"/>
      <c r="N328" s="524"/>
      <c r="O328" s="505"/>
      <c r="P328" s="505"/>
      <c r="Q328" s="505"/>
      <c r="R328" s="172"/>
      <c r="S328" s="172"/>
      <c r="U328" s="409" t="str">
        <f>IF(C328="","",HLOOKUP(C328,'Subpart I Tables'!$C$17:$O$43,24,FALSE))</f>
        <v/>
      </c>
      <c r="V328" s="172"/>
      <c r="W328" s="172"/>
      <c r="X328" s="172"/>
      <c r="Y328" s="172"/>
      <c r="Z328" s="172"/>
      <c r="AA328" s="532"/>
      <c r="AB328" s="533"/>
      <c r="AC328" s="533"/>
      <c r="AD328" s="533"/>
      <c r="AE328" s="533"/>
      <c r="AF328" s="520"/>
      <c r="AG328" s="520"/>
      <c r="AH328" s="520"/>
      <c r="AI328" s="897"/>
      <c r="AJ328" s="604" t="str">
        <f t="shared" si="52"/>
        <v/>
      </c>
      <c r="AK328" s="430" t="str">
        <f t="shared" si="49"/>
        <v/>
      </c>
      <c r="AL328" s="430" t="str">
        <f t="shared" si="50"/>
        <v/>
      </c>
      <c r="AM328" s="430">
        <f t="shared" si="36"/>
        <v>0</v>
      </c>
    </row>
    <row r="329" spans="1:39" s="173" customFormat="1" ht="18" customHeight="1" x14ac:dyDescent="0.2">
      <c r="A329" s="505"/>
      <c r="B329" s="897"/>
      <c r="C329" s="410" t="str">
        <f t="shared" si="47"/>
        <v/>
      </c>
      <c r="D329" s="361" t="str">
        <f t="shared" si="35"/>
        <v/>
      </c>
      <c r="E329" s="264" t="str">
        <f t="shared" si="45"/>
        <v/>
      </c>
      <c r="F329" s="347"/>
      <c r="G329" s="530"/>
      <c r="H329" s="507" t="str">
        <f t="shared" si="51"/>
        <v/>
      </c>
      <c r="I329" s="722" t="str">
        <f t="shared" si="48"/>
        <v/>
      </c>
      <c r="J329" s="524"/>
      <c r="K329" s="524"/>
      <c r="L329" s="524"/>
      <c r="M329" s="524"/>
      <c r="N329" s="524"/>
      <c r="O329" s="505"/>
      <c r="P329" s="505"/>
      <c r="Q329" s="505"/>
      <c r="R329" s="172"/>
      <c r="S329" s="172"/>
      <c r="U329" s="409" t="str">
        <f>IF(C329="","",HLOOKUP(C329,'Subpart I Tables'!$C$17:$O$43,24,FALSE))</f>
        <v/>
      </c>
      <c r="V329" s="172"/>
      <c r="W329" s="172"/>
      <c r="X329" s="172"/>
      <c r="Y329" s="172"/>
      <c r="Z329" s="172"/>
      <c r="AA329" s="532"/>
      <c r="AB329" s="533"/>
      <c r="AC329" s="533"/>
      <c r="AD329" s="533"/>
      <c r="AE329" s="533"/>
      <c r="AF329" s="520"/>
      <c r="AG329" s="520"/>
      <c r="AH329" s="520"/>
      <c r="AI329" s="897"/>
      <c r="AJ329" s="604" t="str">
        <f t="shared" si="52"/>
        <v/>
      </c>
      <c r="AK329" s="430" t="str">
        <f t="shared" si="49"/>
        <v/>
      </c>
      <c r="AL329" s="430" t="str">
        <f t="shared" si="50"/>
        <v/>
      </c>
      <c r="AM329" s="430">
        <f t="shared" si="36"/>
        <v>0</v>
      </c>
    </row>
    <row r="330" spans="1:39" s="173" customFormat="1" ht="18" customHeight="1" x14ac:dyDescent="0.2">
      <c r="A330" s="505"/>
      <c r="B330" s="897"/>
      <c r="C330" s="410" t="str">
        <f t="shared" si="47"/>
        <v/>
      </c>
      <c r="D330" s="361" t="str">
        <f t="shared" si="35"/>
        <v/>
      </c>
      <c r="E330" s="264" t="str">
        <f t="shared" si="45"/>
        <v/>
      </c>
      <c r="F330" s="347"/>
      <c r="G330" s="530"/>
      <c r="H330" s="507" t="str">
        <f t="shared" si="51"/>
        <v/>
      </c>
      <c r="I330" s="722" t="str">
        <f t="shared" si="48"/>
        <v/>
      </c>
      <c r="J330" s="524"/>
      <c r="K330" s="524"/>
      <c r="L330" s="524"/>
      <c r="M330" s="524"/>
      <c r="N330" s="524"/>
      <c r="O330" s="505"/>
      <c r="P330" s="505"/>
      <c r="Q330" s="505"/>
      <c r="R330" s="172"/>
      <c r="S330" s="172"/>
      <c r="U330" s="409" t="str">
        <f>IF(C330="","",HLOOKUP(C330,'Subpart I Tables'!$C$17:$O$43,24,FALSE))</f>
        <v/>
      </c>
      <c r="V330" s="172"/>
      <c r="W330" s="172"/>
      <c r="X330" s="172"/>
      <c r="Y330" s="172"/>
      <c r="Z330" s="172"/>
      <c r="AA330" s="532"/>
      <c r="AB330" s="533"/>
      <c r="AC330" s="533"/>
      <c r="AD330" s="533"/>
      <c r="AE330" s="533"/>
      <c r="AF330" s="520"/>
      <c r="AG330" s="520"/>
      <c r="AH330" s="520"/>
      <c r="AI330" s="897"/>
      <c r="AJ330" s="604" t="str">
        <f t="shared" si="52"/>
        <v/>
      </c>
      <c r="AK330" s="430" t="str">
        <f t="shared" si="49"/>
        <v/>
      </c>
      <c r="AL330" s="430" t="str">
        <f t="shared" si="50"/>
        <v/>
      </c>
      <c r="AM330" s="430">
        <f t="shared" si="36"/>
        <v>0</v>
      </c>
    </row>
    <row r="331" spans="1:39" s="173" customFormat="1" ht="18" customHeight="1" x14ac:dyDescent="0.2">
      <c r="A331" s="505"/>
      <c r="B331" s="897"/>
      <c r="C331" s="410" t="str">
        <f t="shared" si="47"/>
        <v/>
      </c>
      <c r="D331" s="361" t="str">
        <f t="shared" si="35"/>
        <v/>
      </c>
      <c r="E331" s="264" t="str">
        <f t="shared" si="45"/>
        <v/>
      </c>
      <c r="F331" s="347"/>
      <c r="G331" s="530"/>
      <c r="H331" s="507" t="str">
        <f t="shared" si="51"/>
        <v/>
      </c>
      <c r="I331" s="722" t="str">
        <f t="shared" si="48"/>
        <v/>
      </c>
      <c r="J331" s="524"/>
      <c r="K331" s="524"/>
      <c r="L331" s="524"/>
      <c r="M331" s="524"/>
      <c r="N331" s="524"/>
      <c r="O331" s="505"/>
      <c r="P331" s="505"/>
      <c r="Q331" s="505"/>
      <c r="R331" s="172"/>
      <c r="S331" s="172"/>
      <c r="U331" s="409" t="str">
        <f>IF(C331="","",HLOOKUP(C331,'Subpart I Tables'!$C$17:$O$43,24,FALSE))</f>
        <v/>
      </c>
      <c r="V331" s="172"/>
      <c r="W331" s="172"/>
      <c r="X331" s="172"/>
      <c r="Y331" s="172"/>
      <c r="Z331" s="172"/>
      <c r="AA331" s="532"/>
      <c r="AB331" s="533"/>
      <c r="AC331" s="533"/>
      <c r="AD331" s="533"/>
      <c r="AE331" s="533"/>
      <c r="AF331" s="520"/>
      <c r="AG331" s="520"/>
      <c r="AH331" s="520"/>
      <c r="AI331" s="897"/>
      <c r="AJ331" s="604" t="str">
        <f t="shared" si="52"/>
        <v/>
      </c>
      <c r="AK331" s="430" t="str">
        <f t="shared" si="49"/>
        <v/>
      </c>
      <c r="AL331" s="430" t="str">
        <f t="shared" si="50"/>
        <v/>
      </c>
      <c r="AM331" s="430">
        <f t="shared" si="36"/>
        <v>0</v>
      </c>
    </row>
    <row r="332" spans="1:39" s="173" customFormat="1" ht="18" customHeight="1" x14ac:dyDescent="0.2">
      <c r="A332" s="505"/>
      <c r="B332" s="897"/>
      <c r="C332" s="410" t="str">
        <f t="shared" si="47"/>
        <v/>
      </c>
      <c r="D332" s="361" t="str">
        <f t="shared" si="35"/>
        <v/>
      </c>
      <c r="E332" s="264" t="str">
        <f t="shared" si="45"/>
        <v/>
      </c>
      <c r="F332" s="347"/>
      <c r="G332" s="530"/>
      <c r="H332" s="507" t="str">
        <f t="shared" si="51"/>
        <v/>
      </c>
      <c r="I332" s="722" t="str">
        <f t="shared" si="48"/>
        <v/>
      </c>
      <c r="J332" s="524"/>
      <c r="K332" s="524"/>
      <c r="L332" s="524"/>
      <c r="M332" s="524"/>
      <c r="N332" s="524"/>
      <c r="O332" s="505"/>
      <c r="P332" s="505"/>
      <c r="Q332" s="505"/>
      <c r="R332" s="172"/>
      <c r="S332" s="172"/>
      <c r="U332" s="409" t="str">
        <f>IF(C332="","",HLOOKUP(C332,'Subpart I Tables'!$C$17:$O$43,24,FALSE))</f>
        <v/>
      </c>
      <c r="V332" s="172"/>
      <c r="W332" s="172"/>
      <c r="X332" s="172"/>
      <c r="Y332" s="172"/>
      <c r="Z332" s="172"/>
      <c r="AA332" s="532"/>
      <c r="AB332" s="533"/>
      <c r="AC332" s="533"/>
      <c r="AD332" s="533"/>
      <c r="AE332" s="533"/>
      <c r="AF332" s="520"/>
      <c r="AG332" s="520"/>
      <c r="AH332" s="520"/>
      <c r="AI332" s="897"/>
      <c r="AJ332" s="604" t="str">
        <f t="shared" si="52"/>
        <v/>
      </c>
      <c r="AK332" s="430" t="str">
        <f t="shared" si="49"/>
        <v/>
      </c>
      <c r="AL332" s="430" t="str">
        <f t="shared" si="50"/>
        <v/>
      </c>
      <c r="AM332" s="430">
        <f t="shared" si="36"/>
        <v>0</v>
      </c>
    </row>
    <row r="333" spans="1:39" s="173" customFormat="1" ht="18" customHeight="1" x14ac:dyDescent="0.2">
      <c r="A333" s="505"/>
      <c r="B333" s="897"/>
      <c r="C333" s="410" t="str">
        <f t="shared" si="47"/>
        <v/>
      </c>
      <c r="D333" s="361" t="str">
        <f t="shared" si="35"/>
        <v/>
      </c>
      <c r="E333" s="264" t="str">
        <f t="shared" si="45"/>
        <v/>
      </c>
      <c r="F333" s="347"/>
      <c r="G333" s="530"/>
      <c r="H333" s="507" t="str">
        <f t="shared" si="51"/>
        <v/>
      </c>
      <c r="I333" s="722" t="str">
        <f t="shared" si="48"/>
        <v/>
      </c>
      <c r="J333" s="524"/>
      <c r="K333" s="524"/>
      <c r="L333" s="524"/>
      <c r="M333" s="524"/>
      <c r="N333" s="524"/>
      <c r="O333" s="505"/>
      <c r="P333" s="505"/>
      <c r="Q333" s="505"/>
      <c r="R333" s="172"/>
      <c r="S333" s="172"/>
      <c r="U333" s="409" t="str">
        <f>IF(C333="","",HLOOKUP(C333,'Subpart I Tables'!$C$17:$O$43,24,FALSE))</f>
        <v/>
      </c>
      <c r="V333" s="172"/>
      <c r="W333" s="172"/>
      <c r="X333" s="172"/>
      <c r="Y333" s="172"/>
      <c r="Z333" s="172"/>
      <c r="AA333" s="532"/>
      <c r="AB333" s="533"/>
      <c r="AC333" s="533"/>
      <c r="AD333" s="533"/>
      <c r="AE333" s="533"/>
      <c r="AF333" s="520"/>
      <c r="AG333" s="520"/>
      <c r="AH333" s="520"/>
      <c r="AI333" s="897"/>
      <c r="AJ333" s="604" t="str">
        <f t="shared" si="52"/>
        <v/>
      </c>
      <c r="AK333" s="430" t="str">
        <f t="shared" si="49"/>
        <v/>
      </c>
      <c r="AL333" s="430" t="str">
        <f t="shared" si="50"/>
        <v/>
      </c>
      <c r="AM333" s="430">
        <f t="shared" si="36"/>
        <v>0</v>
      </c>
    </row>
    <row r="334" spans="1:39" s="173" customFormat="1" ht="18" customHeight="1" x14ac:dyDescent="0.2">
      <c r="A334" s="505"/>
      <c r="B334" s="897"/>
      <c r="C334" s="410" t="str">
        <f t="shared" si="47"/>
        <v/>
      </c>
      <c r="D334" s="361" t="str">
        <f t="shared" si="35"/>
        <v/>
      </c>
      <c r="E334" s="264" t="str">
        <f t="shared" si="45"/>
        <v/>
      </c>
      <c r="F334" s="347"/>
      <c r="G334" s="530"/>
      <c r="H334" s="507" t="str">
        <f t="shared" si="51"/>
        <v/>
      </c>
      <c r="I334" s="722" t="str">
        <f t="shared" si="48"/>
        <v/>
      </c>
      <c r="J334" s="524"/>
      <c r="K334" s="524"/>
      <c r="L334" s="524"/>
      <c r="M334" s="524"/>
      <c r="N334" s="524"/>
      <c r="O334" s="505"/>
      <c r="P334" s="505"/>
      <c r="Q334" s="505"/>
      <c r="R334" s="172"/>
      <c r="S334" s="172"/>
      <c r="U334" s="409" t="str">
        <f>IF(C334="","",HLOOKUP(C334,'Subpart I Tables'!$C$17:$O$43,24,FALSE))</f>
        <v/>
      </c>
      <c r="V334" s="172"/>
      <c r="W334" s="172"/>
      <c r="X334" s="172"/>
      <c r="Y334" s="172"/>
      <c r="Z334" s="172"/>
      <c r="AA334" s="532"/>
      <c r="AB334" s="533"/>
      <c r="AC334" s="533"/>
      <c r="AD334" s="533"/>
      <c r="AE334" s="533"/>
      <c r="AF334" s="520"/>
      <c r="AG334" s="520"/>
      <c r="AH334" s="520"/>
      <c r="AI334" s="897"/>
      <c r="AJ334" s="604" t="str">
        <f t="shared" si="52"/>
        <v/>
      </c>
      <c r="AK334" s="430" t="str">
        <f t="shared" si="49"/>
        <v/>
      </c>
      <c r="AL334" s="430" t="str">
        <f t="shared" si="50"/>
        <v/>
      </c>
      <c r="AM334" s="430">
        <f t="shared" si="36"/>
        <v>0</v>
      </c>
    </row>
    <row r="335" spans="1:39" s="173" customFormat="1" ht="18" customHeight="1" x14ac:dyDescent="0.2">
      <c r="A335" s="505"/>
      <c r="B335" s="897"/>
      <c r="C335" s="410" t="str">
        <f t="shared" si="47"/>
        <v/>
      </c>
      <c r="D335" s="361" t="str">
        <f t="shared" si="35"/>
        <v/>
      </c>
      <c r="E335" s="264" t="str">
        <f t="shared" si="45"/>
        <v/>
      </c>
      <c r="F335" s="347"/>
      <c r="G335" s="530"/>
      <c r="H335" s="507" t="str">
        <f t="shared" si="51"/>
        <v/>
      </c>
      <c r="I335" s="722" t="str">
        <f t="shared" si="48"/>
        <v/>
      </c>
      <c r="J335" s="524"/>
      <c r="K335" s="524"/>
      <c r="L335" s="524"/>
      <c r="M335" s="524"/>
      <c r="N335" s="524"/>
      <c r="O335" s="505"/>
      <c r="P335" s="505"/>
      <c r="Q335" s="505"/>
      <c r="R335" s="172"/>
      <c r="S335" s="172"/>
      <c r="U335" s="409" t="str">
        <f>IF(C335="","",HLOOKUP(C335,'Subpart I Tables'!$C$17:$O$43,24,FALSE))</f>
        <v/>
      </c>
      <c r="V335" s="172"/>
      <c r="W335" s="172"/>
      <c r="X335" s="172"/>
      <c r="Y335" s="172"/>
      <c r="Z335" s="172"/>
      <c r="AA335" s="532"/>
      <c r="AB335" s="533"/>
      <c r="AC335" s="533"/>
      <c r="AD335" s="533"/>
      <c r="AE335" s="533"/>
      <c r="AF335" s="520"/>
      <c r="AG335" s="520"/>
      <c r="AH335" s="520"/>
      <c r="AI335" s="897"/>
      <c r="AJ335" s="604" t="str">
        <f t="shared" si="52"/>
        <v/>
      </c>
      <c r="AK335" s="430" t="str">
        <f t="shared" si="49"/>
        <v/>
      </c>
      <c r="AL335" s="430" t="str">
        <f t="shared" si="50"/>
        <v/>
      </c>
      <c r="AM335" s="430">
        <f t="shared" si="36"/>
        <v>0</v>
      </c>
    </row>
    <row r="336" spans="1:39" s="173" customFormat="1" ht="18" customHeight="1" thickBot="1" x14ac:dyDescent="0.25">
      <c r="A336" s="505"/>
      <c r="B336" s="898"/>
      <c r="C336" s="411" t="str">
        <f t="shared" si="47"/>
        <v/>
      </c>
      <c r="D336" s="363" t="str">
        <f t="shared" si="35"/>
        <v/>
      </c>
      <c r="E336" s="266" t="str">
        <f t="shared" si="45"/>
        <v/>
      </c>
      <c r="F336" s="348"/>
      <c r="G336" s="531"/>
      <c r="H336" s="508" t="str">
        <f t="shared" si="51"/>
        <v/>
      </c>
      <c r="I336" s="723" t="str">
        <f t="shared" si="48"/>
        <v/>
      </c>
      <c r="J336" s="524"/>
      <c r="K336" s="524"/>
      <c r="L336" s="524"/>
      <c r="M336" s="524"/>
      <c r="N336" s="524"/>
      <c r="O336" s="505"/>
      <c r="P336" s="505"/>
      <c r="Q336" s="505"/>
      <c r="R336" s="172"/>
      <c r="S336" s="172"/>
      <c r="U336" s="409" t="str">
        <f>IF(C336="","",HLOOKUP(C336,'Subpart I Tables'!$C$17:$O$43,24,FALSE))</f>
        <v/>
      </c>
      <c r="V336" s="172"/>
      <c r="W336" s="172"/>
      <c r="X336" s="172"/>
      <c r="Y336" s="172"/>
      <c r="Z336" s="172"/>
      <c r="AA336" s="532"/>
      <c r="AB336" s="533"/>
      <c r="AC336" s="533"/>
      <c r="AD336" s="533"/>
      <c r="AE336" s="533"/>
      <c r="AF336" s="520"/>
      <c r="AG336" s="520"/>
      <c r="AH336" s="520"/>
      <c r="AI336" s="898"/>
      <c r="AJ336" s="605" t="str">
        <f t="shared" si="52"/>
        <v/>
      </c>
      <c r="AK336" s="431" t="str">
        <f t="shared" si="49"/>
        <v/>
      </c>
      <c r="AL336" s="431" t="str">
        <f t="shared" si="50"/>
        <v/>
      </c>
      <c r="AM336" s="431">
        <f t="shared" si="36"/>
        <v>0</v>
      </c>
    </row>
    <row r="337" spans="1:45" s="173" customFormat="1" ht="18" customHeight="1" x14ac:dyDescent="0.2">
      <c r="A337" s="505"/>
      <c r="B337" s="526"/>
      <c r="C337" s="523"/>
      <c r="D337" s="523"/>
      <c r="E337" s="523"/>
      <c r="F337" s="522"/>
      <c r="G337" s="522"/>
      <c r="H337" s="522"/>
      <c r="I337" s="522"/>
      <c r="J337" s="524"/>
      <c r="K337" s="524"/>
      <c r="L337" s="524"/>
      <c r="M337" s="524"/>
      <c r="N337" s="524"/>
      <c r="O337" s="505"/>
      <c r="P337" s="505"/>
      <c r="Q337" s="505"/>
      <c r="R337" s="172"/>
      <c r="S337" s="172"/>
      <c r="U337" s="172"/>
      <c r="V337" s="172"/>
      <c r="W337" s="172"/>
      <c r="X337" s="172"/>
      <c r="Y337" s="172"/>
      <c r="Z337" s="172"/>
      <c r="AA337" s="532"/>
      <c r="AB337" s="533"/>
      <c r="AC337" s="533"/>
      <c r="AD337" s="533"/>
      <c r="AE337" s="533"/>
      <c r="AF337" s="520"/>
      <c r="AG337" s="520"/>
      <c r="AH337" s="520"/>
    </row>
    <row r="338" spans="1:45" s="173" customFormat="1" ht="18" customHeight="1" x14ac:dyDescent="0.3">
      <c r="A338" s="505"/>
      <c r="B338" s="526"/>
      <c r="C338" s="523"/>
      <c r="D338" s="523"/>
      <c r="E338" s="523"/>
      <c r="F338" s="522"/>
      <c r="G338" s="522"/>
      <c r="H338" s="522"/>
      <c r="I338" s="522"/>
      <c r="J338" s="52" t="s">
        <v>186</v>
      </c>
      <c r="K338" s="524"/>
      <c r="L338" s="524"/>
      <c r="M338" s="524"/>
      <c r="N338" s="524"/>
      <c r="O338" s="505"/>
      <c r="P338" s="505"/>
      <c r="Q338" s="505"/>
      <c r="R338" s="172"/>
      <c r="S338" s="172"/>
      <c r="U338" s="172"/>
      <c r="V338" s="172"/>
      <c r="W338" s="172"/>
      <c r="X338" s="172"/>
      <c r="Y338" s="172"/>
      <c r="Z338" s="172"/>
      <c r="AA338" s="532"/>
      <c r="AB338" s="533"/>
      <c r="AC338" s="533"/>
      <c r="AD338" s="533"/>
      <c r="AE338" s="533"/>
      <c r="AF338" s="520"/>
      <c r="AG338" s="520"/>
      <c r="AH338" s="520"/>
    </row>
    <row r="339" spans="1:45" s="173" customFormat="1" ht="18" customHeight="1" x14ac:dyDescent="0.2">
      <c r="A339" s="505"/>
      <c r="B339" s="526"/>
      <c r="C339" s="523"/>
      <c r="D339" s="523"/>
      <c r="E339" s="523"/>
      <c r="F339" s="522"/>
      <c r="G339" s="522"/>
      <c r="H339" s="522"/>
      <c r="I339" s="522"/>
      <c r="J339" s="524"/>
      <c r="K339" s="524"/>
      <c r="L339" s="524"/>
      <c r="M339" s="524"/>
      <c r="N339" s="524"/>
      <c r="O339" s="505"/>
      <c r="P339" s="505"/>
      <c r="Q339" s="505"/>
      <c r="R339" s="172"/>
      <c r="S339" s="172"/>
      <c r="U339" s="172"/>
      <c r="V339" s="172"/>
      <c r="W339" s="172"/>
      <c r="X339" s="172"/>
      <c r="Y339" s="172"/>
      <c r="Z339" s="172"/>
      <c r="AA339" s="532"/>
      <c r="AB339" s="533"/>
      <c r="AC339" s="533"/>
      <c r="AD339" s="533"/>
      <c r="AE339" s="533"/>
      <c r="AF339" s="520"/>
      <c r="AG339" s="520"/>
      <c r="AH339" s="520"/>
    </row>
    <row r="340" spans="1:45" s="173" customFormat="1" ht="18" customHeight="1" x14ac:dyDescent="0.2">
      <c r="A340" s="505"/>
      <c r="B340" s="526"/>
      <c r="C340" s="523"/>
      <c r="D340" s="523"/>
      <c r="E340" s="523"/>
      <c r="F340" s="522"/>
      <c r="G340" s="522"/>
      <c r="H340" s="522"/>
      <c r="I340" s="522"/>
      <c r="J340" s="524"/>
      <c r="K340" s="524"/>
      <c r="L340" s="524"/>
      <c r="M340" s="524"/>
      <c r="N340" s="524"/>
      <c r="O340" s="505"/>
      <c r="P340" s="505"/>
      <c r="Q340" s="505"/>
      <c r="R340" s="172"/>
      <c r="S340" s="172"/>
      <c r="U340" s="172"/>
      <c r="V340" s="172"/>
      <c r="W340" s="172"/>
      <c r="X340" s="172"/>
      <c r="Y340" s="172"/>
      <c r="Z340" s="172"/>
      <c r="AA340" s="532"/>
      <c r="AB340" s="533"/>
      <c r="AC340" s="533"/>
      <c r="AD340" s="533"/>
      <c r="AE340" s="533"/>
      <c r="AF340" s="520"/>
      <c r="AG340" s="520"/>
      <c r="AH340" s="520"/>
    </row>
    <row r="341" spans="1:45" s="173" customFormat="1" ht="18" customHeight="1" x14ac:dyDescent="0.25">
      <c r="A341" s="505"/>
      <c r="B341" s="186" t="s">
        <v>407</v>
      </c>
      <c r="C341" s="523"/>
      <c r="D341" s="523"/>
      <c r="E341" s="523"/>
      <c r="F341" s="522"/>
      <c r="G341" s="522"/>
      <c r="H341" s="522"/>
      <c r="I341" s="522"/>
      <c r="J341" s="524"/>
      <c r="K341" s="524"/>
      <c r="L341" s="524"/>
      <c r="M341" s="524"/>
      <c r="N341" s="524"/>
      <c r="O341" s="505"/>
      <c r="P341" s="505"/>
      <c r="Q341" s="505"/>
      <c r="R341" s="172"/>
      <c r="S341" s="172"/>
      <c r="U341" s="172"/>
      <c r="V341" s="172"/>
      <c r="W341" s="172"/>
      <c r="X341" s="172"/>
      <c r="Y341" s="172"/>
      <c r="Z341" s="172"/>
      <c r="AA341" s="532"/>
      <c r="AB341" s="533"/>
      <c r="AC341" s="533"/>
      <c r="AD341" s="533"/>
      <c r="AE341" s="533"/>
      <c r="AF341" s="520"/>
      <c r="AG341" s="520"/>
      <c r="AH341" s="520"/>
    </row>
    <row r="342" spans="1:45" s="173" customFormat="1" ht="18" customHeight="1" x14ac:dyDescent="0.2">
      <c r="A342" s="505"/>
      <c r="B342" s="527"/>
      <c r="C342" s="523"/>
      <c r="D342" s="523"/>
      <c r="E342" s="523"/>
      <c r="F342" s="522"/>
      <c r="G342" s="522"/>
      <c r="H342" s="522"/>
      <c r="I342" s="522"/>
      <c r="J342" s="524"/>
      <c r="K342" s="524"/>
      <c r="L342" s="524"/>
      <c r="M342" s="524"/>
      <c r="N342" s="524"/>
      <c r="O342" s="505"/>
      <c r="P342" s="505"/>
      <c r="Q342" s="505"/>
      <c r="R342" s="172"/>
      <c r="S342" s="172"/>
      <c r="U342" s="172"/>
      <c r="V342" s="172"/>
      <c r="W342" s="172"/>
      <c r="X342" s="172"/>
      <c r="Y342" s="172"/>
      <c r="Z342" s="172"/>
      <c r="AA342" s="532"/>
      <c r="AB342" s="533"/>
      <c r="AC342" s="533"/>
      <c r="AD342" s="533"/>
      <c r="AE342" s="533"/>
      <c r="AF342" s="520"/>
      <c r="AG342" s="520"/>
      <c r="AH342" s="520"/>
    </row>
    <row r="343" spans="1:45" s="173" customFormat="1" ht="18" customHeight="1" x14ac:dyDescent="0.2">
      <c r="A343" s="505"/>
      <c r="B343" s="527"/>
      <c r="C343" s="523"/>
      <c r="D343" s="523"/>
      <c r="E343" s="523"/>
      <c r="F343" s="522"/>
      <c r="G343" s="522"/>
      <c r="H343" s="522"/>
      <c r="I343" s="522"/>
      <c r="J343" s="524"/>
      <c r="K343" s="524"/>
      <c r="L343" s="524"/>
      <c r="M343" s="524"/>
      <c r="N343" s="524"/>
      <c r="O343" s="505"/>
      <c r="P343" s="505"/>
      <c r="Q343" s="505"/>
      <c r="R343" s="172"/>
      <c r="S343" s="172"/>
      <c r="U343" s="172"/>
      <c r="V343" s="172"/>
      <c r="W343" s="172"/>
      <c r="X343" s="172"/>
      <c r="Y343" s="172"/>
      <c r="Z343" s="172"/>
      <c r="AA343" s="532"/>
      <c r="AB343" s="533"/>
      <c r="AC343" s="533"/>
      <c r="AD343" s="533"/>
      <c r="AE343" s="533"/>
      <c r="AF343" s="520"/>
      <c r="AG343" s="520"/>
      <c r="AH343" s="520"/>
    </row>
    <row r="344" spans="1:45" s="173" customFormat="1" ht="18" customHeight="1" x14ac:dyDescent="0.2">
      <c r="A344" s="505"/>
      <c r="B344" s="527"/>
      <c r="C344" s="523"/>
      <c r="D344" s="523"/>
      <c r="E344" s="523"/>
      <c r="F344" s="522"/>
      <c r="G344" s="522"/>
      <c r="H344" s="522"/>
      <c r="I344" s="522"/>
      <c r="J344" s="524"/>
      <c r="K344" s="524"/>
      <c r="L344" s="524"/>
      <c r="M344" s="524"/>
      <c r="N344" s="524"/>
      <c r="O344" s="505"/>
      <c r="P344" s="505"/>
      <c r="Q344" s="505"/>
      <c r="R344" s="172"/>
      <c r="S344" s="172"/>
      <c r="U344" s="172"/>
      <c r="V344" s="172"/>
      <c r="W344" s="172"/>
      <c r="X344" s="172"/>
      <c r="Y344" s="172"/>
      <c r="Z344" s="172"/>
      <c r="AA344" s="532"/>
      <c r="AB344" s="533"/>
      <c r="AC344" s="533"/>
      <c r="AD344" s="533"/>
      <c r="AE344" s="533"/>
      <c r="AF344" s="520"/>
      <c r="AG344" s="520"/>
      <c r="AH344" s="520"/>
    </row>
    <row r="345" spans="1:45" s="173" customFormat="1" ht="18" customHeight="1" x14ac:dyDescent="0.2">
      <c r="A345" s="505"/>
      <c r="B345" s="527"/>
      <c r="C345" s="523"/>
      <c r="D345" s="523"/>
      <c r="E345" s="523"/>
      <c r="F345" s="522"/>
      <c r="G345" s="522"/>
      <c r="H345" s="522"/>
      <c r="I345" s="522"/>
      <c r="J345" s="524"/>
      <c r="K345" s="524"/>
      <c r="L345" s="524"/>
      <c r="M345" s="524"/>
      <c r="N345" s="524"/>
      <c r="O345" s="505"/>
      <c r="P345" s="505"/>
      <c r="Q345" s="505"/>
      <c r="R345" s="172"/>
      <c r="S345" s="172"/>
      <c r="U345" s="172"/>
      <c r="V345" s="172"/>
      <c r="W345" s="172"/>
      <c r="X345" s="172"/>
      <c r="Y345" s="172"/>
      <c r="Z345" s="172"/>
      <c r="AA345" s="532"/>
      <c r="AB345" s="533"/>
      <c r="AC345" s="533"/>
      <c r="AD345" s="533"/>
      <c r="AE345" s="533"/>
      <c r="AF345" s="520"/>
      <c r="AG345" s="520"/>
      <c r="AH345" s="520"/>
    </row>
    <row r="346" spans="1:45" s="173" customFormat="1" ht="18" customHeight="1" thickBot="1" x14ac:dyDescent="0.25">
      <c r="A346" s="505"/>
      <c r="B346" s="527"/>
      <c r="C346" s="523"/>
      <c r="D346" s="523"/>
      <c r="E346" s="523"/>
      <c r="F346" s="522"/>
      <c r="G346" s="522"/>
      <c r="H346" s="522"/>
      <c r="I346" s="522"/>
      <c r="J346" s="524"/>
      <c r="K346" s="524"/>
      <c r="L346" s="524"/>
      <c r="M346" s="524"/>
      <c r="N346" s="524"/>
      <c r="O346" s="505"/>
      <c r="P346" s="505"/>
      <c r="Q346" s="505"/>
      <c r="R346" s="172"/>
      <c r="S346" s="172"/>
      <c r="U346" s="172"/>
      <c r="V346" s="172"/>
      <c r="W346" s="172"/>
      <c r="X346" s="172"/>
      <c r="Y346" s="172"/>
      <c r="Z346" s="172"/>
      <c r="AA346" s="532"/>
      <c r="AB346" s="533"/>
      <c r="AC346" s="533"/>
      <c r="AD346" s="533"/>
      <c r="AE346" s="533"/>
      <c r="AF346" s="520"/>
      <c r="AG346" s="520"/>
      <c r="AH346" s="520"/>
    </row>
    <row r="347" spans="1:45" s="173" customFormat="1" ht="18" customHeight="1" thickBot="1" x14ac:dyDescent="0.3">
      <c r="A347" s="505"/>
      <c r="B347" s="186"/>
      <c r="C347" s="172"/>
      <c r="D347" s="523"/>
      <c r="E347" s="172"/>
      <c r="F347" s="172"/>
      <c r="G347" s="172"/>
      <c r="I347" s="172"/>
      <c r="J347" s="172"/>
      <c r="K347" s="172"/>
      <c r="L347" s="172"/>
      <c r="O347" s="867" t="s">
        <v>187</v>
      </c>
      <c r="P347" s="868"/>
      <c r="Q347" s="868"/>
      <c r="R347" s="869"/>
      <c r="S347" s="172"/>
      <c r="T347" s="172"/>
      <c r="V347" s="172"/>
      <c r="W347" s="172"/>
      <c r="X347" s="172"/>
      <c r="Y347" s="172"/>
      <c r="Z347" s="172"/>
      <c r="AA347" s="532"/>
      <c r="AB347" s="533"/>
      <c r="AC347" s="533"/>
      <c r="AD347" s="533"/>
      <c r="AE347" s="533"/>
      <c r="AF347" s="520"/>
      <c r="AG347" s="520"/>
      <c r="AH347" s="520"/>
      <c r="AI347" s="591" t="s">
        <v>487</v>
      </c>
    </row>
    <row r="348" spans="1:45" s="173" customFormat="1" ht="102.75" thickBot="1" x14ac:dyDescent="0.25">
      <c r="A348" s="505"/>
      <c r="B348" s="232" t="s">
        <v>8</v>
      </c>
      <c r="C348" s="213" t="s">
        <v>68</v>
      </c>
      <c r="D348" s="352" t="s">
        <v>196</v>
      </c>
      <c r="E348" s="352" t="s">
        <v>294</v>
      </c>
      <c r="F348" s="352" t="s">
        <v>295</v>
      </c>
      <c r="G348" s="352" t="s">
        <v>468</v>
      </c>
      <c r="H348" s="352" t="s">
        <v>469</v>
      </c>
      <c r="I348" s="352" t="s">
        <v>375</v>
      </c>
      <c r="J348" s="413" t="s">
        <v>351</v>
      </c>
      <c r="K348" s="413" t="s">
        <v>344</v>
      </c>
      <c r="L348" s="413" t="s">
        <v>471</v>
      </c>
      <c r="M348" s="413" t="s">
        <v>470</v>
      </c>
      <c r="N348" s="231" t="s">
        <v>402</v>
      </c>
      <c r="O348" s="536" t="s">
        <v>331</v>
      </c>
      <c r="P348" s="535" t="s">
        <v>332</v>
      </c>
      <c r="Q348" s="534" t="s">
        <v>472</v>
      </c>
      <c r="R348" s="575" t="s">
        <v>334</v>
      </c>
      <c r="S348" s="172"/>
      <c r="T348" s="172"/>
      <c r="U348" s="231" t="s">
        <v>294</v>
      </c>
      <c r="V348" s="231" t="s">
        <v>295</v>
      </c>
      <c r="W348" s="231" t="s">
        <v>468</v>
      </c>
      <c r="X348" s="231" t="s">
        <v>469</v>
      </c>
      <c r="Y348" s="566"/>
      <c r="Z348" s="172"/>
      <c r="AA348" s="532"/>
      <c r="AB348" s="533"/>
      <c r="AC348" s="533"/>
      <c r="AD348" s="533"/>
      <c r="AE348" s="533"/>
      <c r="AF348" s="520"/>
      <c r="AG348" s="520"/>
      <c r="AH348" s="520"/>
      <c r="AI348" s="232" t="s">
        <v>8</v>
      </c>
      <c r="AJ348" s="489" t="s">
        <v>68</v>
      </c>
      <c r="AK348" s="231" t="s">
        <v>196</v>
      </c>
      <c r="AL348" s="231" t="s">
        <v>294</v>
      </c>
      <c r="AM348" s="231" t="s">
        <v>295</v>
      </c>
      <c r="AN348" s="231" t="s">
        <v>468</v>
      </c>
      <c r="AO348" s="231" t="s">
        <v>469</v>
      </c>
      <c r="AP348" s="583" t="s">
        <v>543</v>
      </c>
      <c r="AQ348" s="583" t="s">
        <v>544</v>
      </c>
      <c r="AR348" s="583" t="s">
        <v>550</v>
      </c>
      <c r="AS348" s="583" t="s">
        <v>546</v>
      </c>
    </row>
    <row r="349" spans="1:45" s="173" customFormat="1" ht="18" customHeight="1" x14ac:dyDescent="0.2">
      <c r="A349" s="505"/>
      <c r="B349" s="908" t="s">
        <v>467</v>
      </c>
      <c r="C349" s="261" t="str">
        <f>C277</f>
        <v/>
      </c>
      <c r="D349" s="193" t="str">
        <f>D277</f>
        <v/>
      </c>
      <c r="E349" s="193" t="str">
        <f>IF(ISNA(U349),0,U349)</f>
        <v/>
      </c>
      <c r="F349" s="193" t="str">
        <f>IF(ISNA(V349),0,V349)</f>
        <v/>
      </c>
      <c r="G349" s="193" t="str">
        <f>IF(ISNA(W349),0,W349)</f>
        <v/>
      </c>
      <c r="H349" s="193" t="str">
        <f>IF(ISNA(X349),0,X349)</f>
        <v/>
      </c>
      <c r="I349" s="417" t="str">
        <f t="shared" ref="I349:I380" si="53">IF(F277=0,"",F277)</f>
        <v/>
      </c>
      <c r="J349" s="529"/>
      <c r="K349" s="529"/>
      <c r="L349" s="529"/>
      <c r="M349" s="529"/>
      <c r="N349" s="507" t="str">
        <f t="shared" ref="N349:N363" si="54">IF($C349="","",IF(ISNA(VLOOKUP($C349&amp;"Plasma Etching/Wafer Cleaning",$A$169:$H$194,8,FALSE)),1,VLOOKUP($C349&amp;"Plasma Etching/Wafer Cleaning",$A$169:$H$194,8,FALSE)))</f>
        <v/>
      </c>
      <c r="O349" s="759">
        <f>IF($C349="",0,$D349*(1-IF($I349="",0,$I349)*J349*$N349)*IF(E349="N/A",0,E349*0.001))</f>
        <v>0</v>
      </c>
      <c r="P349" s="759">
        <f>IF($C349="",0,$D349*(1-IF($I349="",0,$I349)*K349*$N349)*IF(F349="N/A",0,F349*0.001))</f>
        <v>0</v>
      </c>
      <c r="Q349" s="759">
        <f>IF($C349="",0,$D349*(1-IF($I349="",0,$I349)*L349*$N349)*IF(G349="N/A",0,G349*0.001))</f>
        <v>0</v>
      </c>
      <c r="R349" s="759">
        <f>IF($C349="",0,$D349*(1-IF($I349="",0,$I349)*M349*$N349)*IF(H349="N/A",0,H349*0.001))</f>
        <v>0</v>
      </c>
      <c r="S349" s="172"/>
      <c r="T349" s="172"/>
      <c r="U349" s="576" t="str">
        <f>IF(C349="","",HLOOKUP(C349,'Subpart I Tables'!$C$17:$O$43,5,FALSE))</f>
        <v/>
      </c>
      <c r="V349" s="576" t="str">
        <f>IF(C349="","",HLOOKUP(C349,'Subpart I Tables'!$C$17:$O$43,6,FALSE))</f>
        <v/>
      </c>
      <c r="W349" s="576" t="str">
        <f>IF(C349="","",HLOOKUP(C349,'Subpart I Tables'!$C$17:$O$43,10,FALSE))</f>
        <v/>
      </c>
      <c r="X349" s="576" t="str">
        <f>IF(C349="","",HLOOKUP(C349,'Subpart I Tables'!$C$17:$O$43,11,FALSE))</f>
        <v/>
      </c>
      <c r="Y349" s="172"/>
      <c r="Z349" s="172"/>
      <c r="AA349" s="532"/>
      <c r="AB349" s="533"/>
      <c r="AC349" s="533"/>
      <c r="AD349" s="533"/>
      <c r="AE349" s="533"/>
      <c r="AF349" s="520"/>
      <c r="AG349" s="520"/>
      <c r="AH349" s="520"/>
      <c r="AI349" s="889" t="s">
        <v>467</v>
      </c>
      <c r="AJ349" s="510" t="str">
        <f>AI420</f>
        <v/>
      </c>
      <c r="AK349" s="429" t="str">
        <f t="shared" ref="AK349:AK363" si="55">IF(ISNA(VLOOKUP($AJ349,$C$349:$D$363,2,FALSE)),0,VLOOKUP($AJ349,$C$349:$D$363,2,FALSE))</f>
        <v/>
      </c>
      <c r="AL349" s="429" t="str">
        <f>IF(ISNA(VLOOKUP($AJ349,$C$349:$H$363,3,FALSE)),0,VLOOKUP($AJ349,$C$349:$H$363,3,FALSE))</f>
        <v/>
      </c>
      <c r="AM349" s="429" t="str">
        <f>IF(ISNA(VLOOKUP($AJ349,$C$349:$H$363,4,FALSE)),0,VLOOKUP($AJ349,$C$349:$H$363,4,FALSE))</f>
        <v/>
      </c>
      <c r="AN349" s="429" t="str">
        <f>IF(ISNA(VLOOKUP($AJ349,$C$349:$H$363,5,FALSE)),0,VLOOKUP($AJ349,$C$349:$H$363,5,FALSE))</f>
        <v/>
      </c>
      <c r="AO349" s="588" t="str">
        <f>IF(ISNA(VLOOKUP($AJ349,$C$349:$H$363,6,FALSE)),0,VLOOKUP($AJ349,$C$349:$H$363,6,FALSE))</f>
        <v/>
      </c>
      <c r="AP349" s="429" t="str">
        <f>IF($AJ349="","",$AK349*AL349)</f>
        <v/>
      </c>
      <c r="AQ349" s="429" t="str">
        <f>IF($AJ349="","",$AK349*AM349)</f>
        <v/>
      </c>
      <c r="AR349" s="429" t="str">
        <f>IF($AJ349="","",$AK349*AN349)</f>
        <v/>
      </c>
      <c r="AS349" s="429" t="str">
        <f>IF($AJ349="","",$AK349*AO349)</f>
        <v/>
      </c>
    </row>
    <row r="350" spans="1:45" s="173" customFormat="1" ht="18" customHeight="1" x14ac:dyDescent="0.2">
      <c r="A350" s="505"/>
      <c r="B350" s="909"/>
      <c r="C350" s="263" t="str">
        <f t="shared" ref="C350:D408" si="56">C278</f>
        <v/>
      </c>
      <c r="D350" s="238" t="str">
        <f t="shared" si="56"/>
        <v/>
      </c>
      <c r="E350" s="238" t="str">
        <f t="shared" ref="E350:E408" si="57">IF(ISNA(U350),0,U350)</f>
        <v/>
      </c>
      <c r="F350" s="238" t="str">
        <f t="shared" ref="F350:F408" si="58">IF(ISNA(V350),0,V350)</f>
        <v/>
      </c>
      <c r="G350" s="238" t="str">
        <f t="shared" ref="G350:G408" si="59">IF(ISNA(W350),0,W350)</f>
        <v/>
      </c>
      <c r="H350" s="238" t="str">
        <f t="shared" ref="H350:H408" si="60">IF(ISNA(X350),0,X350)</f>
        <v/>
      </c>
      <c r="I350" s="418" t="str">
        <f t="shared" si="53"/>
        <v/>
      </c>
      <c r="J350" s="530"/>
      <c r="K350" s="530"/>
      <c r="L350" s="530"/>
      <c r="M350" s="530"/>
      <c r="N350" s="507" t="str">
        <f t="shared" si="54"/>
        <v/>
      </c>
      <c r="O350" s="760">
        <f t="shared" ref="O350:O408" si="61">IF($C350="",0,$D350*(1-IF($I350="",0,$I350)*J350*$N350)*IF(E350="N/A",0,E350*0.001))</f>
        <v>0</v>
      </c>
      <c r="P350" s="760">
        <f t="shared" ref="P350:P408" si="62">IF($C350="",0,$D350*(1-IF($I350="",0,$I350)*K350*$N350)*IF(F350="N/A",0,F350*0.001))</f>
        <v>0</v>
      </c>
      <c r="Q350" s="760">
        <f t="shared" ref="Q350:Q408" si="63">IF($C350="",0,$D350*(1-IF($I350="",0,$I350)*L350*$N350)*IF(G350="N/A",0,G350*0.001))</f>
        <v>0</v>
      </c>
      <c r="R350" s="760">
        <f t="shared" ref="R350:R408" si="64">IF($C350="",0,$D350*(1-IF($I350="",0,$I350)*M350*$N350)*IF(H350="N/A",0,H350*0.001))</f>
        <v>0</v>
      </c>
      <c r="S350" s="172"/>
      <c r="T350" s="172"/>
      <c r="U350" s="577" t="str">
        <f>IF(C350="","",HLOOKUP(C350,'Subpart I Tables'!$C$17:$O$43,5,FALSE))</f>
        <v/>
      </c>
      <c r="V350" s="577" t="str">
        <f>IF(C350="","",HLOOKUP(C350,'Subpart I Tables'!$C$17:$O$43,6,FALSE))</f>
        <v/>
      </c>
      <c r="W350" s="577" t="str">
        <f>IF(C350="","",HLOOKUP(C350,'Subpart I Tables'!$C$17:$O$43,10,FALSE))</f>
        <v/>
      </c>
      <c r="X350" s="577" t="str">
        <f>IF(C350="","",HLOOKUP(C350,'Subpart I Tables'!$C$17:$O$43,11,FALSE))</f>
        <v/>
      </c>
      <c r="Y350" s="172"/>
      <c r="Z350" s="172"/>
      <c r="AA350" s="532"/>
      <c r="AB350" s="533"/>
      <c r="AC350" s="533"/>
      <c r="AD350" s="533"/>
      <c r="AE350" s="533"/>
      <c r="AF350" s="520"/>
      <c r="AG350" s="520"/>
      <c r="AH350" s="520"/>
      <c r="AI350" s="890"/>
      <c r="AJ350" s="511" t="str">
        <f t="shared" ref="AJ350:AJ363" si="65">AI421</f>
        <v/>
      </c>
      <c r="AK350" s="430" t="str">
        <f t="shared" si="55"/>
        <v/>
      </c>
      <c r="AL350" s="430" t="str">
        <f t="shared" ref="AL350:AL363" si="66">IF(ISNA(VLOOKUP($AJ350,$C$349:$H$363,3,FALSE)),0,VLOOKUP($AJ350,$C$349:$H$363,3,FALSE))</f>
        <v/>
      </c>
      <c r="AM350" s="430" t="str">
        <f t="shared" ref="AM350:AM363" si="67">IF(ISNA(VLOOKUP($AJ350,$C$349:$H$363,4,FALSE)),0,VLOOKUP($AJ350,$C$349:$H$363,4,FALSE))</f>
        <v/>
      </c>
      <c r="AN350" s="430" t="str">
        <f t="shared" ref="AN350:AN363" si="68">IF(ISNA(VLOOKUP($AJ350,$C$349:$H$363,5,FALSE)),0,VLOOKUP($AJ350,$C$349:$H$363,5,FALSE))</f>
        <v/>
      </c>
      <c r="AO350" s="589" t="str">
        <f t="shared" ref="AO350:AO363" si="69">IF(ISNA(VLOOKUP($AJ350,$C$349:$H$363,6,FALSE)),0,VLOOKUP($AJ350,$C$349:$H$363,6,FALSE))</f>
        <v/>
      </c>
      <c r="AP350" s="430" t="str">
        <f t="shared" ref="AP350:AP408" si="70">IF($AJ350="","",$AK350*AL350)</f>
        <v/>
      </c>
      <c r="AQ350" s="430" t="str">
        <f t="shared" ref="AQ350:AQ408" si="71">IF($AJ350="","",$AK350*AM350)</f>
        <v/>
      </c>
      <c r="AR350" s="430" t="str">
        <f t="shared" ref="AR350:AR408" si="72">IF($AJ350="","",$AK350*AN350)</f>
        <v/>
      </c>
      <c r="AS350" s="430" t="str">
        <f t="shared" ref="AS350:AS408" si="73">IF($AJ350="","",$AK350*AO350)</f>
        <v/>
      </c>
    </row>
    <row r="351" spans="1:45" s="173" customFormat="1" ht="18" customHeight="1" x14ac:dyDescent="0.2">
      <c r="A351" s="505"/>
      <c r="B351" s="909"/>
      <c r="C351" s="263" t="str">
        <f t="shared" si="56"/>
        <v/>
      </c>
      <c r="D351" s="238" t="str">
        <f t="shared" si="56"/>
        <v/>
      </c>
      <c r="E351" s="238" t="str">
        <f t="shared" si="57"/>
        <v/>
      </c>
      <c r="F351" s="238" t="str">
        <f t="shared" si="58"/>
        <v/>
      </c>
      <c r="G351" s="238" t="str">
        <f t="shared" si="59"/>
        <v/>
      </c>
      <c r="H351" s="238" t="str">
        <f t="shared" si="60"/>
        <v/>
      </c>
      <c r="I351" s="418" t="str">
        <f t="shared" si="53"/>
        <v/>
      </c>
      <c r="J351" s="530"/>
      <c r="K351" s="530"/>
      <c r="L351" s="530"/>
      <c r="M351" s="530"/>
      <c r="N351" s="507" t="str">
        <f t="shared" si="54"/>
        <v/>
      </c>
      <c r="O351" s="760">
        <f t="shared" si="61"/>
        <v>0</v>
      </c>
      <c r="P351" s="760">
        <f t="shared" si="62"/>
        <v>0</v>
      </c>
      <c r="Q351" s="760">
        <f t="shared" si="63"/>
        <v>0</v>
      </c>
      <c r="R351" s="760">
        <f t="shared" si="64"/>
        <v>0</v>
      </c>
      <c r="S351" s="172"/>
      <c r="T351" s="172"/>
      <c r="U351" s="577" t="str">
        <f>IF(C351="","",HLOOKUP(C351,'Subpart I Tables'!$C$17:$O$43,5,FALSE))</f>
        <v/>
      </c>
      <c r="V351" s="577" t="str">
        <f>IF(C351="","",HLOOKUP(C351,'Subpart I Tables'!$C$17:$O$43,6,FALSE))</f>
        <v/>
      </c>
      <c r="W351" s="577" t="str">
        <f>IF(C351="","",HLOOKUP(C351,'Subpart I Tables'!$C$17:$O$43,10,FALSE))</f>
        <v/>
      </c>
      <c r="X351" s="577" t="str">
        <f>IF(C351="","",HLOOKUP(C351,'Subpart I Tables'!$C$17:$O$43,11,FALSE))</f>
        <v/>
      </c>
      <c r="Y351" s="172"/>
      <c r="Z351" s="172"/>
      <c r="AA351" s="532"/>
      <c r="AB351" s="533"/>
      <c r="AC351" s="533"/>
      <c r="AD351" s="533"/>
      <c r="AE351" s="533"/>
      <c r="AF351" s="520"/>
      <c r="AG351" s="520"/>
      <c r="AH351" s="520"/>
      <c r="AI351" s="890"/>
      <c r="AJ351" s="511" t="str">
        <f t="shared" si="65"/>
        <v/>
      </c>
      <c r="AK351" s="430" t="str">
        <f t="shared" si="55"/>
        <v/>
      </c>
      <c r="AL351" s="430" t="str">
        <f t="shared" si="66"/>
        <v/>
      </c>
      <c r="AM351" s="430" t="str">
        <f t="shared" si="67"/>
        <v/>
      </c>
      <c r="AN351" s="430" t="str">
        <f t="shared" si="68"/>
        <v/>
      </c>
      <c r="AO351" s="589" t="str">
        <f t="shared" si="69"/>
        <v/>
      </c>
      <c r="AP351" s="430" t="str">
        <f t="shared" si="70"/>
        <v/>
      </c>
      <c r="AQ351" s="430" t="str">
        <f t="shared" si="71"/>
        <v/>
      </c>
      <c r="AR351" s="430" t="str">
        <f t="shared" si="72"/>
        <v/>
      </c>
      <c r="AS351" s="430" t="str">
        <f t="shared" si="73"/>
        <v/>
      </c>
    </row>
    <row r="352" spans="1:45" s="173" customFormat="1" ht="18" customHeight="1" x14ac:dyDescent="0.2">
      <c r="A352" s="505"/>
      <c r="B352" s="909"/>
      <c r="C352" s="263" t="str">
        <f t="shared" si="56"/>
        <v/>
      </c>
      <c r="D352" s="238" t="str">
        <f t="shared" si="56"/>
        <v/>
      </c>
      <c r="E352" s="238" t="str">
        <f t="shared" si="57"/>
        <v/>
      </c>
      <c r="F352" s="238" t="str">
        <f t="shared" si="58"/>
        <v/>
      </c>
      <c r="G352" s="238" t="str">
        <f t="shared" si="59"/>
        <v/>
      </c>
      <c r="H352" s="238" t="str">
        <f t="shared" si="60"/>
        <v/>
      </c>
      <c r="I352" s="418" t="str">
        <f t="shared" si="53"/>
        <v/>
      </c>
      <c r="J352" s="530"/>
      <c r="K352" s="530"/>
      <c r="L352" s="530"/>
      <c r="M352" s="530"/>
      <c r="N352" s="507" t="str">
        <f t="shared" si="54"/>
        <v/>
      </c>
      <c r="O352" s="760">
        <f t="shared" si="61"/>
        <v>0</v>
      </c>
      <c r="P352" s="760">
        <f t="shared" si="62"/>
        <v>0</v>
      </c>
      <c r="Q352" s="760">
        <f t="shared" si="63"/>
        <v>0</v>
      </c>
      <c r="R352" s="760">
        <f t="shared" si="64"/>
        <v>0</v>
      </c>
      <c r="S352" s="172"/>
      <c r="T352" s="172"/>
      <c r="U352" s="577" t="str">
        <f>IF(C352="","",HLOOKUP(C352,'Subpart I Tables'!$C$17:$O$43,5,FALSE))</f>
        <v/>
      </c>
      <c r="V352" s="577" t="str">
        <f>IF(C352="","",HLOOKUP(C352,'Subpart I Tables'!$C$17:$O$43,6,FALSE))</f>
        <v/>
      </c>
      <c r="W352" s="577" t="str">
        <f>IF(C352="","",HLOOKUP(C352,'Subpart I Tables'!$C$17:$O$43,10,FALSE))</f>
        <v/>
      </c>
      <c r="X352" s="577" t="str">
        <f>IF(C352="","",HLOOKUP(C352,'Subpart I Tables'!$C$17:$O$43,11,FALSE))</f>
        <v/>
      </c>
      <c r="Y352" s="172"/>
      <c r="Z352" s="172"/>
      <c r="AA352" s="532"/>
      <c r="AB352" s="533"/>
      <c r="AC352" s="533"/>
      <c r="AD352" s="533"/>
      <c r="AE352" s="533"/>
      <c r="AF352" s="520"/>
      <c r="AG352" s="520"/>
      <c r="AH352" s="520"/>
      <c r="AI352" s="890"/>
      <c r="AJ352" s="511" t="str">
        <f t="shared" si="65"/>
        <v/>
      </c>
      <c r="AK352" s="430" t="str">
        <f t="shared" si="55"/>
        <v/>
      </c>
      <c r="AL352" s="430" t="str">
        <f t="shared" si="66"/>
        <v/>
      </c>
      <c r="AM352" s="430" t="str">
        <f t="shared" si="67"/>
        <v/>
      </c>
      <c r="AN352" s="430" t="str">
        <f t="shared" si="68"/>
        <v/>
      </c>
      <c r="AO352" s="589" t="str">
        <f t="shared" si="69"/>
        <v/>
      </c>
      <c r="AP352" s="430" t="str">
        <f t="shared" si="70"/>
        <v/>
      </c>
      <c r="AQ352" s="430" t="str">
        <f t="shared" si="71"/>
        <v/>
      </c>
      <c r="AR352" s="430" t="str">
        <f t="shared" si="72"/>
        <v/>
      </c>
      <c r="AS352" s="430" t="str">
        <f t="shared" si="73"/>
        <v/>
      </c>
    </row>
    <row r="353" spans="1:45" s="173" customFormat="1" ht="18" customHeight="1" x14ac:dyDescent="0.2">
      <c r="A353" s="505"/>
      <c r="B353" s="909"/>
      <c r="C353" s="263" t="str">
        <f t="shared" si="56"/>
        <v/>
      </c>
      <c r="D353" s="238" t="str">
        <f t="shared" si="56"/>
        <v/>
      </c>
      <c r="E353" s="238" t="str">
        <f t="shared" si="57"/>
        <v/>
      </c>
      <c r="F353" s="238" t="str">
        <f t="shared" si="58"/>
        <v/>
      </c>
      <c r="G353" s="238" t="str">
        <f t="shared" si="59"/>
        <v/>
      </c>
      <c r="H353" s="238" t="str">
        <f t="shared" si="60"/>
        <v/>
      </c>
      <c r="I353" s="418" t="str">
        <f t="shared" si="53"/>
        <v/>
      </c>
      <c r="J353" s="530"/>
      <c r="K353" s="530"/>
      <c r="L353" s="530"/>
      <c r="M353" s="530"/>
      <c r="N353" s="507" t="str">
        <f t="shared" si="54"/>
        <v/>
      </c>
      <c r="O353" s="760">
        <f t="shared" si="61"/>
        <v>0</v>
      </c>
      <c r="P353" s="760">
        <f t="shared" si="62"/>
        <v>0</v>
      </c>
      <c r="Q353" s="760">
        <f t="shared" si="63"/>
        <v>0</v>
      </c>
      <c r="R353" s="760">
        <f t="shared" si="64"/>
        <v>0</v>
      </c>
      <c r="S353" s="172"/>
      <c r="T353" s="172"/>
      <c r="U353" s="577" t="str">
        <f>IF(C353="","",HLOOKUP(C353,'Subpart I Tables'!$C$17:$O$43,5,FALSE))</f>
        <v/>
      </c>
      <c r="V353" s="577" t="str">
        <f>IF(C353="","",HLOOKUP(C353,'Subpart I Tables'!$C$17:$O$43,6,FALSE))</f>
        <v/>
      </c>
      <c r="W353" s="577" t="str">
        <f>IF(C353="","",HLOOKUP(C353,'Subpart I Tables'!$C$17:$O$43,10,FALSE))</f>
        <v/>
      </c>
      <c r="X353" s="577" t="str">
        <f>IF(C353="","",HLOOKUP(C353,'Subpart I Tables'!$C$17:$O$43,11,FALSE))</f>
        <v/>
      </c>
      <c r="Y353" s="172"/>
      <c r="Z353" s="172"/>
      <c r="AA353" s="532"/>
      <c r="AB353" s="533"/>
      <c r="AC353" s="533"/>
      <c r="AD353" s="533"/>
      <c r="AE353" s="533"/>
      <c r="AF353" s="520"/>
      <c r="AG353" s="520"/>
      <c r="AH353" s="520"/>
      <c r="AI353" s="890"/>
      <c r="AJ353" s="511" t="str">
        <f t="shared" si="65"/>
        <v/>
      </c>
      <c r="AK353" s="430" t="str">
        <f t="shared" si="55"/>
        <v/>
      </c>
      <c r="AL353" s="430" t="str">
        <f t="shared" si="66"/>
        <v/>
      </c>
      <c r="AM353" s="430" t="str">
        <f t="shared" si="67"/>
        <v/>
      </c>
      <c r="AN353" s="430" t="str">
        <f t="shared" si="68"/>
        <v/>
      </c>
      <c r="AO353" s="589" t="str">
        <f t="shared" si="69"/>
        <v/>
      </c>
      <c r="AP353" s="430" t="str">
        <f t="shared" si="70"/>
        <v/>
      </c>
      <c r="AQ353" s="430" t="str">
        <f t="shared" si="71"/>
        <v/>
      </c>
      <c r="AR353" s="430" t="str">
        <f t="shared" si="72"/>
        <v/>
      </c>
      <c r="AS353" s="430" t="str">
        <f t="shared" si="73"/>
        <v/>
      </c>
    </row>
    <row r="354" spans="1:45" s="173" customFormat="1" ht="18" customHeight="1" x14ac:dyDescent="0.2">
      <c r="A354" s="505"/>
      <c r="B354" s="909"/>
      <c r="C354" s="263" t="str">
        <f t="shared" si="56"/>
        <v/>
      </c>
      <c r="D354" s="238" t="str">
        <f t="shared" si="56"/>
        <v/>
      </c>
      <c r="E354" s="238" t="str">
        <f t="shared" si="57"/>
        <v/>
      </c>
      <c r="F354" s="238" t="str">
        <f t="shared" si="58"/>
        <v/>
      </c>
      <c r="G354" s="238" t="str">
        <f t="shared" si="59"/>
        <v/>
      </c>
      <c r="H354" s="238" t="str">
        <f t="shared" si="60"/>
        <v/>
      </c>
      <c r="I354" s="418" t="str">
        <f t="shared" si="53"/>
        <v/>
      </c>
      <c r="J354" s="530"/>
      <c r="K354" s="530"/>
      <c r="L354" s="530"/>
      <c r="M354" s="530"/>
      <c r="N354" s="507" t="str">
        <f t="shared" si="54"/>
        <v/>
      </c>
      <c r="O354" s="760">
        <f t="shared" si="61"/>
        <v>0</v>
      </c>
      <c r="P354" s="760">
        <f t="shared" si="62"/>
        <v>0</v>
      </c>
      <c r="Q354" s="760">
        <f t="shared" si="63"/>
        <v>0</v>
      </c>
      <c r="R354" s="760">
        <f t="shared" si="64"/>
        <v>0</v>
      </c>
      <c r="S354" s="172"/>
      <c r="T354" s="172"/>
      <c r="U354" s="577" t="str">
        <f>IF(C354="","",HLOOKUP(C354,'Subpart I Tables'!$C$17:$O$43,5,FALSE))</f>
        <v/>
      </c>
      <c r="V354" s="577" t="str">
        <f>IF(C354="","",HLOOKUP(C354,'Subpart I Tables'!$C$17:$O$43,6,FALSE))</f>
        <v/>
      </c>
      <c r="W354" s="577" t="str">
        <f>IF(C354="","",HLOOKUP(C354,'Subpart I Tables'!$C$17:$O$43,10,FALSE))</f>
        <v/>
      </c>
      <c r="X354" s="577" t="str">
        <f>IF(C354="","",HLOOKUP(C354,'Subpart I Tables'!$C$17:$O$43,11,FALSE))</f>
        <v/>
      </c>
      <c r="Y354" s="172"/>
      <c r="Z354" s="172"/>
      <c r="AA354" s="532"/>
      <c r="AB354" s="533"/>
      <c r="AC354" s="533"/>
      <c r="AD354" s="533"/>
      <c r="AE354" s="533"/>
      <c r="AF354" s="520"/>
      <c r="AG354" s="520"/>
      <c r="AH354" s="520"/>
      <c r="AI354" s="890"/>
      <c r="AJ354" s="511" t="str">
        <f t="shared" si="65"/>
        <v/>
      </c>
      <c r="AK354" s="430" t="str">
        <f t="shared" si="55"/>
        <v/>
      </c>
      <c r="AL354" s="430" t="str">
        <f t="shared" si="66"/>
        <v/>
      </c>
      <c r="AM354" s="430" t="str">
        <f t="shared" si="67"/>
        <v/>
      </c>
      <c r="AN354" s="430" t="str">
        <f t="shared" si="68"/>
        <v/>
      </c>
      <c r="AO354" s="589" t="str">
        <f t="shared" si="69"/>
        <v/>
      </c>
      <c r="AP354" s="430" t="str">
        <f t="shared" si="70"/>
        <v/>
      </c>
      <c r="AQ354" s="430" t="str">
        <f t="shared" si="71"/>
        <v/>
      </c>
      <c r="AR354" s="430" t="str">
        <f t="shared" si="72"/>
        <v/>
      </c>
      <c r="AS354" s="430" t="str">
        <f t="shared" si="73"/>
        <v/>
      </c>
    </row>
    <row r="355" spans="1:45" s="173" customFormat="1" ht="18" customHeight="1" x14ac:dyDescent="0.2">
      <c r="A355" s="505"/>
      <c r="B355" s="909"/>
      <c r="C355" s="263" t="str">
        <f t="shared" si="56"/>
        <v/>
      </c>
      <c r="D355" s="238" t="str">
        <f t="shared" si="56"/>
        <v/>
      </c>
      <c r="E355" s="238" t="str">
        <f t="shared" si="57"/>
        <v/>
      </c>
      <c r="F355" s="238" t="str">
        <f t="shared" si="58"/>
        <v/>
      </c>
      <c r="G355" s="238" t="str">
        <f t="shared" si="59"/>
        <v/>
      </c>
      <c r="H355" s="238" t="str">
        <f t="shared" si="60"/>
        <v/>
      </c>
      <c r="I355" s="418" t="str">
        <f t="shared" si="53"/>
        <v/>
      </c>
      <c r="J355" s="530"/>
      <c r="K355" s="530"/>
      <c r="L355" s="530"/>
      <c r="M355" s="530"/>
      <c r="N355" s="507" t="str">
        <f t="shared" si="54"/>
        <v/>
      </c>
      <c r="O355" s="760">
        <f t="shared" si="61"/>
        <v>0</v>
      </c>
      <c r="P355" s="760">
        <f t="shared" si="62"/>
        <v>0</v>
      </c>
      <c r="Q355" s="760">
        <f t="shared" si="63"/>
        <v>0</v>
      </c>
      <c r="R355" s="760">
        <f t="shared" si="64"/>
        <v>0</v>
      </c>
      <c r="S355" s="172"/>
      <c r="T355" s="172"/>
      <c r="U355" s="577" t="str">
        <f>IF(C355="","",HLOOKUP(C355,'Subpart I Tables'!$C$17:$O$43,5,FALSE))</f>
        <v/>
      </c>
      <c r="V355" s="577" t="str">
        <f>IF(C355="","",HLOOKUP(C355,'Subpart I Tables'!$C$17:$O$43,6,FALSE))</f>
        <v/>
      </c>
      <c r="W355" s="577" t="str">
        <f>IF(C355="","",HLOOKUP(C355,'Subpart I Tables'!$C$17:$O$43,10,FALSE))</f>
        <v/>
      </c>
      <c r="X355" s="577" t="str">
        <f>IF(C355="","",HLOOKUP(C355,'Subpart I Tables'!$C$17:$O$43,11,FALSE))</f>
        <v/>
      </c>
      <c r="Y355" s="172"/>
      <c r="Z355" s="172"/>
      <c r="AA355" s="532"/>
      <c r="AB355" s="533"/>
      <c r="AC355" s="533"/>
      <c r="AD355" s="533"/>
      <c r="AE355" s="533"/>
      <c r="AF355" s="520"/>
      <c r="AG355" s="520"/>
      <c r="AH355" s="520"/>
      <c r="AI355" s="890"/>
      <c r="AJ355" s="511" t="str">
        <f t="shared" si="65"/>
        <v/>
      </c>
      <c r="AK355" s="430" t="str">
        <f t="shared" si="55"/>
        <v/>
      </c>
      <c r="AL355" s="430" t="str">
        <f t="shared" si="66"/>
        <v/>
      </c>
      <c r="AM355" s="430" t="str">
        <f t="shared" si="67"/>
        <v/>
      </c>
      <c r="AN355" s="430" t="str">
        <f t="shared" si="68"/>
        <v/>
      </c>
      <c r="AO355" s="589" t="str">
        <f t="shared" si="69"/>
        <v/>
      </c>
      <c r="AP355" s="430" t="str">
        <f t="shared" si="70"/>
        <v/>
      </c>
      <c r="AQ355" s="430" t="str">
        <f t="shared" si="71"/>
        <v/>
      </c>
      <c r="AR355" s="430" t="str">
        <f t="shared" si="72"/>
        <v/>
      </c>
      <c r="AS355" s="430" t="str">
        <f t="shared" si="73"/>
        <v/>
      </c>
    </row>
    <row r="356" spans="1:45" s="173" customFormat="1" ht="18" customHeight="1" x14ac:dyDescent="0.2">
      <c r="A356" s="505"/>
      <c r="B356" s="909"/>
      <c r="C356" s="263" t="str">
        <f t="shared" si="56"/>
        <v/>
      </c>
      <c r="D356" s="238" t="str">
        <f t="shared" si="56"/>
        <v/>
      </c>
      <c r="E356" s="238" t="str">
        <f t="shared" si="57"/>
        <v/>
      </c>
      <c r="F356" s="238" t="str">
        <f t="shared" si="58"/>
        <v/>
      </c>
      <c r="G356" s="238" t="str">
        <f t="shared" si="59"/>
        <v/>
      </c>
      <c r="H356" s="238" t="str">
        <f t="shared" si="60"/>
        <v/>
      </c>
      <c r="I356" s="418" t="str">
        <f t="shared" si="53"/>
        <v/>
      </c>
      <c r="J356" s="530"/>
      <c r="K356" s="530"/>
      <c r="L356" s="530"/>
      <c r="M356" s="530"/>
      <c r="N356" s="507" t="str">
        <f t="shared" si="54"/>
        <v/>
      </c>
      <c r="O356" s="760">
        <f t="shared" si="61"/>
        <v>0</v>
      </c>
      <c r="P356" s="760">
        <f t="shared" si="62"/>
        <v>0</v>
      </c>
      <c r="Q356" s="760">
        <f t="shared" si="63"/>
        <v>0</v>
      </c>
      <c r="R356" s="760">
        <f t="shared" si="64"/>
        <v>0</v>
      </c>
      <c r="S356" s="172"/>
      <c r="T356" s="172"/>
      <c r="U356" s="577" t="str">
        <f>IF(C356="","",HLOOKUP(C356,'Subpart I Tables'!$C$17:$O$43,5,FALSE))</f>
        <v/>
      </c>
      <c r="V356" s="577" t="str">
        <f>IF(C356="","",HLOOKUP(C356,'Subpart I Tables'!$C$17:$O$43,6,FALSE))</f>
        <v/>
      </c>
      <c r="W356" s="577" t="str">
        <f>IF(C356="","",HLOOKUP(C356,'Subpart I Tables'!$C$17:$O$43,10,FALSE))</f>
        <v/>
      </c>
      <c r="X356" s="577" t="str">
        <f>IF(C356="","",HLOOKUP(C356,'Subpart I Tables'!$C$17:$O$43,11,FALSE))</f>
        <v/>
      </c>
      <c r="Y356" s="172"/>
      <c r="Z356" s="172"/>
      <c r="AA356" s="532"/>
      <c r="AB356" s="533"/>
      <c r="AC356" s="533"/>
      <c r="AD356" s="533"/>
      <c r="AE356" s="533"/>
      <c r="AF356" s="520"/>
      <c r="AG356" s="520"/>
      <c r="AH356" s="520"/>
      <c r="AI356" s="890"/>
      <c r="AJ356" s="511" t="str">
        <f t="shared" si="65"/>
        <v/>
      </c>
      <c r="AK356" s="430" t="str">
        <f t="shared" si="55"/>
        <v/>
      </c>
      <c r="AL356" s="430" t="str">
        <f t="shared" si="66"/>
        <v/>
      </c>
      <c r="AM356" s="430" t="str">
        <f t="shared" si="67"/>
        <v/>
      </c>
      <c r="AN356" s="430" t="str">
        <f t="shared" si="68"/>
        <v/>
      </c>
      <c r="AO356" s="589" t="str">
        <f t="shared" si="69"/>
        <v/>
      </c>
      <c r="AP356" s="430" t="str">
        <f t="shared" si="70"/>
        <v/>
      </c>
      <c r="AQ356" s="430" t="str">
        <f t="shared" si="71"/>
        <v/>
      </c>
      <c r="AR356" s="430" t="str">
        <f t="shared" si="72"/>
        <v/>
      </c>
      <c r="AS356" s="430" t="str">
        <f t="shared" si="73"/>
        <v/>
      </c>
    </row>
    <row r="357" spans="1:45" s="173" customFormat="1" ht="18" customHeight="1" x14ac:dyDescent="0.2">
      <c r="A357" s="505"/>
      <c r="B357" s="909"/>
      <c r="C357" s="263" t="str">
        <f t="shared" si="56"/>
        <v/>
      </c>
      <c r="D357" s="238" t="str">
        <f t="shared" si="56"/>
        <v/>
      </c>
      <c r="E357" s="238" t="str">
        <f t="shared" si="57"/>
        <v/>
      </c>
      <c r="F357" s="238" t="str">
        <f t="shared" si="58"/>
        <v/>
      </c>
      <c r="G357" s="238" t="str">
        <f t="shared" si="59"/>
        <v/>
      </c>
      <c r="H357" s="238" t="str">
        <f t="shared" si="60"/>
        <v/>
      </c>
      <c r="I357" s="418" t="str">
        <f t="shared" si="53"/>
        <v/>
      </c>
      <c r="J357" s="530"/>
      <c r="K357" s="530"/>
      <c r="L357" s="530"/>
      <c r="M357" s="530"/>
      <c r="N357" s="507" t="str">
        <f t="shared" si="54"/>
        <v/>
      </c>
      <c r="O357" s="760">
        <f t="shared" si="61"/>
        <v>0</v>
      </c>
      <c r="P357" s="760">
        <f t="shared" si="62"/>
        <v>0</v>
      </c>
      <c r="Q357" s="760">
        <f t="shared" si="63"/>
        <v>0</v>
      </c>
      <c r="R357" s="760">
        <f t="shared" si="64"/>
        <v>0</v>
      </c>
      <c r="S357" s="172"/>
      <c r="T357" s="172"/>
      <c r="U357" s="577" t="str">
        <f>IF(C357="","",HLOOKUP(C357,'Subpart I Tables'!$C$17:$O$43,5,FALSE))</f>
        <v/>
      </c>
      <c r="V357" s="577" t="str">
        <f>IF(C357="","",HLOOKUP(C357,'Subpart I Tables'!$C$17:$O$43,6,FALSE))</f>
        <v/>
      </c>
      <c r="W357" s="577" t="str">
        <f>IF(C357="","",HLOOKUP(C357,'Subpart I Tables'!$C$17:$O$43,10,FALSE))</f>
        <v/>
      </c>
      <c r="X357" s="577" t="str">
        <f>IF(C357="","",HLOOKUP(C357,'Subpart I Tables'!$C$17:$O$43,11,FALSE))</f>
        <v/>
      </c>
      <c r="Y357" s="172"/>
      <c r="Z357" s="172"/>
      <c r="AA357" s="532"/>
      <c r="AB357" s="533"/>
      <c r="AC357" s="533"/>
      <c r="AD357" s="533"/>
      <c r="AE357" s="533"/>
      <c r="AF357" s="520"/>
      <c r="AG357" s="520"/>
      <c r="AH357" s="520"/>
      <c r="AI357" s="890"/>
      <c r="AJ357" s="511" t="str">
        <f t="shared" si="65"/>
        <v/>
      </c>
      <c r="AK357" s="430" t="str">
        <f t="shared" si="55"/>
        <v/>
      </c>
      <c r="AL357" s="430" t="str">
        <f t="shared" si="66"/>
        <v/>
      </c>
      <c r="AM357" s="430" t="str">
        <f t="shared" si="67"/>
        <v/>
      </c>
      <c r="AN357" s="430" t="str">
        <f t="shared" si="68"/>
        <v/>
      </c>
      <c r="AO357" s="589" t="str">
        <f t="shared" si="69"/>
        <v/>
      </c>
      <c r="AP357" s="430" t="str">
        <f t="shared" si="70"/>
        <v/>
      </c>
      <c r="AQ357" s="430" t="str">
        <f t="shared" si="71"/>
        <v/>
      </c>
      <c r="AR357" s="430" t="str">
        <f t="shared" si="72"/>
        <v/>
      </c>
      <c r="AS357" s="430" t="str">
        <f t="shared" si="73"/>
        <v/>
      </c>
    </row>
    <row r="358" spans="1:45" s="173" customFormat="1" ht="18" customHeight="1" x14ac:dyDescent="0.2">
      <c r="A358" s="505"/>
      <c r="B358" s="909"/>
      <c r="C358" s="263" t="str">
        <f t="shared" si="56"/>
        <v/>
      </c>
      <c r="D358" s="238" t="str">
        <f t="shared" si="56"/>
        <v/>
      </c>
      <c r="E358" s="238" t="str">
        <f t="shared" si="57"/>
        <v/>
      </c>
      <c r="F358" s="238" t="str">
        <f t="shared" si="58"/>
        <v/>
      </c>
      <c r="G358" s="238" t="str">
        <f t="shared" si="59"/>
        <v/>
      </c>
      <c r="H358" s="238" t="str">
        <f t="shared" si="60"/>
        <v/>
      </c>
      <c r="I358" s="418" t="str">
        <f t="shared" si="53"/>
        <v/>
      </c>
      <c r="J358" s="530"/>
      <c r="K358" s="530"/>
      <c r="L358" s="530"/>
      <c r="M358" s="530"/>
      <c r="N358" s="507" t="str">
        <f t="shared" si="54"/>
        <v/>
      </c>
      <c r="O358" s="760">
        <f t="shared" si="61"/>
        <v>0</v>
      </c>
      <c r="P358" s="760">
        <f t="shared" si="62"/>
        <v>0</v>
      </c>
      <c r="Q358" s="760">
        <f t="shared" si="63"/>
        <v>0</v>
      </c>
      <c r="R358" s="760">
        <f t="shared" si="64"/>
        <v>0</v>
      </c>
      <c r="S358" s="172"/>
      <c r="T358" s="172"/>
      <c r="U358" s="577" t="str">
        <f>IF(C358="","",HLOOKUP(C358,'Subpart I Tables'!$C$17:$O$43,5,FALSE))</f>
        <v/>
      </c>
      <c r="V358" s="577" t="str">
        <f>IF(C358="","",HLOOKUP(C358,'Subpart I Tables'!$C$17:$O$43,6,FALSE))</f>
        <v/>
      </c>
      <c r="W358" s="577" t="str">
        <f>IF(C358="","",HLOOKUP(C358,'Subpart I Tables'!$C$17:$O$43,10,FALSE))</f>
        <v/>
      </c>
      <c r="X358" s="577" t="str">
        <f>IF(C358="","",HLOOKUP(C358,'Subpart I Tables'!$C$17:$O$43,11,FALSE))</f>
        <v/>
      </c>
      <c r="Y358" s="172"/>
      <c r="Z358" s="172"/>
      <c r="AA358" s="532"/>
      <c r="AB358" s="533"/>
      <c r="AC358" s="533"/>
      <c r="AD358" s="533"/>
      <c r="AE358" s="533"/>
      <c r="AF358" s="520"/>
      <c r="AG358" s="520"/>
      <c r="AH358" s="520"/>
      <c r="AI358" s="890"/>
      <c r="AJ358" s="511" t="str">
        <f t="shared" si="65"/>
        <v/>
      </c>
      <c r="AK358" s="430" t="str">
        <f t="shared" si="55"/>
        <v/>
      </c>
      <c r="AL358" s="430" t="str">
        <f t="shared" si="66"/>
        <v/>
      </c>
      <c r="AM358" s="430" t="str">
        <f t="shared" si="67"/>
        <v/>
      </c>
      <c r="AN358" s="430" t="str">
        <f t="shared" si="68"/>
        <v/>
      </c>
      <c r="AO358" s="589" t="str">
        <f t="shared" si="69"/>
        <v/>
      </c>
      <c r="AP358" s="430" t="str">
        <f t="shared" si="70"/>
        <v/>
      </c>
      <c r="AQ358" s="430" t="str">
        <f t="shared" si="71"/>
        <v/>
      </c>
      <c r="AR358" s="430" t="str">
        <f t="shared" si="72"/>
        <v/>
      </c>
      <c r="AS358" s="430" t="str">
        <f t="shared" si="73"/>
        <v/>
      </c>
    </row>
    <row r="359" spans="1:45" s="173" customFormat="1" ht="18" customHeight="1" x14ac:dyDescent="0.2">
      <c r="A359" s="505"/>
      <c r="B359" s="909"/>
      <c r="C359" s="263" t="str">
        <f t="shared" si="56"/>
        <v/>
      </c>
      <c r="D359" s="238" t="str">
        <f t="shared" si="56"/>
        <v/>
      </c>
      <c r="E359" s="238" t="str">
        <f t="shared" si="57"/>
        <v/>
      </c>
      <c r="F359" s="238" t="str">
        <f t="shared" si="58"/>
        <v/>
      </c>
      <c r="G359" s="238" t="str">
        <f t="shared" si="59"/>
        <v/>
      </c>
      <c r="H359" s="238" t="str">
        <f t="shared" si="60"/>
        <v/>
      </c>
      <c r="I359" s="418" t="str">
        <f t="shared" si="53"/>
        <v/>
      </c>
      <c r="J359" s="530"/>
      <c r="K359" s="530"/>
      <c r="L359" s="530"/>
      <c r="M359" s="530"/>
      <c r="N359" s="507" t="str">
        <f t="shared" si="54"/>
        <v/>
      </c>
      <c r="O359" s="760">
        <f t="shared" si="61"/>
        <v>0</v>
      </c>
      <c r="P359" s="760">
        <f t="shared" si="62"/>
        <v>0</v>
      </c>
      <c r="Q359" s="760">
        <f t="shared" si="63"/>
        <v>0</v>
      </c>
      <c r="R359" s="760">
        <f t="shared" si="64"/>
        <v>0</v>
      </c>
      <c r="S359" s="172"/>
      <c r="T359" s="172"/>
      <c r="U359" s="577" t="str">
        <f>IF(C359="","",HLOOKUP(C359,'Subpart I Tables'!$C$17:$O$43,5,FALSE))</f>
        <v/>
      </c>
      <c r="V359" s="577" t="str">
        <f>IF(C359="","",HLOOKUP(C359,'Subpart I Tables'!$C$17:$O$43,6,FALSE))</f>
        <v/>
      </c>
      <c r="W359" s="577" t="str">
        <f>IF(C359="","",HLOOKUP(C359,'Subpart I Tables'!$C$17:$O$43,10,FALSE))</f>
        <v/>
      </c>
      <c r="X359" s="577" t="str">
        <f>IF(C359="","",HLOOKUP(C359,'Subpart I Tables'!$C$17:$O$43,11,FALSE))</f>
        <v/>
      </c>
      <c r="Y359" s="172"/>
      <c r="Z359" s="172"/>
      <c r="AA359" s="532"/>
      <c r="AB359" s="533"/>
      <c r="AC359" s="533"/>
      <c r="AD359" s="533"/>
      <c r="AE359" s="533"/>
      <c r="AF359" s="520"/>
      <c r="AG359" s="520"/>
      <c r="AH359" s="520"/>
      <c r="AI359" s="890"/>
      <c r="AJ359" s="511" t="str">
        <f t="shared" si="65"/>
        <v/>
      </c>
      <c r="AK359" s="430" t="str">
        <f t="shared" si="55"/>
        <v/>
      </c>
      <c r="AL359" s="430" t="str">
        <f t="shared" si="66"/>
        <v/>
      </c>
      <c r="AM359" s="430" t="str">
        <f t="shared" si="67"/>
        <v/>
      </c>
      <c r="AN359" s="430" t="str">
        <f t="shared" si="68"/>
        <v/>
      </c>
      <c r="AO359" s="589" t="str">
        <f t="shared" si="69"/>
        <v/>
      </c>
      <c r="AP359" s="430" t="str">
        <f t="shared" si="70"/>
        <v/>
      </c>
      <c r="AQ359" s="430" t="str">
        <f t="shared" si="71"/>
        <v/>
      </c>
      <c r="AR359" s="430" t="str">
        <f t="shared" si="72"/>
        <v/>
      </c>
      <c r="AS359" s="430" t="str">
        <f t="shared" si="73"/>
        <v/>
      </c>
    </row>
    <row r="360" spans="1:45" s="173" customFormat="1" ht="18" customHeight="1" x14ac:dyDescent="0.2">
      <c r="A360" s="505"/>
      <c r="B360" s="909"/>
      <c r="C360" s="263" t="str">
        <f t="shared" si="56"/>
        <v/>
      </c>
      <c r="D360" s="238" t="str">
        <f t="shared" si="56"/>
        <v/>
      </c>
      <c r="E360" s="238" t="str">
        <f t="shared" si="57"/>
        <v/>
      </c>
      <c r="F360" s="238" t="str">
        <f t="shared" si="58"/>
        <v/>
      </c>
      <c r="G360" s="238" t="str">
        <f t="shared" si="59"/>
        <v/>
      </c>
      <c r="H360" s="238" t="str">
        <f t="shared" si="60"/>
        <v/>
      </c>
      <c r="I360" s="418" t="str">
        <f t="shared" si="53"/>
        <v/>
      </c>
      <c r="J360" s="530"/>
      <c r="K360" s="530"/>
      <c r="L360" s="530"/>
      <c r="M360" s="530"/>
      <c r="N360" s="507" t="str">
        <f t="shared" si="54"/>
        <v/>
      </c>
      <c r="O360" s="760">
        <f t="shared" si="61"/>
        <v>0</v>
      </c>
      <c r="P360" s="760">
        <f t="shared" si="62"/>
        <v>0</v>
      </c>
      <c r="Q360" s="760">
        <f t="shared" si="63"/>
        <v>0</v>
      </c>
      <c r="R360" s="760">
        <f t="shared" si="64"/>
        <v>0</v>
      </c>
      <c r="S360" s="172"/>
      <c r="T360" s="172"/>
      <c r="U360" s="577" t="str">
        <f>IF(C360="","",HLOOKUP(C360,'Subpart I Tables'!$C$17:$O$43,5,FALSE))</f>
        <v/>
      </c>
      <c r="V360" s="577" t="str">
        <f>IF(C360="","",HLOOKUP(C360,'Subpart I Tables'!$C$17:$O$43,6,FALSE))</f>
        <v/>
      </c>
      <c r="W360" s="577" t="str">
        <f>IF(C360="","",HLOOKUP(C360,'Subpart I Tables'!$C$17:$O$43,10,FALSE))</f>
        <v/>
      </c>
      <c r="X360" s="577" t="str">
        <f>IF(C360="","",HLOOKUP(C360,'Subpart I Tables'!$C$17:$O$43,11,FALSE))</f>
        <v/>
      </c>
      <c r="Y360" s="172"/>
      <c r="Z360" s="172"/>
      <c r="AA360" s="532"/>
      <c r="AB360" s="533"/>
      <c r="AC360" s="533"/>
      <c r="AD360" s="533"/>
      <c r="AE360" s="533"/>
      <c r="AF360" s="520"/>
      <c r="AG360" s="520"/>
      <c r="AH360" s="520"/>
      <c r="AI360" s="890"/>
      <c r="AJ360" s="511" t="str">
        <f t="shared" si="65"/>
        <v/>
      </c>
      <c r="AK360" s="430" t="str">
        <f t="shared" si="55"/>
        <v/>
      </c>
      <c r="AL360" s="430" t="str">
        <f t="shared" si="66"/>
        <v/>
      </c>
      <c r="AM360" s="430" t="str">
        <f t="shared" si="67"/>
        <v/>
      </c>
      <c r="AN360" s="430" t="str">
        <f t="shared" si="68"/>
        <v/>
      </c>
      <c r="AO360" s="589" t="str">
        <f t="shared" si="69"/>
        <v/>
      </c>
      <c r="AP360" s="430" t="str">
        <f t="shared" si="70"/>
        <v/>
      </c>
      <c r="AQ360" s="430" t="str">
        <f t="shared" si="71"/>
        <v/>
      </c>
      <c r="AR360" s="430" t="str">
        <f t="shared" si="72"/>
        <v/>
      </c>
      <c r="AS360" s="430" t="str">
        <f t="shared" si="73"/>
        <v/>
      </c>
    </row>
    <row r="361" spans="1:45" s="173" customFormat="1" x14ac:dyDescent="0.2">
      <c r="A361" s="505"/>
      <c r="B361" s="909"/>
      <c r="C361" s="263" t="str">
        <f t="shared" si="56"/>
        <v/>
      </c>
      <c r="D361" s="238" t="str">
        <f t="shared" si="56"/>
        <v/>
      </c>
      <c r="E361" s="238" t="str">
        <f t="shared" si="57"/>
        <v/>
      </c>
      <c r="F361" s="238" t="str">
        <f t="shared" si="58"/>
        <v/>
      </c>
      <c r="G361" s="238" t="str">
        <f t="shared" si="59"/>
        <v/>
      </c>
      <c r="H361" s="238" t="str">
        <f t="shared" si="60"/>
        <v/>
      </c>
      <c r="I361" s="418" t="str">
        <f t="shared" si="53"/>
        <v/>
      </c>
      <c r="J361" s="530"/>
      <c r="K361" s="530"/>
      <c r="L361" s="530"/>
      <c r="M361" s="530"/>
      <c r="N361" s="507" t="str">
        <f t="shared" si="54"/>
        <v/>
      </c>
      <c r="O361" s="760">
        <f t="shared" si="61"/>
        <v>0</v>
      </c>
      <c r="P361" s="760">
        <f t="shared" si="62"/>
        <v>0</v>
      </c>
      <c r="Q361" s="760">
        <f t="shared" si="63"/>
        <v>0</v>
      </c>
      <c r="R361" s="760">
        <f t="shared" si="64"/>
        <v>0</v>
      </c>
      <c r="S361" s="172"/>
      <c r="T361" s="172"/>
      <c r="U361" s="577" t="str">
        <f>IF(C361="","",HLOOKUP(C361,'Subpart I Tables'!$C$17:$O$43,5,FALSE))</f>
        <v/>
      </c>
      <c r="V361" s="577" t="str">
        <f>IF(C361="","",HLOOKUP(C361,'Subpart I Tables'!$C$17:$O$43,6,FALSE))</f>
        <v/>
      </c>
      <c r="W361" s="577" t="str">
        <f>IF(C361="","",HLOOKUP(C361,'Subpart I Tables'!$C$17:$O$43,10,FALSE))</f>
        <v/>
      </c>
      <c r="X361" s="577" t="str">
        <f>IF(C361="","",HLOOKUP(C361,'Subpart I Tables'!$C$17:$O$43,11,FALSE))</f>
        <v/>
      </c>
      <c r="Y361" s="172"/>
      <c r="Z361" s="172"/>
      <c r="AA361" s="259"/>
      <c r="AB361" s="172"/>
      <c r="AC361" s="172"/>
      <c r="AD361" s="172"/>
      <c r="AE361" s="172"/>
      <c r="AF361" s="172"/>
      <c r="AG361" s="172"/>
      <c r="AH361" s="172"/>
      <c r="AI361" s="890"/>
      <c r="AJ361" s="511" t="str">
        <f t="shared" si="65"/>
        <v/>
      </c>
      <c r="AK361" s="430" t="str">
        <f t="shared" si="55"/>
        <v/>
      </c>
      <c r="AL361" s="430" t="str">
        <f t="shared" si="66"/>
        <v/>
      </c>
      <c r="AM361" s="430" t="str">
        <f t="shared" si="67"/>
        <v/>
      </c>
      <c r="AN361" s="430" t="str">
        <f t="shared" si="68"/>
        <v/>
      </c>
      <c r="AO361" s="589" t="str">
        <f t="shared" si="69"/>
        <v/>
      </c>
      <c r="AP361" s="430" t="str">
        <f t="shared" si="70"/>
        <v/>
      </c>
      <c r="AQ361" s="430" t="str">
        <f t="shared" si="71"/>
        <v/>
      </c>
      <c r="AR361" s="430" t="str">
        <f t="shared" si="72"/>
        <v/>
      </c>
      <c r="AS361" s="430" t="str">
        <f t="shared" si="73"/>
        <v/>
      </c>
    </row>
    <row r="362" spans="1:45" s="173" customFormat="1" x14ac:dyDescent="0.2">
      <c r="A362" s="505"/>
      <c r="B362" s="909"/>
      <c r="C362" s="263" t="str">
        <f t="shared" si="56"/>
        <v/>
      </c>
      <c r="D362" s="238" t="str">
        <f t="shared" si="56"/>
        <v/>
      </c>
      <c r="E362" s="238" t="str">
        <f t="shared" si="57"/>
        <v/>
      </c>
      <c r="F362" s="238" t="str">
        <f t="shared" si="58"/>
        <v/>
      </c>
      <c r="G362" s="238" t="str">
        <f t="shared" si="59"/>
        <v/>
      </c>
      <c r="H362" s="238" t="str">
        <f t="shared" si="60"/>
        <v/>
      </c>
      <c r="I362" s="418" t="str">
        <f t="shared" si="53"/>
        <v/>
      </c>
      <c r="J362" s="530"/>
      <c r="K362" s="530"/>
      <c r="L362" s="530"/>
      <c r="M362" s="530"/>
      <c r="N362" s="507" t="str">
        <f t="shared" si="54"/>
        <v/>
      </c>
      <c r="O362" s="760">
        <f t="shared" si="61"/>
        <v>0</v>
      </c>
      <c r="P362" s="760">
        <f t="shared" si="62"/>
        <v>0</v>
      </c>
      <c r="Q362" s="760">
        <f t="shared" si="63"/>
        <v>0</v>
      </c>
      <c r="R362" s="760">
        <f t="shared" si="64"/>
        <v>0</v>
      </c>
      <c r="S362" s="172"/>
      <c r="T362" s="172"/>
      <c r="U362" s="577" t="str">
        <f>IF(C362="","",HLOOKUP(C362,'Subpart I Tables'!$C$17:$O$43,5,FALSE))</f>
        <v/>
      </c>
      <c r="V362" s="577" t="str">
        <f>IF(C362="","",HLOOKUP(C362,'Subpart I Tables'!$C$17:$O$43,6,FALSE))</f>
        <v/>
      </c>
      <c r="W362" s="577" t="str">
        <f>IF(C362="","",HLOOKUP(C362,'Subpart I Tables'!$C$17:$O$43,10,FALSE))</f>
        <v/>
      </c>
      <c r="X362" s="577" t="str">
        <f>IF(C362="","",HLOOKUP(C362,'Subpart I Tables'!$C$17:$O$43,11,FALSE))</f>
        <v/>
      </c>
      <c r="Y362" s="172"/>
      <c r="Z362" s="172"/>
      <c r="AA362" s="183"/>
      <c r="AB362" s="183"/>
      <c r="AC362" s="183"/>
      <c r="AD362" s="183"/>
      <c r="AE362" s="183"/>
      <c r="AI362" s="890"/>
      <c r="AJ362" s="511" t="str">
        <f t="shared" si="65"/>
        <v/>
      </c>
      <c r="AK362" s="430" t="str">
        <f t="shared" si="55"/>
        <v/>
      </c>
      <c r="AL362" s="430" t="str">
        <f t="shared" si="66"/>
        <v/>
      </c>
      <c r="AM362" s="430" t="str">
        <f t="shared" si="67"/>
        <v/>
      </c>
      <c r="AN362" s="430" t="str">
        <f t="shared" si="68"/>
        <v/>
      </c>
      <c r="AO362" s="589" t="str">
        <f t="shared" si="69"/>
        <v/>
      </c>
      <c r="AP362" s="430" t="str">
        <f t="shared" si="70"/>
        <v/>
      </c>
      <c r="AQ362" s="430" t="str">
        <f t="shared" si="71"/>
        <v/>
      </c>
      <c r="AR362" s="430" t="str">
        <f t="shared" si="72"/>
        <v/>
      </c>
      <c r="AS362" s="430" t="str">
        <f t="shared" si="73"/>
        <v/>
      </c>
    </row>
    <row r="363" spans="1:45" s="173" customFormat="1" ht="15" thickBot="1" x14ac:dyDescent="0.25">
      <c r="A363" s="172"/>
      <c r="B363" s="910"/>
      <c r="C363" s="265" t="str">
        <f t="shared" si="56"/>
        <v/>
      </c>
      <c r="D363" s="242" t="str">
        <f t="shared" si="56"/>
        <v/>
      </c>
      <c r="E363" s="242" t="str">
        <f t="shared" si="57"/>
        <v/>
      </c>
      <c r="F363" s="242" t="str">
        <f t="shared" si="58"/>
        <v/>
      </c>
      <c r="G363" s="242" t="str">
        <f t="shared" si="59"/>
        <v/>
      </c>
      <c r="H363" s="242" t="str">
        <f t="shared" si="60"/>
        <v/>
      </c>
      <c r="I363" s="419" t="str">
        <f t="shared" si="53"/>
        <v/>
      </c>
      <c r="J363" s="531"/>
      <c r="K363" s="531"/>
      <c r="L363" s="531"/>
      <c r="M363" s="531"/>
      <c r="N363" s="507" t="str">
        <f t="shared" si="54"/>
        <v/>
      </c>
      <c r="O363" s="761">
        <f t="shared" si="61"/>
        <v>0</v>
      </c>
      <c r="P363" s="761">
        <f t="shared" si="62"/>
        <v>0</v>
      </c>
      <c r="Q363" s="761">
        <f t="shared" si="63"/>
        <v>0</v>
      </c>
      <c r="R363" s="761">
        <f t="shared" si="64"/>
        <v>0</v>
      </c>
      <c r="S363" s="172"/>
      <c r="T363" s="172"/>
      <c r="U363" s="578" t="str">
        <f>IF(C363="","",HLOOKUP(C363,'Subpart I Tables'!$C$17:$O$43,5,FALSE))</f>
        <v/>
      </c>
      <c r="V363" s="578" t="str">
        <f>IF(C363="","",HLOOKUP(C363,'Subpart I Tables'!$C$17:$O$43,6,FALSE))</f>
        <v/>
      </c>
      <c r="W363" s="578" t="str">
        <f>IF(C363="","",HLOOKUP(C363,'Subpart I Tables'!$C$17:$O$43,10,FALSE))</f>
        <v/>
      </c>
      <c r="X363" s="578" t="str">
        <f>IF(C363="","",HLOOKUP(C363,'Subpart I Tables'!$C$17:$O$43,11,FALSE))</f>
        <v/>
      </c>
      <c r="Y363" s="172"/>
      <c r="Z363" s="172"/>
      <c r="AA363" s="183"/>
      <c r="AB363" s="183"/>
      <c r="AC363" s="183"/>
      <c r="AD363" s="183"/>
      <c r="AE363" s="183"/>
      <c r="AI363" s="891"/>
      <c r="AJ363" s="512" t="str">
        <f t="shared" si="65"/>
        <v/>
      </c>
      <c r="AK363" s="431" t="str">
        <f t="shared" si="55"/>
        <v/>
      </c>
      <c r="AL363" s="431" t="str">
        <f t="shared" si="66"/>
        <v/>
      </c>
      <c r="AM363" s="431" t="str">
        <f t="shared" si="67"/>
        <v/>
      </c>
      <c r="AN363" s="431" t="str">
        <f t="shared" si="68"/>
        <v/>
      </c>
      <c r="AO363" s="590" t="str">
        <f t="shared" si="69"/>
        <v/>
      </c>
      <c r="AP363" s="431" t="str">
        <f t="shared" si="70"/>
        <v/>
      </c>
      <c r="AQ363" s="431" t="str">
        <f t="shared" si="71"/>
        <v/>
      </c>
      <c r="AR363" s="431" t="str">
        <f t="shared" si="72"/>
        <v/>
      </c>
      <c r="AS363" s="431" t="str">
        <f t="shared" si="73"/>
        <v/>
      </c>
    </row>
    <row r="364" spans="1:45" s="173" customFormat="1" x14ac:dyDescent="0.2">
      <c r="A364" s="172"/>
      <c r="B364" s="885" t="s">
        <v>10</v>
      </c>
      <c r="C364" s="261" t="str">
        <f t="shared" si="56"/>
        <v/>
      </c>
      <c r="D364" s="193" t="str">
        <f t="shared" si="56"/>
        <v/>
      </c>
      <c r="E364" s="193" t="str">
        <f t="shared" si="57"/>
        <v/>
      </c>
      <c r="F364" s="193" t="str">
        <f t="shared" si="58"/>
        <v/>
      </c>
      <c r="G364" s="193">
        <f t="shared" si="59"/>
        <v>0</v>
      </c>
      <c r="H364" s="193">
        <f t="shared" si="60"/>
        <v>0</v>
      </c>
      <c r="I364" s="417" t="str">
        <f t="shared" si="53"/>
        <v/>
      </c>
      <c r="J364" s="529"/>
      <c r="K364" s="529"/>
      <c r="L364" s="529"/>
      <c r="M364" s="529"/>
      <c r="N364" s="506" t="str">
        <f t="shared" ref="N364:N378" si="74">IF($C364="","",IF(ISNA(VLOOKUP($C364&amp;"Chamber Cleaning - In Situ Plasma",$A$169:$H$194,8,FALSE)),1,VLOOKUP($C364&amp;"Chamber Cleaning - In Situ Plasma",$A$169:$H$194,8,FALSE)))</f>
        <v/>
      </c>
      <c r="O364" s="759">
        <f t="shared" si="61"/>
        <v>0</v>
      </c>
      <c r="P364" s="759">
        <f t="shared" si="62"/>
        <v>0</v>
      </c>
      <c r="Q364" s="759">
        <f t="shared" si="63"/>
        <v>0</v>
      </c>
      <c r="R364" s="759">
        <f t="shared" si="64"/>
        <v>0</v>
      </c>
      <c r="S364" s="172"/>
      <c r="T364" s="172"/>
      <c r="U364" s="576" t="str">
        <f>IF(C364="","",HLOOKUP(C364,'Subpart I Tables'!$C$17:$O$43,15,FALSE))</f>
        <v/>
      </c>
      <c r="V364" s="576" t="str">
        <f>IF(C364="","",HLOOKUP(C364,'Subpart I Tables'!$C$17:$O$43,16,FALSE))</f>
        <v/>
      </c>
      <c r="W364" s="576">
        <v>0</v>
      </c>
      <c r="X364" s="576">
        <v>0</v>
      </c>
      <c r="Y364" s="172"/>
      <c r="Z364" s="172"/>
      <c r="AA364" s="183"/>
      <c r="AB364" s="183"/>
      <c r="AC364" s="183"/>
      <c r="AD364" s="183"/>
      <c r="AE364" s="183"/>
      <c r="AI364" s="885" t="s">
        <v>10</v>
      </c>
      <c r="AJ364" s="510" t="str">
        <f t="shared" ref="AJ364:AJ378" si="75">AI420</f>
        <v/>
      </c>
      <c r="AK364" s="429" t="str">
        <f>IF(ISNA(VLOOKUP($AJ364,$C$364:$D$378,2,FALSE)),0,VLOOKUP($AJ364,$C$364:$D$378,2,FALSE))</f>
        <v/>
      </c>
      <c r="AL364" s="429" t="str">
        <f>IF(ISNA(VLOOKUP($AJ364,$C$364:$H$378,3,FALSE)),0,VLOOKUP($AJ364,$C$364:$H$378,3,FALSE))</f>
        <v/>
      </c>
      <c r="AM364" s="429" t="str">
        <f>IF(ISNA(VLOOKUP($AJ364,$C$364:$H$378,4,FALSE)),0,VLOOKUP($AJ364,$C$364:$H$378,4,FALSE))</f>
        <v/>
      </c>
      <c r="AN364" s="429">
        <f>IF(ISNA(VLOOKUP($AJ364,$C$364:$H$378,5,FALSE)),0,VLOOKUP($AJ364,$C$364:$H$378,5,FALSE))</f>
        <v>0</v>
      </c>
      <c r="AO364" s="429">
        <f>IF(ISNA(VLOOKUP($AJ364,$C$364:$H$378,6,FALSE)),0,VLOOKUP($AJ364,$C$364:$H$378,6,FALSE))</f>
        <v>0</v>
      </c>
      <c r="AP364" s="429" t="str">
        <f t="shared" si="70"/>
        <v/>
      </c>
      <c r="AQ364" s="429" t="str">
        <f t="shared" si="71"/>
        <v/>
      </c>
      <c r="AR364" s="429" t="str">
        <f t="shared" si="72"/>
        <v/>
      </c>
      <c r="AS364" s="429" t="str">
        <f t="shared" si="73"/>
        <v/>
      </c>
    </row>
    <row r="365" spans="1:45" s="173" customFormat="1" x14ac:dyDescent="0.2">
      <c r="A365" s="172"/>
      <c r="B365" s="886"/>
      <c r="C365" s="263" t="str">
        <f t="shared" si="56"/>
        <v/>
      </c>
      <c r="D365" s="238" t="str">
        <f t="shared" si="56"/>
        <v/>
      </c>
      <c r="E365" s="238" t="str">
        <f t="shared" si="57"/>
        <v/>
      </c>
      <c r="F365" s="238" t="str">
        <f t="shared" si="58"/>
        <v/>
      </c>
      <c r="G365" s="238">
        <f t="shared" si="59"/>
        <v>0</v>
      </c>
      <c r="H365" s="238">
        <f t="shared" si="60"/>
        <v>0</v>
      </c>
      <c r="I365" s="421" t="str">
        <f t="shared" si="53"/>
        <v/>
      </c>
      <c r="J365" s="530"/>
      <c r="K365" s="530"/>
      <c r="L365" s="530"/>
      <c r="M365" s="530"/>
      <c r="N365" s="507" t="str">
        <f t="shared" si="74"/>
        <v/>
      </c>
      <c r="O365" s="760">
        <f t="shared" si="61"/>
        <v>0</v>
      </c>
      <c r="P365" s="760">
        <f t="shared" si="62"/>
        <v>0</v>
      </c>
      <c r="Q365" s="760">
        <f t="shared" si="63"/>
        <v>0</v>
      </c>
      <c r="R365" s="760">
        <f t="shared" si="64"/>
        <v>0</v>
      </c>
      <c r="S365" s="172"/>
      <c r="T365" s="172"/>
      <c r="U365" s="577" t="str">
        <f>IF(C365="","",HLOOKUP(C365,'Subpart I Tables'!$C$17:$O$43,15,FALSE))</f>
        <v/>
      </c>
      <c r="V365" s="577" t="str">
        <f>IF(C365="","",HLOOKUP(C365,'Subpart I Tables'!$C$17:$O$43,16,FALSE))</f>
        <v/>
      </c>
      <c r="W365" s="577">
        <v>0</v>
      </c>
      <c r="X365" s="577">
        <v>0</v>
      </c>
      <c r="Y365" s="172"/>
      <c r="Z365" s="172"/>
      <c r="AA365" s="183"/>
      <c r="AB365" s="183"/>
      <c r="AC365" s="183"/>
      <c r="AD365" s="183"/>
      <c r="AE365" s="183"/>
      <c r="AI365" s="886"/>
      <c r="AJ365" s="511" t="str">
        <f t="shared" si="75"/>
        <v/>
      </c>
      <c r="AK365" s="430" t="str">
        <f t="shared" ref="AK365:AK378" si="76">IF(ISNA(VLOOKUP($AJ365,$C$364:$D$378,2,FALSE)),0,VLOOKUP($AJ365,$C$364:$D$378,2,FALSE))</f>
        <v/>
      </c>
      <c r="AL365" s="430" t="str">
        <f t="shared" ref="AL365:AL378" si="77">IF(ISNA(VLOOKUP($AJ365,$C$364:$H$378,3,FALSE)),0,VLOOKUP($AJ365,$C$364:$H$378,3,FALSE))</f>
        <v/>
      </c>
      <c r="AM365" s="430" t="str">
        <f t="shared" ref="AM365:AM378" si="78">IF(ISNA(VLOOKUP($AJ365,$C$364:$H$378,4,FALSE)),0,VLOOKUP($AJ365,$C$364:$H$378,4,FALSE))</f>
        <v/>
      </c>
      <c r="AN365" s="430">
        <f t="shared" ref="AN365:AN378" si="79">IF(ISNA(VLOOKUP($AJ365,$C$364:$H$378,5,FALSE)),0,VLOOKUP($AJ365,$C$364:$H$378,5,FALSE))</f>
        <v>0</v>
      </c>
      <c r="AO365" s="430">
        <f t="shared" ref="AO365:AO378" si="80">IF(ISNA(VLOOKUP($AJ365,$C$364:$H$378,6,FALSE)),0,VLOOKUP($AJ365,$C$364:$H$378,6,FALSE))</f>
        <v>0</v>
      </c>
      <c r="AP365" s="430" t="str">
        <f t="shared" si="70"/>
        <v/>
      </c>
      <c r="AQ365" s="430" t="str">
        <f t="shared" si="71"/>
        <v/>
      </c>
      <c r="AR365" s="430" t="str">
        <f t="shared" si="72"/>
        <v/>
      </c>
      <c r="AS365" s="430" t="str">
        <f t="shared" si="73"/>
        <v/>
      </c>
    </row>
    <row r="366" spans="1:45" s="173" customFormat="1" x14ac:dyDescent="0.2">
      <c r="A366" s="172"/>
      <c r="B366" s="886"/>
      <c r="C366" s="263" t="str">
        <f t="shared" si="56"/>
        <v/>
      </c>
      <c r="D366" s="238" t="str">
        <f t="shared" si="56"/>
        <v/>
      </c>
      <c r="E366" s="238" t="str">
        <f t="shared" si="57"/>
        <v/>
      </c>
      <c r="F366" s="238" t="str">
        <f t="shared" si="58"/>
        <v/>
      </c>
      <c r="G366" s="238">
        <f t="shared" si="59"/>
        <v>0</v>
      </c>
      <c r="H366" s="238">
        <f t="shared" si="60"/>
        <v>0</v>
      </c>
      <c r="I366" s="421" t="str">
        <f t="shared" si="53"/>
        <v/>
      </c>
      <c r="J366" s="530"/>
      <c r="K366" s="530"/>
      <c r="L366" s="530"/>
      <c r="M366" s="530"/>
      <c r="N366" s="507" t="str">
        <f t="shared" si="74"/>
        <v/>
      </c>
      <c r="O366" s="760">
        <f t="shared" si="61"/>
        <v>0</v>
      </c>
      <c r="P366" s="760">
        <f t="shared" si="62"/>
        <v>0</v>
      </c>
      <c r="Q366" s="760">
        <f t="shared" si="63"/>
        <v>0</v>
      </c>
      <c r="R366" s="760">
        <f t="shared" si="64"/>
        <v>0</v>
      </c>
      <c r="S366" s="172"/>
      <c r="T366" s="172"/>
      <c r="U366" s="577" t="str">
        <f>IF(C366="","",HLOOKUP(C366,'Subpart I Tables'!$C$17:$O$43,15,FALSE))</f>
        <v/>
      </c>
      <c r="V366" s="577" t="str">
        <f>IF(C366="","",HLOOKUP(C366,'Subpart I Tables'!$C$17:$O$43,16,FALSE))</f>
        <v/>
      </c>
      <c r="W366" s="577">
        <v>0</v>
      </c>
      <c r="X366" s="577">
        <v>0</v>
      </c>
      <c r="Y366" s="172"/>
      <c r="Z366" s="172"/>
      <c r="AA366" s="183"/>
      <c r="AB366" s="183"/>
      <c r="AC366" s="183"/>
      <c r="AD366" s="183"/>
      <c r="AE366" s="183"/>
      <c r="AI366" s="886"/>
      <c r="AJ366" s="511" t="str">
        <f t="shared" si="75"/>
        <v/>
      </c>
      <c r="AK366" s="430" t="str">
        <f t="shared" si="76"/>
        <v/>
      </c>
      <c r="AL366" s="430" t="str">
        <f t="shared" si="77"/>
        <v/>
      </c>
      <c r="AM366" s="430" t="str">
        <f t="shared" si="78"/>
        <v/>
      </c>
      <c r="AN366" s="430">
        <f t="shared" si="79"/>
        <v>0</v>
      </c>
      <c r="AO366" s="430">
        <f t="shared" si="80"/>
        <v>0</v>
      </c>
      <c r="AP366" s="430" t="str">
        <f t="shared" si="70"/>
        <v/>
      </c>
      <c r="AQ366" s="430" t="str">
        <f t="shared" si="71"/>
        <v/>
      </c>
      <c r="AR366" s="430" t="str">
        <f t="shared" si="72"/>
        <v/>
      </c>
      <c r="AS366" s="430" t="str">
        <f t="shared" si="73"/>
        <v/>
      </c>
    </row>
    <row r="367" spans="1:45" s="173" customFormat="1" ht="17.100000000000001" customHeight="1" x14ac:dyDescent="0.2">
      <c r="A367" s="172"/>
      <c r="B367" s="886"/>
      <c r="C367" s="263" t="str">
        <f t="shared" si="56"/>
        <v/>
      </c>
      <c r="D367" s="238" t="str">
        <f t="shared" si="56"/>
        <v/>
      </c>
      <c r="E367" s="238" t="str">
        <f t="shared" si="57"/>
        <v/>
      </c>
      <c r="F367" s="238" t="str">
        <f t="shared" si="58"/>
        <v/>
      </c>
      <c r="G367" s="238">
        <f t="shared" si="59"/>
        <v>0</v>
      </c>
      <c r="H367" s="238">
        <f t="shared" si="60"/>
        <v>0</v>
      </c>
      <c r="I367" s="421" t="str">
        <f t="shared" si="53"/>
        <v/>
      </c>
      <c r="J367" s="530"/>
      <c r="K367" s="530"/>
      <c r="L367" s="530"/>
      <c r="M367" s="530"/>
      <c r="N367" s="507" t="str">
        <f t="shared" si="74"/>
        <v/>
      </c>
      <c r="O367" s="760">
        <f t="shared" si="61"/>
        <v>0</v>
      </c>
      <c r="P367" s="760">
        <f t="shared" si="62"/>
        <v>0</v>
      </c>
      <c r="Q367" s="760">
        <f t="shared" si="63"/>
        <v>0</v>
      </c>
      <c r="R367" s="760">
        <f t="shared" si="64"/>
        <v>0</v>
      </c>
      <c r="S367" s="172"/>
      <c r="T367" s="172"/>
      <c r="U367" s="577" t="str">
        <f>IF(C367="","",HLOOKUP(C367,'Subpart I Tables'!$C$17:$O$43,15,FALSE))</f>
        <v/>
      </c>
      <c r="V367" s="577" t="str">
        <f>IF(C367="","",HLOOKUP(C367,'Subpart I Tables'!$C$17:$O$43,16,FALSE))</f>
        <v/>
      </c>
      <c r="W367" s="577">
        <v>0</v>
      </c>
      <c r="X367" s="577">
        <v>0</v>
      </c>
      <c r="Y367" s="172"/>
      <c r="Z367" s="172"/>
      <c r="AA367" s="183"/>
      <c r="AB367" s="183"/>
      <c r="AC367" s="183"/>
      <c r="AD367" s="183"/>
      <c r="AE367" s="183"/>
      <c r="AI367" s="886"/>
      <c r="AJ367" s="511" t="str">
        <f t="shared" si="75"/>
        <v/>
      </c>
      <c r="AK367" s="430" t="str">
        <f t="shared" si="76"/>
        <v/>
      </c>
      <c r="AL367" s="430" t="str">
        <f t="shared" si="77"/>
        <v/>
      </c>
      <c r="AM367" s="430" t="str">
        <f t="shared" si="78"/>
        <v/>
      </c>
      <c r="AN367" s="430">
        <f t="shared" si="79"/>
        <v>0</v>
      </c>
      <c r="AO367" s="430">
        <f t="shared" si="80"/>
        <v>0</v>
      </c>
      <c r="AP367" s="430" t="str">
        <f t="shared" si="70"/>
        <v/>
      </c>
      <c r="AQ367" s="430" t="str">
        <f t="shared" si="71"/>
        <v/>
      </c>
      <c r="AR367" s="430" t="str">
        <f t="shared" si="72"/>
        <v/>
      </c>
      <c r="AS367" s="430" t="str">
        <f t="shared" si="73"/>
        <v/>
      </c>
    </row>
    <row r="368" spans="1:45" s="173" customFormat="1" ht="17.100000000000001" customHeight="1" x14ac:dyDescent="0.2">
      <c r="A368" s="172"/>
      <c r="B368" s="886"/>
      <c r="C368" s="263" t="str">
        <f t="shared" si="56"/>
        <v/>
      </c>
      <c r="D368" s="238" t="str">
        <f t="shared" si="56"/>
        <v/>
      </c>
      <c r="E368" s="238" t="str">
        <f t="shared" si="57"/>
        <v/>
      </c>
      <c r="F368" s="238" t="str">
        <f t="shared" si="58"/>
        <v/>
      </c>
      <c r="G368" s="238">
        <f t="shared" si="59"/>
        <v>0</v>
      </c>
      <c r="H368" s="238">
        <f t="shared" si="60"/>
        <v>0</v>
      </c>
      <c r="I368" s="421" t="str">
        <f t="shared" si="53"/>
        <v/>
      </c>
      <c r="J368" s="530"/>
      <c r="K368" s="530"/>
      <c r="L368" s="530"/>
      <c r="M368" s="530"/>
      <c r="N368" s="507" t="str">
        <f t="shared" si="74"/>
        <v/>
      </c>
      <c r="O368" s="760">
        <f t="shared" si="61"/>
        <v>0</v>
      </c>
      <c r="P368" s="760">
        <f t="shared" si="62"/>
        <v>0</v>
      </c>
      <c r="Q368" s="760">
        <f t="shared" si="63"/>
        <v>0</v>
      </c>
      <c r="R368" s="760">
        <f t="shared" si="64"/>
        <v>0</v>
      </c>
      <c r="S368" s="172"/>
      <c r="T368" s="172"/>
      <c r="U368" s="577" t="str">
        <f>IF(C368="","",HLOOKUP(C368,'Subpart I Tables'!$C$17:$O$43,15,FALSE))</f>
        <v/>
      </c>
      <c r="V368" s="577" t="str">
        <f>IF(C368="","",HLOOKUP(C368,'Subpart I Tables'!$C$17:$O$43,16,FALSE))</f>
        <v/>
      </c>
      <c r="W368" s="577">
        <v>0</v>
      </c>
      <c r="X368" s="577">
        <v>0</v>
      </c>
      <c r="Y368" s="172"/>
      <c r="Z368" s="172"/>
      <c r="AA368" s="183"/>
      <c r="AB368" s="183"/>
      <c r="AC368" s="183"/>
      <c r="AD368" s="183"/>
      <c r="AE368" s="183"/>
      <c r="AI368" s="886"/>
      <c r="AJ368" s="511" t="str">
        <f t="shared" si="75"/>
        <v/>
      </c>
      <c r="AK368" s="430" t="str">
        <f t="shared" si="76"/>
        <v/>
      </c>
      <c r="AL368" s="430" t="str">
        <f t="shared" si="77"/>
        <v/>
      </c>
      <c r="AM368" s="430" t="str">
        <f t="shared" si="78"/>
        <v/>
      </c>
      <c r="AN368" s="430">
        <f t="shared" si="79"/>
        <v>0</v>
      </c>
      <c r="AO368" s="430">
        <f t="shared" si="80"/>
        <v>0</v>
      </c>
      <c r="AP368" s="430" t="str">
        <f t="shared" si="70"/>
        <v/>
      </c>
      <c r="AQ368" s="430" t="str">
        <f t="shared" si="71"/>
        <v/>
      </c>
      <c r="AR368" s="430" t="str">
        <f t="shared" si="72"/>
        <v/>
      </c>
      <c r="AS368" s="430" t="str">
        <f t="shared" si="73"/>
        <v/>
      </c>
    </row>
    <row r="369" spans="1:45" s="173" customFormat="1" ht="22.5" customHeight="1" x14ac:dyDescent="0.2">
      <c r="A369" s="172"/>
      <c r="B369" s="886"/>
      <c r="C369" s="263" t="str">
        <f t="shared" si="56"/>
        <v/>
      </c>
      <c r="D369" s="238" t="str">
        <f t="shared" si="56"/>
        <v/>
      </c>
      <c r="E369" s="238" t="str">
        <f t="shared" si="57"/>
        <v/>
      </c>
      <c r="F369" s="238" t="str">
        <f t="shared" si="58"/>
        <v/>
      </c>
      <c r="G369" s="238">
        <f t="shared" si="59"/>
        <v>0</v>
      </c>
      <c r="H369" s="238">
        <f t="shared" si="60"/>
        <v>0</v>
      </c>
      <c r="I369" s="421" t="str">
        <f t="shared" si="53"/>
        <v/>
      </c>
      <c r="J369" s="530"/>
      <c r="K369" s="530"/>
      <c r="L369" s="530"/>
      <c r="M369" s="530"/>
      <c r="N369" s="507" t="str">
        <f t="shared" si="74"/>
        <v/>
      </c>
      <c r="O369" s="760">
        <f t="shared" si="61"/>
        <v>0</v>
      </c>
      <c r="P369" s="760">
        <f t="shared" si="62"/>
        <v>0</v>
      </c>
      <c r="Q369" s="760">
        <f t="shared" si="63"/>
        <v>0</v>
      </c>
      <c r="R369" s="760">
        <f t="shared" si="64"/>
        <v>0</v>
      </c>
      <c r="S369" s="172"/>
      <c r="T369" s="172"/>
      <c r="U369" s="577" t="str">
        <f>IF(C369="","",HLOOKUP(C369,'Subpart I Tables'!$C$17:$O$43,15,FALSE))</f>
        <v/>
      </c>
      <c r="V369" s="577" t="str">
        <f>IF(C369="","",HLOOKUP(C369,'Subpart I Tables'!$C$17:$O$43,16,FALSE))</f>
        <v/>
      </c>
      <c r="W369" s="577">
        <v>0</v>
      </c>
      <c r="X369" s="577">
        <v>0</v>
      </c>
      <c r="Y369" s="172"/>
      <c r="Z369" s="172"/>
      <c r="AA369" s="183"/>
      <c r="AB369" s="183"/>
      <c r="AC369" s="183"/>
      <c r="AD369" s="183"/>
      <c r="AE369" s="183"/>
      <c r="AI369" s="886"/>
      <c r="AJ369" s="511" t="str">
        <f t="shared" si="75"/>
        <v/>
      </c>
      <c r="AK369" s="430" t="str">
        <f t="shared" si="76"/>
        <v/>
      </c>
      <c r="AL369" s="430" t="str">
        <f t="shared" si="77"/>
        <v/>
      </c>
      <c r="AM369" s="430" t="str">
        <f t="shared" si="78"/>
        <v/>
      </c>
      <c r="AN369" s="430">
        <f t="shared" si="79"/>
        <v>0</v>
      </c>
      <c r="AO369" s="430">
        <f t="shared" si="80"/>
        <v>0</v>
      </c>
      <c r="AP369" s="430" t="str">
        <f t="shared" si="70"/>
        <v/>
      </c>
      <c r="AQ369" s="430" t="str">
        <f t="shared" si="71"/>
        <v/>
      </c>
      <c r="AR369" s="430" t="str">
        <f t="shared" si="72"/>
        <v/>
      </c>
      <c r="AS369" s="430" t="str">
        <f t="shared" si="73"/>
        <v/>
      </c>
    </row>
    <row r="370" spans="1:45" s="173" customFormat="1" ht="22.5" customHeight="1" x14ac:dyDescent="0.2">
      <c r="A370" s="172"/>
      <c r="B370" s="886"/>
      <c r="C370" s="263" t="str">
        <f t="shared" si="56"/>
        <v/>
      </c>
      <c r="D370" s="238" t="str">
        <f t="shared" si="56"/>
        <v/>
      </c>
      <c r="E370" s="238" t="str">
        <f t="shared" si="57"/>
        <v/>
      </c>
      <c r="F370" s="238" t="str">
        <f t="shared" si="58"/>
        <v/>
      </c>
      <c r="G370" s="238">
        <f t="shared" si="59"/>
        <v>0</v>
      </c>
      <c r="H370" s="238">
        <f t="shared" si="60"/>
        <v>0</v>
      </c>
      <c r="I370" s="418" t="str">
        <f t="shared" si="53"/>
        <v/>
      </c>
      <c r="J370" s="530"/>
      <c r="K370" s="530"/>
      <c r="L370" s="530"/>
      <c r="M370" s="530"/>
      <c r="N370" s="507" t="str">
        <f t="shared" si="74"/>
        <v/>
      </c>
      <c r="O370" s="760">
        <f t="shared" si="61"/>
        <v>0</v>
      </c>
      <c r="P370" s="760">
        <f t="shared" si="62"/>
        <v>0</v>
      </c>
      <c r="Q370" s="760">
        <f t="shared" si="63"/>
        <v>0</v>
      </c>
      <c r="R370" s="760">
        <f t="shared" si="64"/>
        <v>0</v>
      </c>
      <c r="S370" s="172"/>
      <c r="T370" s="172"/>
      <c r="U370" s="577" t="str">
        <f>IF(C370="","",HLOOKUP(C370,'Subpart I Tables'!$C$17:$O$43,15,FALSE))</f>
        <v/>
      </c>
      <c r="V370" s="577" t="str">
        <f>IF(C370="","",HLOOKUP(C370,'Subpart I Tables'!$C$17:$O$43,16,FALSE))</f>
        <v/>
      </c>
      <c r="W370" s="577">
        <v>0</v>
      </c>
      <c r="X370" s="577">
        <v>0</v>
      </c>
      <c r="Y370" s="172"/>
      <c r="Z370" s="172"/>
      <c r="AA370" s="183"/>
      <c r="AB370" s="183"/>
      <c r="AC370" s="183"/>
      <c r="AD370" s="183"/>
      <c r="AE370" s="183"/>
      <c r="AI370" s="886"/>
      <c r="AJ370" s="511" t="str">
        <f t="shared" si="75"/>
        <v/>
      </c>
      <c r="AK370" s="430" t="str">
        <f t="shared" si="76"/>
        <v/>
      </c>
      <c r="AL370" s="430" t="str">
        <f t="shared" si="77"/>
        <v/>
      </c>
      <c r="AM370" s="430" t="str">
        <f t="shared" si="78"/>
        <v/>
      </c>
      <c r="AN370" s="430">
        <f t="shared" si="79"/>
        <v>0</v>
      </c>
      <c r="AO370" s="430">
        <f t="shared" si="80"/>
        <v>0</v>
      </c>
      <c r="AP370" s="430" t="str">
        <f t="shared" si="70"/>
        <v/>
      </c>
      <c r="AQ370" s="430" t="str">
        <f t="shared" si="71"/>
        <v/>
      </c>
      <c r="AR370" s="430" t="str">
        <f t="shared" si="72"/>
        <v/>
      </c>
      <c r="AS370" s="430" t="str">
        <f t="shared" si="73"/>
        <v/>
      </c>
    </row>
    <row r="371" spans="1:45" s="173" customFormat="1" ht="22.5" customHeight="1" x14ac:dyDescent="0.2">
      <c r="A371" s="172"/>
      <c r="B371" s="886"/>
      <c r="C371" s="263" t="str">
        <f t="shared" si="56"/>
        <v/>
      </c>
      <c r="D371" s="238" t="str">
        <f t="shared" si="56"/>
        <v/>
      </c>
      <c r="E371" s="238" t="str">
        <f t="shared" si="57"/>
        <v/>
      </c>
      <c r="F371" s="238" t="str">
        <f t="shared" si="58"/>
        <v/>
      </c>
      <c r="G371" s="238">
        <f t="shared" si="59"/>
        <v>0</v>
      </c>
      <c r="H371" s="238">
        <f t="shared" si="60"/>
        <v>0</v>
      </c>
      <c r="I371" s="418" t="str">
        <f t="shared" si="53"/>
        <v/>
      </c>
      <c r="J371" s="530"/>
      <c r="K371" s="530"/>
      <c r="L371" s="530"/>
      <c r="M371" s="530"/>
      <c r="N371" s="507" t="str">
        <f t="shared" si="74"/>
        <v/>
      </c>
      <c r="O371" s="760">
        <f t="shared" si="61"/>
        <v>0</v>
      </c>
      <c r="P371" s="760">
        <f t="shared" si="62"/>
        <v>0</v>
      </c>
      <c r="Q371" s="760">
        <f t="shared" si="63"/>
        <v>0</v>
      </c>
      <c r="R371" s="760">
        <f t="shared" si="64"/>
        <v>0</v>
      </c>
      <c r="S371" s="172"/>
      <c r="T371" s="172"/>
      <c r="U371" s="577" t="str">
        <f>IF(C371="","",HLOOKUP(C371,'Subpart I Tables'!$C$17:$O$43,15,FALSE))</f>
        <v/>
      </c>
      <c r="V371" s="577" t="str">
        <f>IF(C371="","",HLOOKUP(C371,'Subpart I Tables'!$C$17:$O$43,16,FALSE))</f>
        <v/>
      </c>
      <c r="W371" s="577">
        <v>0</v>
      </c>
      <c r="X371" s="577">
        <v>0</v>
      </c>
      <c r="Y371" s="172"/>
      <c r="Z371" s="172"/>
      <c r="AA371" s="183"/>
      <c r="AB371" s="183"/>
      <c r="AC371" s="183"/>
      <c r="AD371" s="183"/>
      <c r="AE371" s="183"/>
      <c r="AI371" s="886"/>
      <c r="AJ371" s="511" t="str">
        <f t="shared" si="75"/>
        <v/>
      </c>
      <c r="AK371" s="430" t="str">
        <f t="shared" si="76"/>
        <v/>
      </c>
      <c r="AL371" s="430" t="str">
        <f t="shared" si="77"/>
        <v/>
      </c>
      <c r="AM371" s="430" t="str">
        <f t="shared" si="78"/>
        <v/>
      </c>
      <c r="AN371" s="430">
        <f t="shared" si="79"/>
        <v>0</v>
      </c>
      <c r="AO371" s="430">
        <f t="shared" si="80"/>
        <v>0</v>
      </c>
      <c r="AP371" s="430" t="str">
        <f t="shared" si="70"/>
        <v/>
      </c>
      <c r="AQ371" s="430" t="str">
        <f t="shared" si="71"/>
        <v/>
      </c>
      <c r="AR371" s="430" t="str">
        <f t="shared" si="72"/>
        <v/>
      </c>
      <c r="AS371" s="430" t="str">
        <f t="shared" si="73"/>
        <v/>
      </c>
    </row>
    <row r="372" spans="1:45" s="173" customFormat="1" ht="22.5" customHeight="1" x14ac:dyDescent="0.2">
      <c r="A372" s="172"/>
      <c r="B372" s="886"/>
      <c r="C372" s="263" t="str">
        <f t="shared" si="56"/>
        <v/>
      </c>
      <c r="D372" s="238" t="str">
        <f t="shared" si="56"/>
        <v/>
      </c>
      <c r="E372" s="238" t="str">
        <f t="shared" si="57"/>
        <v/>
      </c>
      <c r="F372" s="238" t="str">
        <f t="shared" si="58"/>
        <v/>
      </c>
      <c r="G372" s="238">
        <f t="shared" si="59"/>
        <v>0</v>
      </c>
      <c r="H372" s="238">
        <f t="shared" si="60"/>
        <v>0</v>
      </c>
      <c r="I372" s="418" t="str">
        <f t="shared" si="53"/>
        <v/>
      </c>
      <c r="J372" s="530"/>
      <c r="K372" s="530"/>
      <c r="L372" s="530"/>
      <c r="M372" s="530"/>
      <c r="N372" s="507" t="str">
        <f t="shared" si="74"/>
        <v/>
      </c>
      <c r="O372" s="760">
        <f t="shared" si="61"/>
        <v>0</v>
      </c>
      <c r="P372" s="760">
        <f t="shared" si="62"/>
        <v>0</v>
      </c>
      <c r="Q372" s="760">
        <f t="shared" si="63"/>
        <v>0</v>
      </c>
      <c r="R372" s="760">
        <f t="shared" si="64"/>
        <v>0</v>
      </c>
      <c r="S372" s="172"/>
      <c r="T372" s="172"/>
      <c r="U372" s="577" t="str">
        <f>IF(C372="","",HLOOKUP(C372,'Subpart I Tables'!$C$17:$O$43,15,FALSE))</f>
        <v/>
      </c>
      <c r="V372" s="577" t="str">
        <f>IF(C372="","",HLOOKUP(C372,'Subpart I Tables'!$C$17:$O$43,16,FALSE))</f>
        <v/>
      </c>
      <c r="W372" s="577">
        <v>0</v>
      </c>
      <c r="X372" s="577">
        <v>0</v>
      </c>
      <c r="Y372" s="172"/>
      <c r="Z372" s="172"/>
      <c r="AA372" s="183"/>
      <c r="AB372" s="183"/>
      <c r="AC372" s="183"/>
      <c r="AD372" s="183"/>
      <c r="AE372" s="183"/>
      <c r="AI372" s="886"/>
      <c r="AJ372" s="511" t="str">
        <f t="shared" si="75"/>
        <v/>
      </c>
      <c r="AK372" s="430" t="str">
        <f t="shared" si="76"/>
        <v/>
      </c>
      <c r="AL372" s="430" t="str">
        <f t="shared" si="77"/>
        <v/>
      </c>
      <c r="AM372" s="430" t="str">
        <f t="shared" si="78"/>
        <v/>
      </c>
      <c r="AN372" s="430">
        <f t="shared" si="79"/>
        <v>0</v>
      </c>
      <c r="AO372" s="430">
        <f t="shared" si="80"/>
        <v>0</v>
      </c>
      <c r="AP372" s="430" t="str">
        <f t="shared" si="70"/>
        <v/>
      </c>
      <c r="AQ372" s="430" t="str">
        <f t="shared" si="71"/>
        <v/>
      </c>
      <c r="AR372" s="430" t="str">
        <f t="shared" si="72"/>
        <v/>
      </c>
      <c r="AS372" s="430" t="str">
        <f t="shared" si="73"/>
        <v/>
      </c>
    </row>
    <row r="373" spans="1:45" s="173" customFormat="1" ht="22.5" customHeight="1" x14ac:dyDescent="0.2">
      <c r="A373" s="172"/>
      <c r="B373" s="886"/>
      <c r="C373" s="263" t="str">
        <f t="shared" si="56"/>
        <v/>
      </c>
      <c r="D373" s="238" t="str">
        <f t="shared" si="56"/>
        <v/>
      </c>
      <c r="E373" s="238" t="str">
        <f t="shared" si="57"/>
        <v/>
      </c>
      <c r="F373" s="238" t="str">
        <f t="shared" si="58"/>
        <v/>
      </c>
      <c r="G373" s="238">
        <f t="shared" si="59"/>
        <v>0</v>
      </c>
      <c r="H373" s="238">
        <f t="shared" si="60"/>
        <v>0</v>
      </c>
      <c r="I373" s="418" t="str">
        <f t="shared" si="53"/>
        <v/>
      </c>
      <c r="J373" s="530"/>
      <c r="K373" s="530"/>
      <c r="L373" s="530"/>
      <c r="M373" s="530"/>
      <c r="N373" s="507" t="str">
        <f t="shared" si="74"/>
        <v/>
      </c>
      <c r="O373" s="760">
        <f t="shared" si="61"/>
        <v>0</v>
      </c>
      <c r="P373" s="760">
        <f t="shared" si="62"/>
        <v>0</v>
      </c>
      <c r="Q373" s="760">
        <f t="shared" si="63"/>
        <v>0</v>
      </c>
      <c r="R373" s="760">
        <f t="shared" si="64"/>
        <v>0</v>
      </c>
      <c r="S373" s="172"/>
      <c r="T373" s="172"/>
      <c r="U373" s="577" t="str">
        <f>IF(C373="","",HLOOKUP(C373,'Subpart I Tables'!$C$17:$O$43,15,FALSE))</f>
        <v/>
      </c>
      <c r="V373" s="577" t="str">
        <f>IF(C373="","",HLOOKUP(C373,'Subpart I Tables'!$C$17:$O$43,16,FALSE))</f>
        <v/>
      </c>
      <c r="W373" s="577">
        <v>0</v>
      </c>
      <c r="X373" s="577">
        <v>0</v>
      </c>
      <c r="Y373" s="172"/>
      <c r="Z373" s="172"/>
      <c r="AA373" s="183"/>
      <c r="AB373" s="183"/>
      <c r="AC373" s="183"/>
      <c r="AD373" s="183"/>
      <c r="AE373" s="183"/>
      <c r="AI373" s="886"/>
      <c r="AJ373" s="511" t="str">
        <f t="shared" si="75"/>
        <v/>
      </c>
      <c r="AK373" s="430" t="str">
        <f t="shared" si="76"/>
        <v/>
      </c>
      <c r="AL373" s="430" t="str">
        <f t="shared" si="77"/>
        <v/>
      </c>
      <c r="AM373" s="430" t="str">
        <f t="shared" si="78"/>
        <v/>
      </c>
      <c r="AN373" s="430">
        <f t="shared" si="79"/>
        <v>0</v>
      </c>
      <c r="AO373" s="430">
        <f t="shared" si="80"/>
        <v>0</v>
      </c>
      <c r="AP373" s="430" t="str">
        <f t="shared" si="70"/>
        <v/>
      </c>
      <c r="AQ373" s="430" t="str">
        <f t="shared" si="71"/>
        <v/>
      </c>
      <c r="AR373" s="430" t="str">
        <f t="shared" si="72"/>
        <v/>
      </c>
      <c r="AS373" s="430" t="str">
        <f t="shared" si="73"/>
        <v/>
      </c>
    </row>
    <row r="374" spans="1:45" s="173" customFormat="1" ht="18" customHeight="1" x14ac:dyDescent="0.2">
      <c r="A374" s="172"/>
      <c r="B374" s="886"/>
      <c r="C374" s="263" t="str">
        <f t="shared" si="56"/>
        <v/>
      </c>
      <c r="D374" s="238" t="str">
        <f t="shared" si="56"/>
        <v/>
      </c>
      <c r="E374" s="238" t="str">
        <f t="shared" si="57"/>
        <v/>
      </c>
      <c r="F374" s="238" t="str">
        <f t="shared" si="58"/>
        <v/>
      </c>
      <c r="G374" s="238">
        <f t="shared" si="59"/>
        <v>0</v>
      </c>
      <c r="H374" s="238">
        <f t="shared" si="60"/>
        <v>0</v>
      </c>
      <c r="I374" s="421" t="str">
        <f t="shared" si="53"/>
        <v/>
      </c>
      <c r="J374" s="530"/>
      <c r="K374" s="530"/>
      <c r="L374" s="530"/>
      <c r="M374" s="530"/>
      <c r="N374" s="507" t="str">
        <f t="shared" si="74"/>
        <v/>
      </c>
      <c r="O374" s="760">
        <f t="shared" si="61"/>
        <v>0</v>
      </c>
      <c r="P374" s="760">
        <f t="shared" si="62"/>
        <v>0</v>
      </c>
      <c r="Q374" s="760">
        <f t="shared" si="63"/>
        <v>0</v>
      </c>
      <c r="R374" s="760">
        <f t="shared" si="64"/>
        <v>0</v>
      </c>
      <c r="S374" s="172"/>
      <c r="T374" s="172"/>
      <c r="U374" s="577" t="str">
        <f>IF(C374="","",HLOOKUP(C374,'Subpart I Tables'!$C$17:$O$43,15,FALSE))</f>
        <v/>
      </c>
      <c r="V374" s="577" t="str">
        <f>IF(C374="","",HLOOKUP(C374,'Subpart I Tables'!$C$17:$O$43,16,FALSE))</f>
        <v/>
      </c>
      <c r="W374" s="577">
        <v>0</v>
      </c>
      <c r="X374" s="577">
        <v>0</v>
      </c>
      <c r="Y374" s="172"/>
      <c r="Z374" s="172"/>
      <c r="AA374" s="183"/>
      <c r="AB374" s="183"/>
      <c r="AC374" s="183"/>
      <c r="AD374" s="183"/>
      <c r="AE374" s="183"/>
      <c r="AI374" s="886"/>
      <c r="AJ374" s="511" t="str">
        <f t="shared" si="75"/>
        <v/>
      </c>
      <c r="AK374" s="430" t="str">
        <f t="shared" si="76"/>
        <v/>
      </c>
      <c r="AL374" s="430" t="str">
        <f t="shared" si="77"/>
        <v/>
      </c>
      <c r="AM374" s="430" t="str">
        <f t="shared" si="78"/>
        <v/>
      </c>
      <c r="AN374" s="430">
        <f t="shared" si="79"/>
        <v>0</v>
      </c>
      <c r="AO374" s="430">
        <f t="shared" si="80"/>
        <v>0</v>
      </c>
      <c r="AP374" s="430" t="str">
        <f t="shared" si="70"/>
        <v/>
      </c>
      <c r="AQ374" s="430" t="str">
        <f t="shared" si="71"/>
        <v/>
      </c>
      <c r="AR374" s="430" t="str">
        <f t="shared" si="72"/>
        <v/>
      </c>
      <c r="AS374" s="430" t="str">
        <f t="shared" si="73"/>
        <v/>
      </c>
    </row>
    <row r="375" spans="1:45" s="173" customFormat="1" ht="18" customHeight="1" x14ac:dyDescent="0.2">
      <c r="A375" s="172"/>
      <c r="B375" s="886"/>
      <c r="C375" s="263" t="str">
        <f t="shared" si="56"/>
        <v/>
      </c>
      <c r="D375" s="238" t="str">
        <f t="shared" si="56"/>
        <v/>
      </c>
      <c r="E375" s="238" t="str">
        <f t="shared" si="57"/>
        <v/>
      </c>
      <c r="F375" s="238" t="str">
        <f t="shared" si="58"/>
        <v/>
      </c>
      <c r="G375" s="238">
        <f t="shared" si="59"/>
        <v>0</v>
      </c>
      <c r="H375" s="238">
        <f t="shared" si="60"/>
        <v>0</v>
      </c>
      <c r="I375" s="421" t="str">
        <f t="shared" si="53"/>
        <v/>
      </c>
      <c r="J375" s="530"/>
      <c r="K375" s="530"/>
      <c r="L375" s="530"/>
      <c r="M375" s="530"/>
      <c r="N375" s="507" t="str">
        <f t="shared" si="74"/>
        <v/>
      </c>
      <c r="O375" s="760">
        <f t="shared" si="61"/>
        <v>0</v>
      </c>
      <c r="P375" s="760">
        <f t="shared" si="62"/>
        <v>0</v>
      </c>
      <c r="Q375" s="760">
        <f t="shared" si="63"/>
        <v>0</v>
      </c>
      <c r="R375" s="760">
        <f t="shared" si="64"/>
        <v>0</v>
      </c>
      <c r="S375" s="172"/>
      <c r="T375" s="172"/>
      <c r="U375" s="577" t="str">
        <f>IF(C375="","",HLOOKUP(C375,'Subpart I Tables'!$C$17:$O$43,15,FALSE))</f>
        <v/>
      </c>
      <c r="V375" s="577" t="str">
        <f>IF(C375="","",HLOOKUP(C375,'Subpart I Tables'!$C$17:$O$43,16,FALSE))</f>
        <v/>
      </c>
      <c r="W375" s="577">
        <v>0</v>
      </c>
      <c r="X375" s="577">
        <v>0</v>
      </c>
      <c r="Y375" s="172"/>
      <c r="Z375" s="172"/>
      <c r="AA375" s="183"/>
      <c r="AB375" s="183"/>
      <c r="AC375" s="183"/>
      <c r="AD375" s="183"/>
      <c r="AE375" s="183"/>
      <c r="AI375" s="886"/>
      <c r="AJ375" s="511" t="str">
        <f t="shared" si="75"/>
        <v/>
      </c>
      <c r="AK375" s="430" t="str">
        <f t="shared" si="76"/>
        <v/>
      </c>
      <c r="AL375" s="430" t="str">
        <f t="shared" si="77"/>
        <v/>
      </c>
      <c r="AM375" s="430" t="str">
        <f t="shared" si="78"/>
        <v/>
      </c>
      <c r="AN375" s="430">
        <f t="shared" si="79"/>
        <v>0</v>
      </c>
      <c r="AO375" s="430">
        <f t="shared" si="80"/>
        <v>0</v>
      </c>
      <c r="AP375" s="430" t="str">
        <f t="shared" si="70"/>
        <v/>
      </c>
      <c r="AQ375" s="430" t="str">
        <f t="shared" si="71"/>
        <v/>
      </c>
      <c r="AR375" s="430" t="str">
        <f t="shared" si="72"/>
        <v/>
      </c>
      <c r="AS375" s="430" t="str">
        <f t="shared" si="73"/>
        <v/>
      </c>
    </row>
    <row r="376" spans="1:45" s="173" customFormat="1" ht="18" customHeight="1" x14ac:dyDescent="0.2">
      <c r="A376" s="172"/>
      <c r="B376" s="886"/>
      <c r="C376" s="263" t="str">
        <f t="shared" si="56"/>
        <v/>
      </c>
      <c r="D376" s="238" t="str">
        <f t="shared" si="56"/>
        <v/>
      </c>
      <c r="E376" s="238" t="str">
        <f t="shared" si="57"/>
        <v/>
      </c>
      <c r="F376" s="238" t="str">
        <f t="shared" si="58"/>
        <v/>
      </c>
      <c r="G376" s="238">
        <f t="shared" si="59"/>
        <v>0</v>
      </c>
      <c r="H376" s="238">
        <f t="shared" si="60"/>
        <v>0</v>
      </c>
      <c r="I376" s="421" t="str">
        <f t="shared" si="53"/>
        <v/>
      </c>
      <c r="J376" s="530"/>
      <c r="K376" s="530"/>
      <c r="L376" s="530"/>
      <c r="M376" s="530"/>
      <c r="N376" s="507" t="str">
        <f t="shared" si="74"/>
        <v/>
      </c>
      <c r="O376" s="760">
        <f t="shared" si="61"/>
        <v>0</v>
      </c>
      <c r="P376" s="760">
        <f t="shared" si="62"/>
        <v>0</v>
      </c>
      <c r="Q376" s="760">
        <f t="shared" si="63"/>
        <v>0</v>
      </c>
      <c r="R376" s="760">
        <f t="shared" si="64"/>
        <v>0</v>
      </c>
      <c r="S376" s="172"/>
      <c r="T376" s="172"/>
      <c r="U376" s="577" t="str">
        <f>IF(C376="","",HLOOKUP(C376,'Subpart I Tables'!$C$17:$O$43,15,FALSE))</f>
        <v/>
      </c>
      <c r="V376" s="577" t="str">
        <f>IF(C376="","",HLOOKUP(C376,'Subpart I Tables'!$C$17:$O$43,16,FALSE))</f>
        <v/>
      </c>
      <c r="W376" s="577">
        <v>0</v>
      </c>
      <c r="X376" s="577">
        <v>0</v>
      </c>
      <c r="Y376" s="172"/>
      <c r="Z376" s="172"/>
      <c r="AA376" s="183"/>
      <c r="AB376" s="183"/>
      <c r="AC376" s="183"/>
      <c r="AD376" s="183"/>
      <c r="AE376" s="183"/>
      <c r="AI376" s="886"/>
      <c r="AJ376" s="511" t="str">
        <f t="shared" si="75"/>
        <v/>
      </c>
      <c r="AK376" s="430" t="str">
        <f t="shared" si="76"/>
        <v/>
      </c>
      <c r="AL376" s="430" t="str">
        <f t="shared" si="77"/>
        <v/>
      </c>
      <c r="AM376" s="430" t="str">
        <f t="shared" si="78"/>
        <v/>
      </c>
      <c r="AN376" s="430">
        <f t="shared" si="79"/>
        <v>0</v>
      </c>
      <c r="AO376" s="430">
        <f t="shared" si="80"/>
        <v>0</v>
      </c>
      <c r="AP376" s="430" t="str">
        <f t="shared" si="70"/>
        <v/>
      </c>
      <c r="AQ376" s="430" t="str">
        <f t="shared" si="71"/>
        <v/>
      </c>
      <c r="AR376" s="430" t="str">
        <f t="shared" si="72"/>
        <v/>
      </c>
      <c r="AS376" s="430" t="str">
        <f t="shared" si="73"/>
        <v/>
      </c>
    </row>
    <row r="377" spans="1:45" s="173" customFormat="1" ht="18" customHeight="1" x14ac:dyDescent="0.2">
      <c r="A377" s="172"/>
      <c r="B377" s="886"/>
      <c r="C377" s="263" t="str">
        <f t="shared" si="56"/>
        <v/>
      </c>
      <c r="D377" s="238" t="str">
        <f t="shared" si="56"/>
        <v/>
      </c>
      <c r="E377" s="238" t="str">
        <f t="shared" si="57"/>
        <v/>
      </c>
      <c r="F377" s="238" t="str">
        <f t="shared" si="58"/>
        <v/>
      </c>
      <c r="G377" s="238">
        <f t="shared" si="59"/>
        <v>0</v>
      </c>
      <c r="H377" s="238">
        <f t="shared" si="60"/>
        <v>0</v>
      </c>
      <c r="I377" s="421" t="str">
        <f t="shared" si="53"/>
        <v/>
      </c>
      <c r="J377" s="530"/>
      <c r="K377" s="530"/>
      <c r="L377" s="530"/>
      <c r="M377" s="530"/>
      <c r="N377" s="507" t="str">
        <f t="shared" si="74"/>
        <v/>
      </c>
      <c r="O377" s="760">
        <f t="shared" si="61"/>
        <v>0</v>
      </c>
      <c r="P377" s="760">
        <f t="shared" si="62"/>
        <v>0</v>
      </c>
      <c r="Q377" s="760">
        <f t="shared" si="63"/>
        <v>0</v>
      </c>
      <c r="R377" s="760">
        <f t="shared" si="64"/>
        <v>0</v>
      </c>
      <c r="S377" s="172"/>
      <c r="T377" s="172"/>
      <c r="U377" s="577" t="str">
        <f>IF(C377="","",HLOOKUP(C377,'Subpart I Tables'!$C$17:$O$43,15,FALSE))</f>
        <v/>
      </c>
      <c r="V377" s="577" t="str">
        <f>IF(C377="","",HLOOKUP(C377,'Subpart I Tables'!$C$17:$O$43,16,FALSE))</f>
        <v/>
      </c>
      <c r="W377" s="577">
        <v>0</v>
      </c>
      <c r="X377" s="577">
        <v>0</v>
      </c>
      <c r="Y377" s="172"/>
      <c r="Z377" s="172"/>
      <c r="AA377" s="183"/>
      <c r="AB377" s="183"/>
      <c r="AC377" s="183"/>
      <c r="AD377" s="183"/>
      <c r="AE377" s="183"/>
      <c r="AI377" s="886"/>
      <c r="AJ377" s="511" t="str">
        <f t="shared" si="75"/>
        <v/>
      </c>
      <c r="AK377" s="430" t="str">
        <f t="shared" si="76"/>
        <v/>
      </c>
      <c r="AL377" s="430" t="str">
        <f t="shared" si="77"/>
        <v/>
      </c>
      <c r="AM377" s="430" t="str">
        <f t="shared" si="78"/>
        <v/>
      </c>
      <c r="AN377" s="430">
        <f t="shared" si="79"/>
        <v>0</v>
      </c>
      <c r="AO377" s="430">
        <f t="shared" si="80"/>
        <v>0</v>
      </c>
      <c r="AP377" s="430" t="str">
        <f t="shared" si="70"/>
        <v/>
      </c>
      <c r="AQ377" s="430" t="str">
        <f t="shared" si="71"/>
        <v/>
      </c>
      <c r="AR377" s="430" t="str">
        <f t="shared" si="72"/>
        <v/>
      </c>
      <c r="AS377" s="430" t="str">
        <f t="shared" si="73"/>
        <v/>
      </c>
    </row>
    <row r="378" spans="1:45" s="173" customFormat="1" ht="18" customHeight="1" thickBot="1" x14ac:dyDescent="0.25">
      <c r="A378" s="172"/>
      <c r="B378" s="887"/>
      <c r="C378" s="265" t="str">
        <f t="shared" si="56"/>
        <v/>
      </c>
      <c r="D378" s="242" t="str">
        <f t="shared" si="56"/>
        <v/>
      </c>
      <c r="E378" s="242" t="str">
        <f t="shared" si="57"/>
        <v/>
      </c>
      <c r="F378" s="242" t="str">
        <f t="shared" si="58"/>
        <v/>
      </c>
      <c r="G378" s="242">
        <f t="shared" si="59"/>
        <v>0</v>
      </c>
      <c r="H378" s="242">
        <f t="shared" si="60"/>
        <v>0</v>
      </c>
      <c r="I378" s="422" t="str">
        <f t="shared" si="53"/>
        <v/>
      </c>
      <c r="J378" s="531"/>
      <c r="K378" s="531"/>
      <c r="L378" s="531"/>
      <c r="M378" s="531"/>
      <c r="N378" s="508" t="str">
        <f t="shared" si="74"/>
        <v/>
      </c>
      <c r="O378" s="761">
        <f t="shared" si="61"/>
        <v>0</v>
      </c>
      <c r="P378" s="761">
        <f t="shared" si="62"/>
        <v>0</v>
      </c>
      <c r="Q378" s="761">
        <f t="shared" si="63"/>
        <v>0</v>
      </c>
      <c r="R378" s="761">
        <f t="shared" si="64"/>
        <v>0</v>
      </c>
      <c r="S378" s="172"/>
      <c r="T378" s="172"/>
      <c r="U378" s="578" t="str">
        <f>IF(C378="","",HLOOKUP(C378,'Subpart I Tables'!$C$17:$O$43,15,FALSE))</f>
        <v/>
      </c>
      <c r="V378" s="578" t="str">
        <f>IF(C378="","",HLOOKUP(C378,'Subpart I Tables'!$C$17:$O$43,16,FALSE))</f>
        <v/>
      </c>
      <c r="W378" s="578">
        <v>0</v>
      </c>
      <c r="X378" s="578">
        <v>0</v>
      </c>
      <c r="Y378" s="172"/>
      <c r="Z378" s="172"/>
      <c r="AA378" s="183"/>
      <c r="AB378" s="183"/>
      <c r="AC378" s="183"/>
      <c r="AD378" s="183"/>
      <c r="AE378" s="183"/>
      <c r="AI378" s="887"/>
      <c r="AJ378" s="512" t="str">
        <f t="shared" si="75"/>
        <v/>
      </c>
      <c r="AK378" s="607" t="str">
        <f t="shared" si="76"/>
        <v/>
      </c>
      <c r="AL378" s="431" t="str">
        <f t="shared" si="77"/>
        <v/>
      </c>
      <c r="AM378" s="431" t="str">
        <f t="shared" si="78"/>
        <v/>
      </c>
      <c r="AN378" s="431">
        <f t="shared" si="79"/>
        <v>0</v>
      </c>
      <c r="AO378" s="431">
        <f t="shared" si="80"/>
        <v>0</v>
      </c>
      <c r="AP378" s="431" t="str">
        <f t="shared" si="70"/>
        <v/>
      </c>
      <c r="AQ378" s="431" t="str">
        <f t="shared" si="71"/>
        <v/>
      </c>
      <c r="AR378" s="431" t="str">
        <f t="shared" si="72"/>
        <v/>
      </c>
      <c r="AS378" s="431" t="str">
        <f t="shared" si="73"/>
        <v/>
      </c>
    </row>
    <row r="379" spans="1:45" s="173" customFormat="1" ht="18" customHeight="1" x14ac:dyDescent="0.2">
      <c r="A379" s="172"/>
      <c r="B379" s="870" t="s">
        <v>4</v>
      </c>
      <c r="C379" s="261" t="str">
        <f t="shared" si="56"/>
        <v/>
      </c>
      <c r="D379" s="193" t="str">
        <f t="shared" si="56"/>
        <v/>
      </c>
      <c r="E379" s="193" t="str">
        <f t="shared" si="57"/>
        <v/>
      </c>
      <c r="F379" s="193">
        <f t="shared" si="58"/>
        <v>0</v>
      </c>
      <c r="G379" s="193">
        <f t="shared" si="59"/>
        <v>0</v>
      </c>
      <c r="H379" s="193">
        <f t="shared" si="60"/>
        <v>0</v>
      </c>
      <c r="I379" s="417" t="str">
        <f t="shared" si="53"/>
        <v/>
      </c>
      <c r="J379" s="529"/>
      <c r="K379" s="529"/>
      <c r="L379" s="529"/>
      <c r="M379" s="529"/>
      <c r="N379" s="574" t="str">
        <f t="shared" ref="N379:N393" si="81">IF($C379="","",IF(ISNA(VLOOKUP($C379&amp;"Chamber Cleaning - Remote Plasma",$A$169:$H$194,8,FALSE)),1,VLOOKUP($C379&amp;"Chamber Cleaning - Remote Plasma",$A$169:$H$194,8,FALSE)))</f>
        <v/>
      </c>
      <c r="O379" s="759">
        <f t="shared" si="61"/>
        <v>0</v>
      </c>
      <c r="P379" s="759">
        <f t="shared" si="62"/>
        <v>0</v>
      </c>
      <c r="Q379" s="759">
        <f t="shared" si="63"/>
        <v>0</v>
      </c>
      <c r="R379" s="759">
        <f t="shared" si="64"/>
        <v>0</v>
      </c>
      <c r="S379" s="172"/>
      <c r="T379" s="172"/>
      <c r="U379" s="576" t="str">
        <f>IF(C379="","",HLOOKUP(C379,'Subpart I Tables'!$C$17:$O$43,20,FALSE))</f>
        <v/>
      </c>
      <c r="V379" s="576">
        <v>0</v>
      </c>
      <c r="W379" s="576">
        <v>0</v>
      </c>
      <c r="X379" s="576">
        <v>0</v>
      </c>
      <c r="Y379" s="172"/>
      <c r="Z379" s="172"/>
      <c r="AA379" s="183"/>
      <c r="AB379" s="183"/>
      <c r="AC379" s="183"/>
      <c r="AD379" s="183"/>
      <c r="AE379" s="183"/>
      <c r="AI379" s="870" t="s">
        <v>4</v>
      </c>
      <c r="AJ379" s="603" t="str">
        <f>AI420</f>
        <v/>
      </c>
      <c r="AK379" s="429" t="str">
        <f>IF(ISNA(VLOOKUP($AJ379,$C$379:$D$393,2,FALSE)),0,VLOOKUP($AJ379,$C$379:$D$393,2,FALSE))</f>
        <v/>
      </c>
      <c r="AL379" s="429" t="str">
        <f t="shared" ref="AL379:AL393" si="82">IF(ISNA(VLOOKUP($AJ379,$C$379:$H$393,3,FALSE)),0,VLOOKUP($AJ379,$C$379:$H$393,3,FALSE))</f>
        <v/>
      </c>
      <c r="AM379" s="429">
        <f t="shared" ref="AM379:AM393" si="83">IF(ISNA(VLOOKUP($AJ379,$C$379:$H$393,4,FALSE)),0,VLOOKUP($AJ379,$C$379:$H$393,4,FALSE))</f>
        <v>0</v>
      </c>
      <c r="AN379" s="429">
        <f t="shared" ref="AN379:AN393" si="84">IF(ISNA(VLOOKUP($AJ379,$C$379:$H$393,5,FALSE)),0,VLOOKUP($AJ379,$C$379:$H$393,5,FALSE))</f>
        <v>0</v>
      </c>
      <c r="AO379" s="429">
        <f t="shared" ref="AO379:AO393" si="85">IF(ISNA(VLOOKUP($AJ379,$C$379:$H$393,6,FALSE)),0,VLOOKUP($AJ379,$C$379:$H$393,6,FALSE))</f>
        <v>0</v>
      </c>
      <c r="AP379" s="429" t="str">
        <f t="shared" si="70"/>
        <v/>
      </c>
      <c r="AQ379" s="429" t="str">
        <f t="shared" si="71"/>
        <v/>
      </c>
      <c r="AR379" s="429" t="str">
        <f t="shared" si="72"/>
        <v/>
      </c>
      <c r="AS379" s="429" t="str">
        <f t="shared" si="73"/>
        <v/>
      </c>
    </row>
    <row r="380" spans="1:45" s="173" customFormat="1" ht="18" customHeight="1" x14ac:dyDescent="0.2">
      <c r="A380" s="172"/>
      <c r="B380" s="871"/>
      <c r="C380" s="263" t="str">
        <f t="shared" si="56"/>
        <v/>
      </c>
      <c r="D380" s="238" t="str">
        <f t="shared" si="56"/>
        <v/>
      </c>
      <c r="E380" s="238" t="str">
        <f t="shared" si="57"/>
        <v/>
      </c>
      <c r="F380" s="238">
        <f t="shared" si="58"/>
        <v>0</v>
      </c>
      <c r="G380" s="238">
        <f t="shared" si="59"/>
        <v>0</v>
      </c>
      <c r="H380" s="238">
        <f t="shared" si="60"/>
        <v>0</v>
      </c>
      <c r="I380" s="421" t="str">
        <f t="shared" si="53"/>
        <v/>
      </c>
      <c r="J380" s="530"/>
      <c r="K380" s="530"/>
      <c r="L380" s="530"/>
      <c r="M380" s="530"/>
      <c r="N380" s="507" t="str">
        <f t="shared" si="81"/>
        <v/>
      </c>
      <c r="O380" s="760">
        <f t="shared" si="61"/>
        <v>0</v>
      </c>
      <c r="P380" s="760">
        <f t="shared" si="62"/>
        <v>0</v>
      </c>
      <c r="Q380" s="760">
        <f t="shared" si="63"/>
        <v>0</v>
      </c>
      <c r="R380" s="760">
        <f t="shared" si="64"/>
        <v>0</v>
      </c>
      <c r="S380" s="172"/>
      <c r="T380" s="172"/>
      <c r="U380" s="577" t="str">
        <f>IF(C380="","",HLOOKUP(C380,'Subpart I Tables'!$C$17:$O$43,20,FALSE))</f>
        <v/>
      </c>
      <c r="V380" s="577">
        <v>0</v>
      </c>
      <c r="W380" s="577">
        <v>0</v>
      </c>
      <c r="X380" s="577">
        <v>0</v>
      </c>
      <c r="Y380" s="172"/>
      <c r="Z380" s="172"/>
      <c r="AA380" s="183"/>
      <c r="AB380" s="183"/>
      <c r="AC380" s="183"/>
      <c r="AD380" s="183"/>
      <c r="AE380" s="183"/>
      <c r="AI380" s="871"/>
      <c r="AJ380" s="604" t="str">
        <f t="shared" ref="AJ380:AJ393" si="86">AI421</f>
        <v/>
      </c>
      <c r="AK380" s="430" t="str">
        <f t="shared" ref="AK380:AK393" si="87">IF(ISNA(VLOOKUP($AJ380,$C$379:$D$393,2,FALSE)),0,VLOOKUP($AJ380,$C$379:$D$393,2,FALSE))</f>
        <v/>
      </c>
      <c r="AL380" s="430" t="str">
        <f t="shared" si="82"/>
        <v/>
      </c>
      <c r="AM380" s="430">
        <f t="shared" si="83"/>
        <v>0</v>
      </c>
      <c r="AN380" s="430">
        <f t="shared" si="84"/>
        <v>0</v>
      </c>
      <c r="AO380" s="430">
        <f t="shared" si="85"/>
        <v>0</v>
      </c>
      <c r="AP380" s="430" t="str">
        <f t="shared" si="70"/>
        <v/>
      </c>
      <c r="AQ380" s="430" t="str">
        <f t="shared" si="71"/>
        <v/>
      </c>
      <c r="AR380" s="430" t="str">
        <f t="shared" si="72"/>
        <v/>
      </c>
      <c r="AS380" s="430" t="str">
        <f t="shared" si="73"/>
        <v/>
      </c>
    </row>
    <row r="381" spans="1:45" s="173" customFormat="1" ht="18" customHeight="1" x14ac:dyDescent="0.2">
      <c r="A381" s="172"/>
      <c r="B381" s="871"/>
      <c r="C381" s="263" t="str">
        <f t="shared" si="56"/>
        <v/>
      </c>
      <c r="D381" s="238" t="str">
        <f t="shared" si="56"/>
        <v/>
      </c>
      <c r="E381" s="238" t="str">
        <f t="shared" si="57"/>
        <v/>
      </c>
      <c r="F381" s="238">
        <f t="shared" si="58"/>
        <v>0</v>
      </c>
      <c r="G381" s="238">
        <f t="shared" si="59"/>
        <v>0</v>
      </c>
      <c r="H381" s="238">
        <f t="shared" si="60"/>
        <v>0</v>
      </c>
      <c r="I381" s="421" t="str">
        <f t="shared" ref="I381:I408" si="88">IF(F309=0,"",F309)</f>
        <v/>
      </c>
      <c r="J381" s="530"/>
      <c r="K381" s="530"/>
      <c r="L381" s="530"/>
      <c r="M381" s="530"/>
      <c r="N381" s="507" t="str">
        <f t="shared" si="81"/>
        <v/>
      </c>
      <c r="O381" s="760">
        <f t="shared" si="61"/>
        <v>0</v>
      </c>
      <c r="P381" s="760">
        <f t="shared" si="62"/>
        <v>0</v>
      </c>
      <c r="Q381" s="760">
        <f t="shared" si="63"/>
        <v>0</v>
      </c>
      <c r="R381" s="760">
        <f t="shared" si="64"/>
        <v>0</v>
      </c>
      <c r="S381" s="172"/>
      <c r="T381" s="172"/>
      <c r="U381" s="577" t="str">
        <f>IF(C381="","",HLOOKUP(C381,'Subpart I Tables'!$C$17:$O$43,20,FALSE))</f>
        <v/>
      </c>
      <c r="V381" s="577">
        <v>0</v>
      </c>
      <c r="W381" s="577">
        <v>0</v>
      </c>
      <c r="X381" s="577">
        <v>0</v>
      </c>
      <c r="Y381" s="172"/>
      <c r="Z381" s="172"/>
      <c r="AA381" s="183"/>
      <c r="AB381" s="183"/>
      <c r="AC381" s="183"/>
      <c r="AD381" s="183"/>
      <c r="AE381" s="183"/>
      <c r="AI381" s="871"/>
      <c r="AJ381" s="604" t="str">
        <f t="shared" si="86"/>
        <v/>
      </c>
      <c r="AK381" s="430" t="str">
        <f t="shared" si="87"/>
        <v/>
      </c>
      <c r="AL381" s="430" t="str">
        <f t="shared" si="82"/>
        <v/>
      </c>
      <c r="AM381" s="430">
        <f t="shared" si="83"/>
        <v>0</v>
      </c>
      <c r="AN381" s="430">
        <f t="shared" si="84"/>
        <v>0</v>
      </c>
      <c r="AO381" s="430">
        <f t="shared" si="85"/>
        <v>0</v>
      </c>
      <c r="AP381" s="430" t="str">
        <f t="shared" si="70"/>
        <v/>
      </c>
      <c r="AQ381" s="430" t="str">
        <f t="shared" si="71"/>
        <v/>
      </c>
      <c r="AR381" s="430" t="str">
        <f t="shared" si="72"/>
        <v/>
      </c>
      <c r="AS381" s="430" t="str">
        <f t="shared" si="73"/>
        <v/>
      </c>
    </row>
    <row r="382" spans="1:45" s="173" customFormat="1" ht="18" customHeight="1" x14ac:dyDescent="0.2">
      <c r="A382" s="172"/>
      <c r="B382" s="871"/>
      <c r="C382" s="263" t="str">
        <f t="shared" si="56"/>
        <v/>
      </c>
      <c r="D382" s="238" t="str">
        <f t="shared" si="56"/>
        <v/>
      </c>
      <c r="E382" s="238" t="str">
        <f t="shared" si="57"/>
        <v/>
      </c>
      <c r="F382" s="238">
        <f t="shared" si="58"/>
        <v>0</v>
      </c>
      <c r="G382" s="238">
        <f t="shared" si="59"/>
        <v>0</v>
      </c>
      <c r="H382" s="238">
        <f t="shared" si="60"/>
        <v>0</v>
      </c>
      <c r="I382" s="421" t="str">
        <f t="shared" si="88"/>
        <v/>
      </c>
      <c r="J382" s="530"/>
      <c r="K382" s="530"/>
      <c r="L382" s="530"/>
      <c r="M382" s="530"/>
      <c r="N382" s="507" t="str">
        <f t="shared" si="81"/>
        <v/>
      </c>
      <c r="O382" s="760">
        <f t="shared" si="61"/>
        <v>0</v>
      </c>
      <c r="P382" s="760">
        <f t="shared" si="62"/>
        <v>0</v>
      </c>
      <c r="Q382" s="760">
        <f t="shared" si="63"/>
        <v>0</v>
      </c>
      <c r="R382" s="760">
        <f t="shared" si="64"/>
        <v>0</v>
      </c>
      <c r="S382" s="172"/>
      <c r="T382" s="172"/>
      <c r="U382" s="577" t="str">
        <f>IF(C382="","",HLOOKUP(C382,'Subpart I Tables'!$C$17:$O$43,20,FALSE))</f>
        <v/>
      </c>
      <c r="V382" s="577">
        <v>0</v>
      </c>
      <c r="W382" s="577">
        <v>0</v>
      </c>
      <c r="X382" s="577">
        <v>0</v>
      </c>
      <c r="Y382" s="172"/>
      <c r="Z382" s="172"/>
      <c r="AA382" s="183"/>
      <c r="AB382" s="183"/>
      <c r="AC382" s="183"/>
      <c r="AD382" s="183"/>
      <c r="AE382" s="183"/>
      <c r="AI382" s="871"/>
      <c r="AJ382" s="604" t="str">
        <f t="shared" si="86"/>
        <v/>
      </c>
      <c r="AK382" s="430" t="str">
        <f t="shared" si="87"/>
        <v/>
      </c>
      <c r="AL382" s="430" t="str">
        <f t="shared" si="82"/>
        <v/>
      </c>
      <c r="AM382" s="430">
        <f t="shared" si="83"/>
        <v>0</v>
      </c>
      <c r="AN382" s="430">
        <f t="shared" si="84"/>
        <v>0</v>
      </c>
      <c r="AO382" s="430">
        <f t="shared" si="85"/>
        <v>0</v>
      </c>
      <c r="AP382" s="430" t="str">
        <f t="shared" si="70"/>
        <v/>
      </c>
      <c r="AQ382" s="430" t="str">
        <f t="shared" si="71"/>
        <v/>
      </c>
      <c r="AR382" s="430" t="str">
        <f t="shared" si="72"/>
        <v/>
      </c>
      <c r="AS382" s="430" t="str">
        <f t="shared" si="73"/>
        <v/>
      </c>
    </row>
    <row r="383" spans="1:45" s="173" customFormat="1" ht="18" customHeight="1" x14ac:dyDescent="0.2">
      <c r="A383" s="172"/>
      <c r="B383" s="871"/>
      <c r="C383" s="263" t="str">
        <f t="shared" si="56"/>
        <v/>
      </c>
      <c r="D383" s="238" t="str">
        <f t="shared" si="56"/>
        <v/>
      </c>
      <c r="E383" s="238" t="str">
        <f t="shared" si="57"/>
        <v/>
      </c>
      <c r="F383" s="238">
        <f t="shared" si="58"/>
        <v>0</v>
      </c>
      <c r="G383" s="238">
        <f t="shared" si="59"/>
        <v>0</v>
      </c>
      <c r="H383" s="238">
        <f t="shared" si="60"/>
        <v>0</v>
      </c>
      <c r="I383" s="421" t="str">
        <f t="shared" si="88"/>
        <v/>
      </c>
      <c r="J383" s="530"/>
      <c r="K383" s="530"/>
      <c r="L383" s="530"/>
      <c r="M383" s="530"/>
      <c r="N383" s="507" t="str">
        <f t="shared" si="81"/>
        <v/>
      </c>
      <c r="O383" s="760">
        <f t="shared" si="61"/>
        <v>0</v>
      </c>
      <c r="P383" s="760">
        <f t="shared" si="62"/>
        <v>0</v>
      </c>
      <c r="Q383" s="760">
        <f t="shared" si="63"/>
        <v>0</v>
      </c>
      <c r="R383" s="760">
        <f t="shared" si="64"/>
        <v>0</v>
      </c>
      <c r="S383" s="172"/>
      <c r="T383" s="172"/>
      <c r="U383" s="577" t="str">
        <f>IF(C383="","",HLOOKUP(C383,'Subpart I Tables'!$C$17:$O$43,20,FALSE))</f>
        <v/>
      </c>
      <c r="V383" s="577">
        <v>0</v>
      </c>
      <c r="W383" s="577">
        <v>0</v>
      </c>
      <c r="X383" s="577">
        <v>0</v>
      </c>
      <c r="Y383" s="172"/>
      <c r="Z383" s="172"/>
      <c r="AA383" s="183"/>
      <c r="AB383" s="183"/>
      <c r="AC383" s="183"/>
      <c r="AD383" s="183"/>
      <c r="AE383" s="183"/>
      <c r="AI383" s="871"/>
      <c r="AJ383" s="604" t="str">
        <f t="shared" si="86"/>
        <v/>
      </c>
      <c r="AK383" s="430" t="str">
        <f t="shared" si="87"/>
        <v/>
      </c>
      <c r="AL383" s="430" t="str">
        <f t="shared" si="82"/>
        <v/>
      </c>
      <c r="AM383" s="430">
        <f t="shared" si="83"/>
        <v>0</v>
      </c>
      <c r="AN383" s="430">
        <f t="shared" si="84"/>
        <v>0</v>
      </c>
      <c r="AO383" s="430">
        <f t="shared" si="85"/>
        <v>0</v>
      </c>
      <c r="AP383" s="430" t="str">
        <f t="shared" si="70"/>
        <v/>
      </c>
      <c r="AQ383" s="430" t="str">
        <f t="shared" si="71"/>
        <v/>
      </c>
      <c r="AR383" s="430" t="str">
        <f t="shared" si="72"/>
        <v/>
      </c>
      <c r="AS383" s="430" t="str">
        <f t="shared" si="73"/>
        <v/>
      </c>
    </row>
    <row r="384" spans="1:45" s="173" customFormat="1" ht="18" customHeight="1" x14ac:dyDescent="0.2">
      <c r="A384" s="172"/>
      <c r="B384" s="871"/>
      <c r="C384" s="263" t="str">
        <f t="shared" si="56"/>
        <v/>
      </c>
      <c r="D384" s="238" t="str">
        <f t="shared" si="56"/>
        <v/>
      </c>
      <c r="E384" s="238" t="str">
        <f t="shared" si="57"/>
        <v/>
      </c>
      <c r="F384" s="238">
        <f t="shared" si="58"/>
        <v>0</v>
      </c>
      <c r="G384" s="238">
        <f t="shared" si="59"/>
        <v>0</v>
      </c>
      <c r="H384" s="238">
        <f t="shared" si="60"/>
        <v>0</v>
      </c>
      <c r="I384" s="421" t="str">
        <f t="shared" si="88"/>
        <v/>
      </c>
      <c r="J384" s="530"/>
      <c r="K384" s="530"/>
      <c r="L384" s="530"/>
      <c r="M384" s="530"/>
      <c r="N384" s="507" t="str">
        <f t="shared" si="81"/>
        <v/>
      </c>
      <c r="O384" s="760">
        <f t="shared" si="61"/>
        <v>0</v>
      </c>
      <c r="P384" s="760">
        <f t="shared" si="62"/>
        <v>0</v>
      </c>
      <c r="Q384" s="760">
        <f t="shared" si="63"/>
        <v>0</v>
      </c>
      <c r="R384" s="760">
        <f t="shared" si="64"/>
        <v>0</v>
      </c>
      <c r="S384" s="172"/>
      <c r="T384" s="172"/>
      <c r="U384" s="577" t="str">
        <f>IF(C384="","",HLOOKUP(C384,'Subpart I Tables'!$C$17:$O$43,20,FALSE))</f>
        <v/>
      </c>
      <c r="V384" s="577">
        <v>0</v>
      </c>
      <c r="W384" s="577">
        <v>0</v>
      </c>
      <c r="X384" s="577">
        <v>0</v>
      </c>
      <c r="Y384" s="172"/>
      <c r="Z384" s="172"/>
      <c r="AA384" s="183"/>
      <c r="AB384" s="183"/>
      <c r="AC384" s="183"/>
      <c r="AD384" s="183"/>
      <c r="AE384" s="183"/>
      <c r="AI384" s="871"/>
      <c r="AJ384" s="604" t="str">
        <f t="shared" si="86"/>
        <v/>
      </c>
      <c r="AK384" s="430" t="str">
        <f t="shared" si="87"/>
        <v/>
      </c>
      <c r="AL384" s="430" t="str">
        <f t="shared" si="82"/>
        <v/>
      </c>
      <c r="AM384" s="430">
        <f t="shared" si="83"/>
        <v>0</v>
      </c>
      <c r="AN384" s="430">
        <f t="shared" si="84"/>
        <v>0</v>
      </c>
      <c r="AO384" s="430">
        <f t="shared" si="85"/>
        <v>0</v>
      </c>
      <c r="AP384" s="430" t="str">
        <f t="shared" si="70"/>
        <v/>
      </c>
      <c r="AQ384" s="430" t="str">
        <f t="shared" si="71"/>
        <v/>
      </c>
      <c r="AR384" s="430" t="str">
        <f t="shared" si="72"/>
        <v/>
      </c>
      <c r="AS384" s="430" t="str">
        <f t="shared" si="73"/>
        <v/>
      </c>
    </row>
    <row r="385" spans="1:45" s="173" customFormat="1" ht="18" customHeight="1" x14ac:dyDescent="0.2">
      <c r="A385" s="172"/>
      <c r="B385" s="871"/>
      <c r="C385" s="263" t="str">
        <f t="shared" si="56"/>
        <v/>
      </c>
      <c r="D385" s="238" t="str">
        <f t="shared" si="56"/>
        <v/>
      </c>
      <c r="E385" s="238" t="str">
        <f t="shared" si="57"/>
        <v/>
      </c>
      <c r="F385" s="238">
        <f t="shared" si="58"/>
        <v>0</v>
      </c>
      <c r="G385" s="238">
        <f t="shared" si="59"/>
        <v>0</v>
      </c>
      <c r="H385" s="238">
        <f t="shared" si="60"/>
        <v>0</v>
      </c>
      <c r="I385" s="418" t="str">
        <f t="shared" si="88"/>
        <v/>
      </c>
      <c r="J385" s="530"/>
      <c r="K385" s="530"/>
      <c r="L385" s="530"/>
      <c r="M385" s="530"/>
      <c r="N385" s="507" t="str">
        <f t="shared" si="81"/>
        <v/>
      </c>
      <c r="O385" s="760">
        <f t="shared" si="61"/>
        <v>0</v>
      </c>
      <c r="P385" s="760">
        <f t="shared" si="62"/>
        <v>0</v>
      </c>
      <c r="Q385" s="760">
        <f t="shared" si="63"/>
        <v>0</v>
      </c>
      <c r="R385" s="760">
        <f t="shared" si="64"/>
        <v>0</v>
      </c>
      <c r="S385" s="172"/>
      <c r="T385" s="172"/>
      <c r="U385" s="577" t="str">
        <f>IF(C385="","",HLOOKUP(C385,'Subpart I Tables'!$C$17:$O$43,20,FALSE))</f>
        <v/>
      </c>
      <c r="V385" s="577">
        <v>0</v>
      </c>
      <c r="W385" s="577">
        <v>0</v>
      </c>
      <c r="X385" s="577">
        <v>0</v>
      </c>
      <c r="Y385" s="172"/>
      <c r="Z385" s="172"/>
      <c r="AA385" s="183"/>
      <c r="AB385" s="183"/>
      <c r="AC385" s="183"/>
      <c r="AD385" s="183"/>
      <c r="AE385" s="183"/>
      <c r="AI385" s="871"/>
      <c r="AJ385" s="604" t="str">
        <f t="shared" si="86"/>
        <v/>
      </c>
      <c r="AK385" s="430" t="str">
        <f t="shared" si="87"/>
        <v/>
      </c>
      <c r="AL385" s="430" t="str">
        <f t="shared" si="82"/>
        <v/>
      </c>
      <c r="AM385" s="430">
        <f t="shared" si="83"/>
        <v>0</v>
      </c>
      <c r="AN385" s="430">
        <f t="shared" si="84"/>
        <v>0</v>
      </c>
      <c r="AO385" s="430">
        <f t="shared" si="85"/>
        <v>0</v>
      </c>
      <c r="AP385" s="430" t="str">
        <f t="shared" si="70"/>
        <v/>
      </c>
      <c r="AQ385" s="430" t="str">
        <f t="shared" si="71"/>
        <v/>
      </c>
      <c r="AR385" s="430" t="str">
        <f t="shared" si="72"/>
        <v/>
      </c>
      <c r="AS385" s="430" t="str">
        <f t="shared" si="73"/>
        <v/>
      </c>
    </row>
    <row r="386" spans="1:45" s="173" customFormat="1" ht="18" customHeight="1" x14ac:dyDescent="0.2">
      <c r="A386" s="172"/>
      <c r="B386" s="871"/>
      <c r="C386" s="263" t="str">
        <f t="shared" si="56"/>
        <v/>
      </c>
      <c r="D386" s="238" t="str">
        <f t="shared" si="56"/>
        <v/>
      </c>
      <c r="E386" s="238" t="str">
        <f t="shared" si="57"/>
        <v/>
      </c>
      <c r="F386" s="238">
        <f t="shared" si="58"/>
        <v>0</v>
      </c>
      <c r="G386" s="238">
        <f t="shared" si="59"/>
        <v>0</v>
      </c>
      <c r="H386" s="238">
        <f t="shared" si="60"/>
        <v>0</v>
      </c>
      <c r="I386" s="418" t="str">
        <f t="shared" si="88"/>
        <v/>
      </c>
      <c r="J386" s="530"/>
      <c r="K386" s="530"/>
      <c r="L386" s="530"/>
      <c r="M386" s="530"/>
      <c r="N386" s="507" t="str">
        <f t="shared" si="81"/>
        <v/>
      </c>
      <c r="O386" s="760">
        <f t="shared" si="61"/>
        <v>0</v>
      </c>
      <c r="P386" s="760">
        <f t="shared" si="62"/>
        <v>0</v>
      </c>
      <c r="Q386" s="760">
        <f t="shared" si="63"/>
        <v>0</v>
      </c>
      <c r="R386" s="760">
        <f t="shared" si="64"/>
        <v>0</v>
      </c>
      <c r="S386" s="172"/>
      <c r="T386" s="172"/>
      <c r="U386" s="577" t="str">
        <f>IF(C386="","",HLOOKUP(C386,'Subpart I Tables'!$C$17:$O$43,20,FALSE))</f>
        <v/>
      </c>
      <c r="V386" s="577">
        <v>0</v>
      </c>
      <c r="W386" s="577">
        <v>0</v>
      </c>
      <c r="X386" s="577">
        <v>0</v>
      </c>
      <c r="Y386" s="172"/>
      <c r="Z386" s="172"/>
      <c r="AA386" s="183"/>
      <c r="AB386" s="183"/>
      <c r="AC386" s="183"/>
      <c r="AD386" s="183"/>
      <c r="AE386" s="183"/>
      <c r="AI386" s="871"/>
      <c r="AJ386" s="604" t="str">
        <f t="shared" si="86"/>
        <v/>
      </c>
      <c r="AK386" s="430" t="str">
        <f t="shared" si="87"/>
        <v/>
      </c>
      <c r="AL386" s="430" t="str">
        <f t="shared" si="82"/>
        <v/>
      </c>
      <c r="AM386" s="430">
        <f t="shared" si="83"/>
        <v>0</v>
      </c>
      <c r="AN386" s="430">
        <f t="shared" si="84"/>
        <v>0</v>
      </c>
      <c r="AO386" s="430">
        <f t="shared" si="85"/>
        <v>0</v>
      </c>
      <c r="AP386" s="430" t="str">
        <f t="shared" si="70"/>
        <v/>
      </c>
      <c r="AQ386" s="430" t="str">
        <f t="shared" si="71"/>
        <v/>
      </c>
      <c r="AR386" s="430" t="str">
        <f t="shared" si="72"/>
        <v/>
      </c>
      <c r="AS386" s="430" t="str">
        <f t="shared" si="73"/>
        <v/>
      </c>
    </row>
    <row r="387" spans="1:45" s="173" customFormat="1" ht="18" customHeight="1" x14ac:dyDescent="0.2">
      <c r="A387" s="172"/>
      <c r="B387" s="871"/>
      <c r="C387" s="263" t="str">
        <f t="shared" si="56"/>
        <v/>
      </c>
      <c r="D387" s="238" t="str">
        <f t="shared" si="56"/>
        <v/>
      </c>
      <c r="E387" s="238" t="str">
        <f t="shared" si="57"/>
        <v/>
      </c>
      <c r="F387" s="238">
        <f t="shared" si="58"/>
        <v>0</v>
      </c>
      <c r="G387" s="238">
        <f t="shared" si="59"/>
        <v>0</v>
      </c>
      <c r="H387" s="238">
        <f t="shared" si="60"/>
        <v>0</v>
      </c>
      <c r="I387" s="418" t="str">
        <f t="shared" si="88"/>
        <v/>
      </c>
      <c r="J387" s="530"/>
      <c r="K387" s="530"/>
      <c r="L387" s="530"/>
      <c r="M387" s="530"/>
      <c r="N387" s="507" t="str">
        <f t="shared" si="81"/>
        <v/>
      </c>
      <c r="O387" s="760">
        <f t="shared" si="61"/>
        <v>0</v>
      </c>
      <c r="P387" s="760">
        <f t="shared" si="62"/>
        <v>0</v>
      </c>
      <c r="Q387" s="760">
        <f t="shared" si="63"/>
        <v>0</v>
      </c>
      <c r="R387" s="760">
        <f t="shared" si="64"/>
        <v>0</v>
      </c>
      <c r="S387" s="172"/>
      <c r="T387" s="172"/>
      <c r="U387" s="577" t="str">
        <f>IF(C387="","",HLOOKUP(C387,'Subpart I Tables'!$C$17:$O$43,20,FALSE))</f>
        <v/>
      </c>
      <c r="V387" s="577">
        <v>0</v>
      </c>
      <c r="W387" s="577">
        <v>0</v>
      </c>
      <c r="X387" s="577">
        <v>0</v>
      </c>
      <c r="Y387" s="172"/>
      <c r="Z387" s="172"/>
      <c r="AA387" s="183"/>
      <c r="AB387" s="183"/>
      <c r="AC387" s="183"/>
      <c r="AD387" s="183"/>
      <c r="AE387" s="183"/>
      <c r="AI387" s="871"/>
      <c r="AJ387" s="604" t="str">
        <f t="shared" si="86"/>
        <v/>
      </c>
      <c r="AK387" s="430" t="str">
        <f t="shared" si="87"/>
        <v/>
      </c>
      <c r="AL387" s="430" t="str">
        <f t="shared" si="82"/>
        <v/>
      </c>
      <c r="AM387" s="430">
        <f t="shared" si="83"/>
        <v>0</v>
      </c>
      <c r="AN387" s="430">
        <f t="shared" si="84"/>
        <v>0</v>
      </c>
      <c r="AO387" s="430">
        <f t="shared" si="85"/>
        <v>0</v>
      </c>
      <c r="AP387" s="430" t="str">
        <f t="shared" si="70"/>
        <v/>
      </c>
      <c r="AQ387" s="430" t="str">
        <f t="shared" si="71"/>
        <v/>
      </c>
      <c r="AR387" s="430" t="str">
        <f t="shared" si="72"/>
        <v/>
      </c>
      <c r="AS387" s="430" t="str">
        <f t="shared" si="73"/>
        <v/>
      </c>
    </row>
    <row r="388" spans="1:45" s="173" customFormat="1" ht="18" customHeight="1" x14ac:dyDescent="0.2">
      <c r="A388" s="172"/>
      <c r="B388" s="871"/>
      <c r="C388" s="263" t="str">
        <f t="shared" si="56"/>
        <v/>
      </c>
      <c r="D388" s="238" t="str">
        <f t="shared" si="56"/>
        <v/>
      </c>
      <c r="E388" s="238" t="str">
        <f t="shared" si="57"/>
        <v/>
      </c>
      <c r="F388" s="238">
        <f t="shared" si="58"/>
        <v>0</v>
      </c>
      <c r="G388" s="238">
        <f t="shared" si="59"/>
        <v>0</v>
      </c>
      <c r="H388" s="238">
        <f t="shared" si="60"/>
        <v>0</v>
      </c>
      <c r="I388" s="418" t="str">
        <f t="shared" si="88"/>
        <v/>
      </c>
      <c r="J388" s="530"/>
      <c r="K388" s="530"/>
      <c r="L388" s="530"/>
      <c r="M388" s="530"/>
      <c r="N388" s="507" t="str">
        <f t="shared" si="81"/>
        <v/>
      </c>
      <c r="O388" s="760">
        <f t="shared" si="61"/>
        <v>0</v>
      </c>
      <c r="P388" s="760">
        <f t="shared" si="62"/>
        <v>0</v>
      </c>
      <c r="Q388" s="760">
        <f t="shared" si="63"/>
        <v>0</v>
      </c>
      <c r="R388" s="760">
        <f t="shared" si="64"/>
        <v>0</v>
      </c>
      <c r="S388" s="172"/>
      <c r="T388" s="172"/>
      <c r="U388" s="577" t="str">
        <f>IF(C388="","",HLOOKUP(C388,'Subpart I Tables'!$C$17:$O$43,20,FALSE))</f>
        <v/>
      </c>
      <c r="V388" s="577">
        <v>0</v>
      </c>
      <c r="W388" s="577">
        <v>0</v>
      </c>
      <c r="X388" s="577">
        <v>0</v>
      </c>
      <c r="Y388" s="172"/>
      <c r="Z388" s="172"/>
      <c r="AA388" s="183"/>
      <c r="AB388" s="183"/>
      <c r="AC388" s="183"/>
      <c r="AD388" s="183"/>
      <c r="AE388" s="183"/>
      <c r="AI388" s="871"/>
      <c r="AJ388" s="604" t="str">
        <f t="shared" si="86"/>
        <v/>
      </c>
      <c r="AK388" s="430" t="str">
        <f t="shared" si="87"/>
        <v/>
      </c>
      <c r="AL388" s="430" t="str">
        <f t="shared" si="82"/>
        <v/>
      </c>
      <c r="AM388" s="430">
        <f t="shared" si="83"/>
        <v>0</v>
      </c>
      <c r="AN388" s="430">
        <f t="shared" si="84"/>
        <v>0</v>
      </c>
      <c r="AO388" s="430">
        <f t="shared" si="85"/>
        <v>0</v>
      </c>
      <c r="AP388" s="430" t="str">
        <f t="shared" si="70"/>
        <v/>
      </c>
      <c r="AQ388" s="430" t="str">
        <f t="shared" si="71"/>
        <v/>
      </c>
      <c r="AR388" s="430" t="str">
        <f t="shared" si="72"/>
        <v/>
      </c>
      <c r="AS388" s="430" t="str">
        <f t="shared" si="73"/>
        <v/>
      </c>
    </row>
    <row r="389" spans="1:45" s="173" customFormat="1" ht="18" customHeight="1" x14ac:dyDescent="0.2">
      <c r="A389" s="172"/>
      <c r="B389" s="871"/>
      <c r="C389" s="263" t="str">
        <f t="shared" si="56"/>
        <v/>
      </c>
      <c r="D389" s="238" t="str">
        <f t="shared" si="56"/>
        <v/>
      </c>
      <c r="E389" s="238" t="str">
        <f t="shared" si="57"/>
        <v/>
      </c>
      <c r="F389" s="238">
        <f t="shared" si="58"/>
        <v>0</v>
      </c>
      <c r="G389" s="238">
        <f t="shared" si="59"/>
        <v>0</v>
      </c>
      <c r="H389" s="238">
        <f t="shared" si="60"/>
        <v>0</v>
      </c>
      <c r="I389" s="421" t="str">
        <f t="shared" si="88"/>
        <v/>
      </c>
      <c r="J389" s="530"/>
      <c r="K389" s="530"/>
      <c r="L389" s="530"/>
      <c r="M389" s="530"/>
      <c r="N389" s="507" t="str">
        <f t="shared" si="81"/>
        <v/>
      </c>
      <c r="O389" s="760">
        <f t="shared" si="61"/>
        <v>0</v>
      </c>
      <c r="P389" s="760">
        <f t="shared" si="62"/>
        <v>0</v>
      </c>
      <c r="Q389" s="760">
        <f t="shared" si="63"/>
        <v>0</v>
      </c>
      <c r="R389" s="760">
        <f t="shared" si="64"/>
        <v>0</v>
      </c>
      <c r="S389" s="172"/>
      <c r="T389" s="172"/>
      <c r="U389" s="577" t="str">
        <f>IF(C389="","",HLOOKUP(C389,'Subpart I Tables'!$C$17:$O$43,20,FALSE))</f>
        <v/>
      </c>
      <c r="V389" s="577">
        <v>0</v>
      </c>
      <c r="W389" s="577">
        <v>0</v>
      </c>
      <c r="X389" s="577">
        <v>0</v>
      </c>
      <c r="Y389" s="172"/>
      <c r="Z389" s="172"/>
      <c r="AA389" s="183"/>
      <c r="AB389" s="183"/>
      <c r="AC389" s="183"/>
      <c r="AD389" s="183"/>
      <c r="AE389" s="183"/>
      <c r="AI389" s="871"/>
      <c r="AJ389" s="604" t="str">
        <f t="shared" si="86"/>
        <v/>
      </c>
      <c r="AK389" s="430" t="str">
        <f t="shared" si="87"/>
        <v/>
      </c>
      <c r="AL389" s="430" t="str">
        <f t="shared" si="82"/>
        <v/>
      </c>
      <c r="AM389" s="430">
        <f t="shared" si="83"/>
        <v>0</v>
      </c>
      <c r="AN389" s="430">
        <f t="shared" si="84"/>
        <v>0</v>
      </c>
      <c r="AO389" s="430">
        <f t="shared" si="85"/>
        <v>0</v>
      </c>
      <c r="AP389" s="430" t="str">
        <f t="shared" si="70"/>
        <v/>
      </c>
      <c r="AQ389" s="430" t="str">
        <f t="shared" si="71"/>
        <v/>
      </c>
      <c r="AR389" s="430" t="str">
        <f t="shared" si="72"/>
        <v/>
      </c>
      <c r="AS389" s="430" t="str">
        <f t="shared" si="73"/>
        <v/>
      </c>
    </row>
    <row r="390" spans="1:45" s="173" customFormat="1" ht="18" customHeight="1" x14ac:dyDescent="0.2">
      <c r="A390" s="172"/>
      <c r="B390" s="871"/>
      <c r="C390" s="263" t="str">
        <f t="shared" si="56"/>
        <v/>
      </c>
      <c r="D390" s="238" t="str">
        <f t="shared" si="56"/>
        <v/>
      </c>
      <c r="E390" s="238" t="str">
        <f t="shared" si="57"/>
        <v/>
      </c>
      <c r="F390" s="238">
        <f t="shared" si="58"/>
        <v>0</v>
      </c>
      <c r="G390" s="238">
        <f t="shared" si="59"/>
        <v>0</v>
      </c>
      <c r="H390" s="238">
        <f t="shared" si="60"/>
        <v>0</v>
      </c>
      <c r="I390" s="421" t="str">
        <f t="shared" si="88"/>
        <v/>
      </c>
      <c r="J390" s="530"/>
      <c r="K390" s="530"/>
      <c r="L390" s="530"/>
      <c r="M390" s="530"/>
      <c r="N390" s="507" t="str">
        <f t="shared" si="81"/>
        <v/>
      </c>
      <c r="O390" s="760">
        <f t="shared" si="61"/>
        <v>0</v>
      </c>
      <c r="P390" s="760">
        <f t="shared" si="62"/>
        <v>0</v>
      </c>
      <c r="Q390" s="760">
        <f t="shared" si="63"/>
        <v>0</v>
      </c>
      <c r="R390" s="760">
        <f t="shared" si="64"/>
        <v>0</v>
      </c>
      <c r="S390" s="172"/>
      <c r="T390" s="172"/>
      <c r="U390" s="577" t="str">
        <f>IF(C390="","",HLOOKUP(C390,'Subpart I Tables'!$C$17:$O$43,20,FALSE))</f>
        <v/>
      </c>
      <c r="V390" s="577">
        <v>0</v>
      </c>
      <c r="W390" s="577">
        <v>0</v>
      </c>
      <c r="X390" s="577">
        <v>0</v>
      </c>
      <c r="Y390" s="172"/>
      <c r="Z390" s="172"/>
      <c r="AA390" s="183"/>
      <c r="AB390" s="183"/>
      <c r="AC390" s="183"/>
      <c r="AD390" s="183"/>
      <c r="AE390" s="183"/>
      <c r="AI390" s="871"/>
      <c r="AJ390" s="604" t="str">
        <f t="shared" si="86"/>
        <v/>
      </c>
      <c r="AK390" s="430" t="str">
        <f t="shared" si="87"/>
        <v/>
      </c>
      <c r="AL390" s="430" t="str">
        <f t="shared" si="82"/>
        <v/>
      </c>
      <c r="AM390" s="430">
        <f t="shared" si="83"/>
        <v>0</v>
      </c>
      <c r="AN390" s="430">
        <f t="shared" si="84"/>
        <v>0</v>
      </c>
      <c r="AO390" s="430">
        <f t="shared" si="85"/>
        <v>0</v>
      </c>
      <c r="AP390" s="430" t="str">
        <f t="shared" si="70"/>
        <v/>
      </c>
      <c r="AQ390" s="430" t="str">
        <f t="shared" si="71"/>
        <v/>
      </c>
      <c r="AR390" s="430" t="str">
        <f t="shared" si="72"/>
        <v/>
      </c>
      <c r="AS390" s="430" t="str">
        <f t="shared" si="73"/>
        <v/>
      </c>
    </row>
    <row r="391" spans="1:45" s="173" customFormat="1" ht="18" customHeight="1" x14ac:dyDescent="0.2">
      <c r="A391" s="172"/>
      <c r="B391" s="871"/>
      <c r="C391" s="263" t="str">
        <f t="shared" si="56"/>
        <v/>
      </c>
      <c r="D391" s="238" t="str">
        <f t="shared" si="56"/>
        <v/>
      </c>
      <c r="E391" s="238" t="str">
        <f t="shared" si="57"/>
        <v/>
      </c>
      <c r="F391" s="238">
        <f t="shared" si="58"/>
        <v>0</v>
      </c>
      <c r="G391" s="238">
        <f t="shared" si="59"/>
        <v>0</v>
      </c>
      <c r="H391" s="238">
        <f t="shared" si="60"/>
        <v>0</v>
      </c>
      <c r="I391" s="421" t="str">
        <f t="shared" si="88"/>
        <v/>
      </c>
      <c r="J391" s="530"/>
      <c r="K391" s="530"/>
      <c r="L391" s="530"/>
      <c r="M391" s="530"/>
      <c r="N391" s="507" t="str">
        <f t="shared" si="81"/>
        <v/>
      </c>
      <c r="O391" s="760">
        <f t="shared" si="61"/>
        <v>0</v>
      </c>
      <c r="P391" s="760">
        <f t="shared" si="62"/>
        <v>0</v>
      </c>
      <c r="Q391" s="760">
        <f t="shared" si="63"/>
        <v>0</v>
      </c>
      <c r="R391" s="760">
        <f t="shared" si="64"/>
        <v>0</v>
      </c>
      <c r="S391" s="172"/>
      <c r="T391" s="172"/>
      <c r="U391" s="577" t="str">
        <f>IF(C391="","",HLOOKUP(C391,'Subpart I Tables'!$C$17:$O$43,20,FALSE))</f>
        <v/>
      </c>
      <c r="V391" s="577">
        <v>0</v>
      </c>
      <c r="W391" s="577">
        <v>0</v>
      </c>
      <c r="X391" s="577">
        <v>0</v>
      </c>
      <c r="Y391" s="172"/>
      <c r="Z391" s="172"/>
      <c r="AA391" s="183"/>
      <c r="AB391" s="183"/>
      <c r="AC391" s="183"/>
      <c r="AD391" s="183"/>
      <c r="AE391" s="183"/>
      <c r="AI391" s="871"/>
      <c r="AJ391" s="604" t="str">
        <f t="shared" si="86"/>
        <v/>
      </c>
      <c r="AK391" s="430" t="str">
        <f t="shared" si="87"/>
        <v/>
      </c>
      <c r="AL391" s="430" t="str">
        <f t="shared" si="82"/>
        <v/>
      </c>
      <c r="AM391" s="430">
        <f t="shared" si="83"/>
        <v>0</v>
      </c>
      <c r="AN391" s="430">
        <f t="shared" si="84"/>
        <v>0</v>
      </c>
      <c r="AO391" s="430">
        <f t="shared" si="85"/>
        <v>0</v>
      </c>
      <c r="AP391" s="430" t="str">
        <f t="shared" si="70"/>
        <v/>
      </c>
      <c r="AQ391" s="430" t="str">
        <f t="shared" si="71"/>
        <v/>
      </c>
      <c r="AR391" s="430" t="str">
        <f t="shared" si="72"/>
        <v/>
      </c>
      <c r="AS391" s="430" t="str">
        <f t="shared" si="73"/>
        <v/>
      </c>
    </row>
    <row r="392" spans="1:45" s="173" customFormat="1" ht="18" customHeight="1" x14ac:dyDescent="0.2">
      <c r="A392" s="172"/>
      <c r="B392" s="871"/>
      <c r="C392" s="263" t="str">
        <f t="shared" si="56"/>
        <v/>
      </c>
      <c r="D392" s="238" t="str">
        <f t="shared" si="56"/>
        <v/>
      </c>
      <c r="E392" s="238" t="str">
        <f t="shared" si="57"/>
        <v/>
      </c>
      <c r="F392" s="238">
        <f t="shared" si="58"/>
        <v>0</v>
      </c>
      <c r="G392" s="238">
        <f t="shared" si="59"/>
        <v>0</v>
      </c>
      <c r="H392" s="238">
        <f t="shared" si="60"/>
        <v>0</v>
      </c>
      <c r="I392" s="421" t="str">
        <f t="shared" si="88"/>
        <v/>
      </c>
      <c r="J392" s="530"/>
      <c r="K392" s="530"/>
      <c r="L392" s="530"/>
      <c r="M392" s="530"/>
      <c r="N392" s="507" t="str">
        <f t="shared" si="81"/>
        <v/>
      </c>
      <c r="O392" s="760">
        <f t="shared" si="61"/>
        <v>0</v>
      </c>
      <c r="P392" s="760">
        <f t="shared" si="62"/>
        <v>0</v>
      </c>
      <c r="Q392" s="760">
        <f t="shared" si="63"/>
        <v>0</v>
      </c>
      <c r="R392" s="760">
        <f t="shared" si="64"/>
        <v>0</v>
      </c>
      <c r="S392" s="172"/>
      <c r="T392" s="172"/>
      <c r="U392" s="577" t="str">
        <f>IF(C392="","",HLOOKUP(C392,'Subpart I Tables'!$C$17:$O$43,20,FALSE))</f>
        <v/>
      </c>
      <c r="V392" s="577">
        <v>0</v>
      </c>
      <c r="W392" s="577">
        <v>0</v>
      </c>
      <c r="X392" s="577">
        <v>0</v>
      </c>
      <c r="Y392" s="172"/>
      <c r="Z392" s="172"/>
      <c r="AA392" s="183"/>
      <c r="AB392" s="183"/>
      <c r="AC392" s="183"/>
      <c r="AD392" s="183"/>
      <c r="AE392" s="183"/>
      <c r="AI392" s="871"/>
      <c r="AJ392" s="604" t="str">
        <f t="shared" si="86"/>
        <v/>
      </c>
      <c r="AK392" s="430" t="str">
        <f t="shared" si="87"/>
        <v/>
      </c>
      <c r="AL392" s="430" t="str">
        <f t="shared" si="82"/>
        <v/>
      </c>
      <c r="AM392" s="430">
        <f t="shared" si="83"/>
        <v>0</v>
      </c>
      <c r="AN392" s="430">
        <f t="shared" si="84"/>
        <v>0</v>
      </c>
      <c r="AO392" s="430">
        <f t="shared" si="85"/>
        <v>0</v>
      </c>
      <c r="AP392" s="430" t="str">
        <f t="shared" si="70"/>
        <v/>
      </c>
      <c r="AQ392" s="430" t="str">
        <f t="shared" si="71"/>
        <v/>
      </c>
      <c r="AR392" s="430" t="str">
        <f t="shared" si="72"/>
        <v/>
      </c>
      <c r="AS392" s="430" t="str">
        <f t="shared" si="73"/>
        <v/>
      </c>
    </row>
    <row r="393" spans="1:45" s="173" customFormat="1" ht="18" customHeight="1" thickBot="1" x14ac:dyDescent="0.25">
      <c r="A393" s="172"/>
      <c r="B393" s="872"/>
      <c r="C393" s="265" t="str">
        <f t="shared" si="56"/>
        <v/>
      </c>
      <c r="D393" s="242" t="str">
        <f t="shared" si="56"/>
        <v/>
      </c>
      <c r="E393" s="242" t="str">
        <f t="shared" si="57"/>
        <v/>
      </c>
      <c r="F393" s="242">
        <f t="shared" si="58"/>
        <v>0</v>
      </c>
      <c r="G393" s="242">
        <f t="shared" si="59"/>
        <v>0</v>
      </c>
      <c r="H393" s="242">
        <f t="shared" si="60"/>
        <v>0</v>
      </c>
      <c r="I393" s="422" t="str">
        <f t="shared" si="88"/>
        <v/>
      </c>
      <c r="J393" s="531"/>
      <c r="K393" s="531"/>
      <c r="L393" s="531"/>
      <c r="M393" s="531"/>
      <c r="N393" s="507" t="str">
        <f t="shared" si="81"/>
        <v/>
      </c>
      <c r="O393" s="761">
        <f t="shared" si="61"/>
        <v>0</v>
      </c>
      <c r="P393" s="761">
        <f t="shared" si="62"/>
        <v>0</v>
      </c>
      <c r="Q393" s="761">
        <f t="shared" si="63"/>
        <v>0</v>
      </c>
      <c r="R393" s="761">
        <f t="shared" si="64"/>
        <v>0</v>
      </c>
      <c r="S393" s="172"/>
      <c r="T393" s="172"/>
      <c r="U393" s="578" t="str">
        <f>IF(C393="","",HLOOKUP(C393,'Subpart I Tables'!$C$17:$O$43,20,FALSE))</f>
        <v/>
      </c>
      <c r="V393" s="578">
        <v>0</v>
      </c>
      <c r="W393" s="578">
        <v>0</v>
      </c>
      <c r="X393" s="578">
        <v>0</v>
      </c>
      <c r="Y393" s="172"/>
      <c r="Z393" s="172"/>
      <c r="AA393" s="183"/>
      <c r="AB393" s="183"/>
      <c r="AC393" s="183"/>
      <c r="AD393" s="183"/>
      <c r="AE393" s="183"/>
      <c r="AI393" s="872"/>
      <c r="AJ393" s="608" t="str">
        <f t="shared" si="86"/>
        <v/>
      </c>
      <c r="AK393" s="607" t="str">
        <f t="shared" si="87"/>
        <v/>
      </c>
      <c r="AL393" s="431" t="str">
        <f t="shared" si="82"/>
        <v/>
      </c>
      <c r="AM393" s="431">
        <f t="shared" si="83"/>
        <v>0</v>
      </c>
      <c r="AN393" s="431">
        <f t="shared" si="84"/>
        <v>0</v>
      </c>
      <c r="AO393" s="431">
        <f t="shared" si="85"/>
        <v>0</v>
      </c>
      <c r="AP393" s="431" t="str">
        <f t="shared" si="70"/>
        <v/>
      </c>
      <c r="AQ393" s="431" t="str">
        <f t="shared" si="71"/>
        <v/>
      </c>
      <c r="AR393" s="431" t="str">
        <f t="shared" si="72"/>
        <v/>
      </c>
      <c r="AS393" s="431" t="str">
        <f t="shared" si="73"/>
        <v/>
      </c>
    </row>
    <row r="394" spans="1:45" s="173" customFormat="1" ht="18" customHeight="1" x14ac:dyDescent="0.2">
      <c r="A394" s="172"/>
      <c r="B394" s="885" t="s">
        <v>3</v>
      </c>
      <c r="C394" s="261" t="str">
        <f t="shared" si="56"/>
        <v/>
      </c>
      <c r="D394" s="193" t="str">
        <f t="shared" si="56"/>
        <v/>
      </c>
      <c r="E394" s="193">
        <f t="shared" si="57"/>
        <v>0</v>
      </c>
      <c r="F394" s="193">
        <f t="shared" si="58"/>
        <v>0</v>
      </c>
      <c r="G394" s="193">
        <f t="shared" si="59"/>
        <v>0</v>
      </c>
      <c r="H394" s="193">
        <f t="shared" si="60"/>
        <v>0</v>
      </c>
      <c r="I394" s="417" t="str">
        <f t="shared" si="88"/>
        <v/>
      </c>
      <c r="J394" s="529"/>
      <c r="K394" s="529"/>
      <c r="L394" s="529"/>
      <c r="M394" s="529"/>
      <c r="N394" s="506" t="str">
        <f t="shared" ref="N394:N408" si="89">IF($C394="","",IF(ISNA(VLOOKUP($C394&amp;"Chamber Cleaning - In Situ Thermal",$A$169:$H$194,8,FALSE)),1,VLOOKUP($C394&amp;"Chamber Cleaning - In Situ Thermal",$A$169:$H$194,8,FALSE)))</f>
        <v/>
      </c>
      <c r="O394" s="759">
        <f t="shared" si="61"/>
        <v>0</v>
      </c>
      <c r="P394" s="759">
        <f t="shared" si="62"/>
        <v>0</v>
      </c>
      <c r="Q394" s="759">
        <f t="shared" si="63"/>
        <v>0</v>
      </c>
      <c r="R394" s="759">
        <f t="shared" si="64"/>
        <v>0</v>
      </c>
      <c r="S394" s="172"/>
      <c r="T394" s="172"/>
      <c r="U394" s="576">
        <v>0</v>
      </c>
      <c r="V394" s="576">
        <v>0</v>
      </c>
      <c r="W394" s="576">
        <v>0</v>
      </c>
      <c r="X394" s="576">
        <v>0</v>
      </c>
      <c r="Y394" s="172"/>
      <c r="Z394" s="172"/>
      <c r="AA394" s="183"/>
      <c r="AB394" s="183"/>
      <c r="AC394" s="183"/>
      <c r="AD394" s="183"/>
      <c r="AE394" s="183"/>
      <c r="AI394" s="885" t="s">
        <v>3</v>
      </c>
      <c r="AJ394" s="603" t="str">
        <f>AI420</f>
        <v/>
      </c>
      <c r="AK394" s="429" t="str">
        <f>IF(ISNA(VLOOKUP($AJ394,$C$394:$D$408,2,FALSE)),0,VLOOKUP($AJ394,$C$394:$D$408,2,FALSE))</f>
        <v/>
      </c>
      <c r="AL394" s="429">
        <f t="shared" ref="AL394:AL408" si="90">IF(ISNA(VLOOKUP($AJ394,$C$394:$H$408,3,FALSE)),0,VLOOKUP($AJ394,$C$394:$H$408,3,FALSE))</f>
        <v>0</v>
      </c>
      <c r="AM394" s="429">
        <f t="shared" ref="AM394:AM408" si="91">IF(ISNA(VLOOKUP($AJ394,$C$394:$H$408,4,FALSE)),0,VLOOKUP($AJ394,$C$394:$H$408,4,FALSE))</f>
        <v>0</v>
      </c>
      <c r="AN394" s="429">
        <f t="shared" ref="AN394:AN408" si="92">IF(ISNA(VLOOKUP($AJ394,$C$394:$H$408,5,FALSE)),0,VLOOKUP($AJ394,$C$394:$H$408,5,FALSE))</f>
        <v>0</v>
      </c>
      <c r="AO394" s="429">
        <f t="shared" ref="AO394:AO408" si="93">IF(ISNA(VLOOKUP($AJ394,$C$394:$H$408,6,FALSE)),0,VLOOKUP($AJ394,$C$394:$H$408,6,FALSE))</f>
        <v>0</v>
      </c>
      <c r="AP394" s="429" t="str">
        <f t="shared" si="70"/>
        <v/>
      </c>
      <c r="AQ394" s="429" t="str">
        <f t="shared" si="71"/>
        <v/>
      </c>
      <c r="AR394" s="429" t="str">
        <f t="shared" si="72"/>
        <v/>
      </c>
      <c r="AS394" s="429" t="str">
        <f t="shared" si="73"/>
        <v/>
      </c>
    </row>
    <row r="395" spans="1:45" s="173" customFormat="1" ht="18" customHeight="1" x14ac:dyDescent="0.2">
      <c r="A395" s="172"/>
      <c r="B395" s="886"/>
      <c r="C395" s="263" t="str">
        <f t="shared" si="56"/>
        <v/>
      </c>
      <c r="D395" s="238" t="str">
        <f t="shared" si="56"/>
        <v/>
      </c>
      <c r="E395" s="238">
        <f t="shared" si="57"/>
        <v>0</v>
      </c>
      <c r="F395" s="238">
        <f t="shared" si="58"/>
        <v>0</v>
      </c>
      <c r="G395" s="238">
        <f t="shared" si="59"/>
        <v>0</v>
      </c>
      <c r="H395" s="238">
        <f t="shared" si="60"/>
        <v>0</v>
      </c>
      <c r="I395" s="421" t="str">
        <f t="shared" si="88"/>
        <v/>
      </c>
      <c r="J395" s="530"/>
      <c r="K395" s="530"/>
      <c r="L395" s="530"/>
      <c r="M395" s="530"/>
      <c r="N395" s="507" t="str">
        <f t="shared" si="89"/>
        <v/>
      </c>
      <c r="O395" s="760">
        <f t="shared" si="61"/>
        <v>0</v>
      </c>
      <c r="P395" s="760">
        <f t="shared" si="62"/>
        <v>0</v>
      </c>
      <c r="Q395" s="760">
        <f t="shared" si="63"/>
        <v>0</v>
      </c>
      <c r="R395" s="760">
        <f t="shared" si="64"/>
        <v>0</v>
      </c>
      <c r="S395" s="172"/>
      <c r="T395" s="172"/>
      <c r="U395" s="577">
        <v>0</v>
      </c>
      <c r="V395" s="577">
        <v>0</v>
      </c>
      <c r="W395" s="577">
        <v>0</v>
      </c>
      <c r="X395" s="577">
        <v>0</v>
      </c>
      <c r="Y395" s="172"/>
      <c r="Z395" s="172"/>
      <c r="AA395" s="183"/>
      <c r="AB395" s="183"/>
      <c r="AC395" s="183"/>
      <c r="AD395" s="183"/>
      <c r="AE395" s="183"/>
      <c r="AI395" s="886"/>
      <c r="AJ395" s="604" t="str">
        <f t="shared" ref="AJ395:AJ408" si="94">AI421</f>
        <v/>
      </c>
      <c r="AK395" s="430" t="str">
        <f t="shared" ref="AK395:AK408" si="95">IF(ISNA(VLOOKUP($AJ395,$C$394:$D$408,2,FALSE)),0,VLOOKUP($AJ395,$C$394:$D$408,2,FALSE))</f>
        <v/>
      </c>
      <c r="AL395" s="430">
        <f t="shared" si="90"/>
        <v>0</v>
      </c>
      <c r="AM395" s="430">
        <f t="shared" si="91"/>
        <v>0</v>
      </c>
      <c r="AN395" s="430">
        <f t="shared" si="92"/>
        <v>0</v>
      </c>
      <c r="AO395" s="430">
        <f t="shared" si="93"/>
        <v>0</v>
      </c>
      <c r="AP395" s="430" t="str">
        <f t="shared" si="70"/>
        <v/>
      </c>
      <c r="AQ395" s="430" t="str">
        <f t="shared" si="71"/>
        <v/>
      </c>
      <c r="AR395" s="430" t="str">
        <f t="shared" si="72"/>
        <v/>
      </c>
      <c r="AS395" s="430" t="str">
        <f t="shared" si="73"/>
        <v/>
      </c>
    </row>
    <row r="396" spans="1:45" s="173" customFormat="1" ht="18" customHeight="1" x14ac:dyDescent="0.2">
      <c r="A396" s="172"/>
      <c r="B396" s="886"/>
      <c r="C396" s="263" t="str">
        <f t="shared" si="56"/>
        <v/>
      </c>
      <c r="D396" s="238" t="str">
        <f t="shared" si="56"/>
        <v/>
      </c>
      <c r="E396" s="238">
        <f t="shared" si="57"/>
        <v>0</v>
      </c>
      <c r="F396" s="238">
        <f t="shared" si="58"/>
        <v>0</v>
      </c>
      <c r="G396" s="238">
        <f t="shared" si="59"/>
        <v>0</v>
      </c>
      <c r="H396" s="238">
        <f t="shared" si="60"/>
        <v>0</v>
      </c>
      <c r="I396" s="421" t="str">
        <f t="shared" si="88"/>
        <v/>
      </c>
      <c r="J396" s="530"/>
      <c r="K396" s="530"/>
      <c r="L396" s="530"/>
      <c r="M396" s="530"/>
      <c r="N396" s="507" t="str">
        <f t="shared" si="89"/>
        <v/>
      </c>
      <c r="O396" s="760">
        <f t="shared" si="61"/>
        <v>0</v>
      </c>
      <c r="P396" s="760">
        <f t="shared" si="62"/>
        <v>0</v>
      </c>
      <c r="Q396" s="760">
        <f t="shared" si="63"/>
        <v>0</v>
      </c>
      <c r="R396" s="760">
        <f t="shared" si="64"/>
        <v>0</v>
      </c>
      <c r="S396" s="172"/>
      <c r="T396" s="172"/>
      <c r="U396" s="577">
        <v>0</v>
      </c>
      <c r="V396" s="577">
        <v>0</v>
      </c>
      <c r="W396" s="577">
        <v>0</v>
      </c>
      <c r="X396" s="577">
        <v>0</v>
      </c>
      <c r="Y396" s="172"/>
      <c r="Z396" s="172"/>
      <c r="AA396" s="183"/>
      <c r="AB396" s="183"/>
      <c r="AC396" s="183"/>
      <c r="AD396" s="183"/>
      <c r="AE396" s="183"/>
      <c r="AI396" s="886"/>
      <c r="AJ396" s="604" t="str">
        <f t="shared" si="94"/>
        <v/>
      </c>
      <c r="AK396" s="430" t="str">
        <f>IF(ISNA(VLOOKUP($AJ396,$C$394:$D$408,2,FALSE)),0,VLOOKUP($AJ396,$C$394:$D$408,2,FALSE))</f>
        <v/>
      </c>
      <c r="AL396" s="430">
        <f t="shared" si="90"/>
        <v>0</v>
      </c>
      <c r="AM396" s="430">
        <f t="shared" si="91"/>
        <v>0</v>
      </c>
      <c r="AN396" s="430">
        <f t="shared" si="92"/>
        <v>0</v>
      </c>
      <c r="AO396" s="430">
        <f t="shared" si="93"/>
        <v>0</v>
      </c>
      <c r="AP396" s="430" t="str">
        <f t="shared" si="70"/>
        <v/>
      </c>
      <c r="AQ396" s="430" t="str">
        <f t="shared" si="71"/>
        <v/>
      </c>
      <c r="AR396" s="430" t="str">
        <f t="shared" si="72"/>
        <v/>
      </c>
      <c r="AS396" s="430" t="str">
        <f t="shared" si="73"/>
        <v/>
      </c>
    </row>
    <row r="397" spans="1:45" s="173" customFormat="1" ht="18" customHeight="1" x14ac:dyDescent="0.2">
      <c r="A397" s="172"/>
      <c r="B397" s="886"/>
      <c r="C397" s="263" t="str">
        <f t="shared" si="56"/>
        <v/>
      </c>
      <c r="D397" s="238" t="str">
        <f t="shared" si="56"/>
        <v/>
      </c>
      <c r="E397" s="238">
        <f t="shared" si="57"/>
        <v>0</v>
      </c>
      <c r="F397" s="238">
        <f t="shared" si="58"/>
        <v>0</v>
      </c>
      <c r="G397" s="238">
        <f t="shared" si="59"/>
        <v>0</v>
      </c>
      <c r="H397" s="238">
        <f t="shared" si="60"/>
        <v>0</v>
      </c>
      <c r="I397" s="421" t="str">
        <f t="shared" si="88"/>
        <v/>
      </c>
      <c r="J397" s="530"/>
      <c r="K397" s="530"/>
      <c r="L397" s="530"/>
      <c r="M397" s="530"/>
      <c r="N397" s="507" t="str">
        <f t="shared" si="89"/>
        <v/>
      </c>
      <c r="O397" s="760">
        <f t="shared" si="61"/>
        <v>0</v>
      </c>
      <c r="P397" s="760">
        <f t="shared" si="62"/>
        <v>0</v>
      </c>
      <c r="Q397" s="760">
        <f t="shared" si="63"/>
        <v>0</v>
      </c>
      <c r="R397" s="760">
        <f t="shared" si="64"/>
        <v>0</v>
      </c>
      <c r="S397" s="172"/>
      <c r="T397" s="172"/>
      <c r="U397" s="577">
        <v>0</v>
      </c>
      <c r="V397" s="577">
        <v>0</v>
      </c>
      <c r="W397" s="577">
        <v>0</v>
      </c>
      <c r="X397" s="577">
        <v>0</v>
      </c>
      <c r="Y397" s="172"/>
      <c r="Z397" s="172"/>
      <c r="AA397" s="183"/>
      <c r="AB397" s="183"/>
      <c r="AC397" s="183"/>
      <c r="AD397" s="183"/>
      <c r="AE397" s="183"/>
      <c r="AI397" s="886"/>
      <c r="AJ397" s="604" t="str">
        <f t="shared" si="94"/>
        <v/>
      </c>
      <c r="AK397" s="430" t="str">
        <f t="shared" si="95"/>
        <v/>
      </c>
      <c r="AL397" s="430">
        <f t="shared" si="90"/>
        <v>0</v>
      </c>
      <c r="AM397" s="430">
        <f t="shared" si="91"/>
        <v>0</v>
      </c>
      <c r="AN397" s="430">
        <f t="shared" si="92"/>
        <v>0</v>
      </c>
      <c r="AO397" s="430">
        <f t="shared" si="93"/>
        <v>0</v>
      </c>
      <c r="AP397" s="430" t="str">
        <f t="shared" si="70"/>
        <v/>
      </c>
      <c r="AQ397" s="430" t="str">
        <f t="shared" si="71"/>
        <v/>
      </c>
      <c r="AR397" s="430" t="str">
        <f t="shared" si="72"/>
        <v/>
      </c>
      <c r="AS397" s="430" t="str">
        <f t="shared" si="73"/>
        <v/>
      </c>
    </row>
    <row r="398" spans="1:45" s="173" customFormat="1" ht="18" customHeight="1" x14ac:dyDescent="0.2">
      <c r="A398" s="172"/>
      <c r="B398" s="886"/>
      <c r="C398" s="263" t="str">
        <f t="shared" si="56"/>
        <v/>
      </c>
      <c r="D398" s="238" t="str">
        <f t="shared" si="56"/>
        <v/>
      </c>
      <c r="E398" s="238">
        <f t="shared" si="57"/>
        <v>0</v>
      </c>
      <c r="F398" s="238">
        <f t="shared" si="58"/>
        <v>0</v>
      </c>
      <c r="G398" s="238">
        <f t="shared" si="59"/>
        <v>0</v>
      </c>
      <c r="H398" s="238">
        <f t="shared" si="60"/>
        <v>0</v>
      </c>
      <c r="I398" s="421" t="str">
        <f t="shared" si="88"/>
        <v/>
      </c>
      <c r="J398" s="530"/>
      <c r="K398" s="530"/>
      <c r="L398" s="530"/>
      <c r="M398" s="530"/>
      <c r="N398" s="507" t="str">
        <f t="shared" si="89"/>
        <v/>
      </c>
      <c r="O398" s="760">
        <f t="shared" si="61"/>
        <v>0</v>
      </c>
      <c r="P398" s="760">
        <f t="shared" si="62"/>
        <v>0</v>
      </c>
      <c r="Q398" s="760">
        <f t="shared" si="63"/>
        <v>0</v>
      </c>
      <c r="R398" s="760">
        <f t="shared" si="64"/>
        <v>0</v>
      </c>
      <c r="S398" s="172"/>
      <c r="T398" s="172"/>
      <c r="U398" s="577">
        <v>0</v>
      </c>
      <c r="V398" s="577">
        <v>0</v>
      </c>
      <c r="W398" s="577">
        <v>0</v>
      </c>
      <c r="X398" s="577">
        <v>0</v>
      </c>
      <c r="Y398" s="172"/>
      <c r="Z398" s="172"/>
      <c r="AA398" s="183"/>
      <c r="AB398" s="183"/>
      <c r="AC398" s="183"/>
      <c r="AD398" s="183"/>
      <c r="AE398" s="183"/>
      <c r="AI398" s="886"/>
      <c r="AJ398" s="604" t="str">
        <f t="shared" si="94"/>
        <v/>
      </c>
      <c r="AK398" s="430" t="str">
        <f t="shared" si="95"/>
        <v/>
      </c>
      <c r="AL398" s="430">
        <f t="shared" si="90"/>
        <v>0</v>
      </c>
      <c r="AM398" s="430">
        <f t="shared" si="91"/>
        <v>0</v>
      </c>
      <c r="AN398" s="430">
        <f t="shared" si="92"/>
        <v>0</v>
      </c>
      <c r="AO398" s="430">
        <f t="shared" si="93"/>
        <v>0</v>
      </c>
      <c r="AP398" s="430" t="str">
        <f t="shared" si="70"/>
        <v/>
      </c>
      <c r="AQ398" s="430" t="str">
        <f t="shared" si="71"/>
        <v/>
      </c>
      <c r="AR398" s="430" t="str">
        <f t="shared" si="72"/>
        <v/>
      </c>
      <c r="AS398" s="430" t="str">
        <f t="shared" si="73"/>
        <v/>
      </c>
    </row>
    <row r="399" spans="1:45" s="173" customFormat="1" ht="18" customHeight="1" x14ac:dyDescent="0.2">
      <c r="A399" s="172"/>
      <c r="B399" s="886"/>
      <c r="C399" s="263" t="str">
        <f t="shared" si="56"/>
        <v/>
      </c>
      <c r="D399" s="238" t="str">
        <f t="shared" si="56"/>
        <v/>
      </c>
      <c r="E399" s="238">
        <f t="shared" si="57"/>
        <v>0</v>
      </c>
      <c r="F399" s="238">
        <f t="shared" si="58"/>
        <v>0</v>
      </c>
      <c r="G399" s="238">
        <f t="shared" si="59"/>
        <v>0</v>
      </c>
      <c r="H399" s="238">
        <f t="shared" si="60"/>
        <v>0</v>
      </c>
      <c r="I399" s="421" t="str">
        <f t="shared" si="88"/>
        <v/>
      </c>
      <c r="J399" s="530"/>
      <c r="K399" s="530"/>
      <c r="L399" s="530"/>
      <c r="M399" s="530"/>
      <c r="N399" s="507" t="str">
        <f t="shared" si="89"/>
        <v/>
      </c>
      <c r="O399" s="760">
        <f t="shared" si="61"/>
        <v>0</v>
      </c>
      <c r="P399" s="760">
        <f t="shared" si="62"/>
        <v>0</v>
      </c>
      <c r="Q399" s="760">
        <f t="shared" si="63"/>
        <v>0</v>
      </c>
      <c r="R399" s="760">
        <f t="shared" si="64"/>
        <v>0</v>
      </c>
      <c r="S399" s="172"/>
      <c r="T399" s="172"/>
      <c r="U399" s="577">
        <v>0</v>
      </c>
      <c r="V399" s="577">
        <v>0</v>
      </c>
      <c r="W399" s="577">
        <v>0</v>
      </c>
      <c r="X399" s="577">
        <v>0</v>
      </c>
      <c r="Y399" s="172"/>
      <c r="Z399" s="172"/>
      <c r="AA399" s="183"/>
      <c r="AB399" s="183"/>
      <c r="AC399" s="183"/>
      <c r="AD399" s="183"/>
      <c r="AE399" s="183"/>
      <c r="AI399" s="886"/>
      <c r="AJ399" s="604" t="str">
        <f t="shared" si="94"/>
        <v/>
      </c>
      <c r="AK399" s="430" t="str">
        <f t="shared" si="95"/>
        <v/>
      </c>
      <c r="AL399" s="430">
        <f t="shared" si="90"/>
        <v>0</v>
      </c>
      <c r="AM399" s="430">
        <f t="shared" si="91"/>
        <v>0</v>
      </c>
      <c r="AN399" s="430">
        <f t="shared" si="92"/>
        <v>0</v>
      </c>
      <c r="AO399" s="430">
        <f t="shared" si="93"/>
        <v>0</v>
      </c>
      <c r="AP399" s="430" t="str">
        <f t="shared" si="70"/>
        <v/>
      </c>
      <c r="AQ399" s="430" t="str">
        <f t="shared" si="71"/>
        <v/>
      </c>
      <c r="AR399" s="430" t="str">
        <f t="shared" si="72"/>
        <v/>
      </c>
      <c r="AS399" s="430" t="str">
        <f t="shared" si="73"/>
        <v/>
      </c>
    </row>
    <row r="400" spans="1:45" s="173" customFormat="1" ht="18" customHeight="1" x14ac:dyDescent="0.2">
      <c r="A400" s="172"/>
      <c r="B400" s="886"/>
      <c r="C400" s="263" t="str">
        <f t="shared" si="56"/>
        <v/>
      </c>
      <c r="D400" s="238" t="str">
        <f t="shared" si="56"/>
        <v/>
      </c>
      <c r="E400" s="238">
        <f t="shared" si="57"/>
        <v>0</v>
      </c>
      <c r="F400" s="238">
        <f t="shared" si="58"/>
        <v>0</v>
      </c>
      <c r="G400" s="238">
        <f t="shared" si="59"/>
        <v>0</v>
      </c>
      <c r="H400" s="238">
        <f t="shared" si="60"/>
        <v>0</v>
      </c>
      <c r="I400" s="418" t="str">
        <f t="shared" si="88"/>
        <v/>
      </c>
      <c r="J400" s="530"/>
      <c r="K400" s="530"/>
      <c r="L400" s="530"/>
      <c r="M400" s="530"/>
      <c r="N400" s="507" t="str">
        <f t="shared" si="89"/>
        <v/>
      </c>
      <c r="O400" s="760">
        <f t="shared" si="61"/>
        <v>0</v>
      </c>
      <c r="P400" s="760">
        <f t="shared" si="62"/>
        <v>0</v>
      </c>
      <c r="Q400" s="760">
        <f t="shared" si="63"/>
        <v>0</v>
      </c>
      <c r="R400" s="760">
        <f t="shared" si="64"/>
        <v>0</v>
      </c>
      <c r="S400" s="172"/>
      <c r="T400" s="172"/>
      <c r="U400" s="577">
        <v>0</v>
      </c>
      <c r="V400" s="577">
        <v>0</v>
      </c>
      <c r="W400" s="577">
        <v>0</v>
      </c>
      <c r="X400" s="577">
        <v>0</v>
      </c>
      <c r="Y400" s="172"/>
      <c r="Z400" s="172"/>
      <c r="AA400" s="183"/>
      <c r="AB400" s="183"/>
      <c r="AC400" s="183"/>
      <c r="AD400" s="183"/>
      <c r="AE400" s="183"/>
      <c r="AI400" s="886"/>
      <c r="AJ400" s="604" t="str">
        <f t="shared" si="94"/>
        <v/>
      </c>
      <c r="AK400" s="430" t="str">
        <f t="shared" si="95"/>
        <v/>
      </c>
      <c r="AL400" s="430">
        <f t="shared" si="90"/>
        <v>0</v>
      </c>
      <c r="AM400" s="430">
        <f t="shared" si="91"/>
        <v>0</v>
      </c>
      <c r="AN400" s="430">
        <f t="shared" si="92"/>
        <v>0</v>
      </c>
      <c r="AO400" s="430">
        <f t="shared" si="93"/>
        <v>0</v>
      </c>
      <c r="AP400" s="430" t="str">
        <f t="shared" si="70"/>
        <v/>
      </c>
      <c r="AQ400" s="430" t="str">
        <f t="shared" si="71"/>
        <v/>
      </c>
      <c r="AR400" s="430" t="str">
        <f t="shared" si="72"/>
        <v/>
      </c>
      <c r="AS400" s="430" t="str">
        <f t="shared" si="73"/>
        <v/>
      </c>
    </row>
    <row r="401" spans="1:45" s="173" customFormat="1" ht="18" customHeight="1" x14ac:dyDescent="0.2">
      <c r="A401" s="172"/>
      <c r="B401" s="886"/>
      <c r="C401" s="263" t="str">
        <f t="shared" si="56"/>
        <v/>
      </c>
      <c r="D401" s="238" t="str">
        <f t="shared" si="56"/>
        <v/>
      </c>
      <c r="E401" s="238">
        <f t="shared" si="57"/>
        <v>0</v>
      </c>
      <c r="F401" s="238">
        <f t="shared" si="58"/>
        <v>0</v>
      </c>
      <c r="G401" s="238">
        <f t="shared" si="59"/>
        <v>0</v>
      </c>
      <c r="H401" s="238">
        <f t="shared" si="60"/>
        <v>0</v>
      </c>
      <c r="I401" s="418" t="str">
        <f t="shared" si="88"/>
        <v/>
      </c>
      <c r="J401" s="530"/>
      <c r="K401" s="530"/>
      <c r="L401" s="530"/>
      <c r="M401" s="530"/>
      <c r="N401" s="507" t="str">
        <f t="shared" si="89"/>
        <v/>
      </c>
      <c r="O401" s="760">
        <f t="shared" si="61"/>
        <v>0</v>
      </c>
      <c r="P401" s="760">
        <f t="shared" si="62"/>
        <v>0</v>
      </c>
      <c r="Q401" s="760">
        <f t="shared" si="63"/>
        <v>0</v>
      </c>
      <c r="R401" s="760">
        <f t="shared" si="64"/>
        <v>0</v>
      </c>
      <c r="S401" s="172"/>
      <c r="T401" s="172"/>
      <c r="U401" s="577">
        <v>0</v>
      </c>
      <c r="V401" s="577">
        <v>0</v>
      </c>
      <c r="W401" s="577">
        <v>0</v>
      </c>
      <c r="X401" s="577">
        <v>0</v>
      </c>
      <c r="Y401" s="172"/>
      <c r="Z401" s="172"/>
      <c r="AA401" s="183"/>
      <c r="AB401" s="183"/>
      <c r="AC401" s="183"/>
      <c r="AD401" s="183"/>
      <c r="AE401" s="183"/>
      <c r="AI401" s="886"/>
      <c r="AJ401" s="604" t="str">
        <f t="shared" si="94"/>
        <v/>
      </c>
      <c r="AK401" s="430" t="str">
        <f t="shared" si="95"/>
        <v/>
      </c>
      <c r="AL401" s="430">
        <f t="shared" si="90"/>
        <v>0</v>
      </c>
      <c r="AM401" s="430">
        <f t="shared" si="91"/>
        <v>0</v>
      </c>
      <c r="AN401" s="430">
        <f t="shared" si="92"/>
        <v>0</v>
      </c>
      <c r="AO401" s="430">
        <f t="shared" si="93"/>
        <v>0</v>
      </c>
      <c r="AP401" s="430" t="str">
        <f t="shared" si="70"/>
        <v/>
      </c>
      <c r="AQ401" s="430" t="str">
        <f t="shared" si="71"/>
        <v/>
      </c>
      <c r="AR401" s="430" t="str">
        <f t="shared" si="72"/>
        <v/>
      </c>
      <c r="AS401" s="430" t="str">
        <f t="shared" si="73"/>
        <v/>
      </c>
    </row>
    <row r="402" spans="1:45" s="173" customFormat="1" ht="18" customHeight="1" x14ac:dyDescent="0.2">
      <c r="A402" s="172"/>
      <c r="B402" s="886"/>
      <c r="C402" s="263" t="str">
        <f t="shared" si="56"/>
        <v/>
      </c>
      <c r="D402" s="238" t="str">
        <f t="shared" si="56"/>
        <v/>
      </c>
      <c r="E402" s="238">
        <f t="shared" si="57"/>
        <v>0</v>
      </c>
      <c r="F402" s="238">
        <f t="shared" si="58"/>
        <v>0</v>
      </c>
      <c r="G402" s="238">
        <f t="shared" si="59"/>
        <v>0</v>
      </c>
      <c r="H402" s="238">
        <f t="shared" si="60"/>
        <v>0</v>
      </c>
      <c r="I402" s="418" t="str">
        <f t="shared" si="88"/>
        <v/>
      </c>
      <c r="J402" s="530"/>
      <c r="K402" s="530"/>
      <c r="L402" s="530"/>
      <c r="M402" s="530"/>
      <c r="N402" s="507" t="str">
        <f t="shared" si="89"/>
        <v/>
      </c>
      <c r="O402" s="760">
        <f t="shared" si="61"/>
        <v>0</v>
      </c>
      <c r="P402" s="760">
        <f t="shared" si="62"/>
        <v>0</v>
      </c>
      <c r="Q402" s="760">
        <f t="shared" si="63"/>
        <v>0</v>
      </c>
      <c r="R402" s="760">
        <f t="shared" si="64"/>
        <v>0</v>
      </c>
      <c r="S402" s="172"/>
      <c r="T402" s="172"/>
      <c r="U402" s="577">
        <v>0</v>
      </c>
      <c r="V402" s="577">
        <v>0</v>
      </c>
      <c r="W402" s="577">
        <v>0</v>
      </c>
      <c r="X402" s="577">
        <v>0</v>
      </c>
      <c r="Y402" s="172"/>
      <c r="Z402" s="172"/>
      <c r="AA402" s="183"/>
      <c r="AB402" s="183"/>
      <c r="AC402" s="183"/>
      <c r="AD402" s="183"/>
      <c r="AE402" s="183"/>
      <c r="AI402" s="886"/>
      <c r="AJ402" s="604" t="str">
        <f t="shared" si="94"/>
        <v/>
      </c>
      <c r="AK402" s="430" t="str">
        <f t="shared" si="95"/>
        <v/>
      </c>
      <c r="AL402" s="430">
        <f t="shared" si="90"/>
        <v>0</v>
      </c>
      <c r="AM402" s="430">
        <f t="shared" si="91"/>
        <v>0</v>
      </c>
      <c r="AN402" s="430">
        <f t="shared" si="92"/>
        <v>0</v>
      </c>
      <c r="AO402" s="430">
        <f t="shared" si="93"/>
        <v>0</v>
      </c>
      <c r="AP402" s="430" t="str">
        <f t="shared" si="70"/>
        <v/>
      </c>
      <c r="AQ402" s="430" t="str">
        <f t="shared" si="71"/>
        <v/>
      </c>
      <c r="AR402" s="430" t="str">
        <f t="shared" si="72"/>
        <v/>
      </c>
      <c r="AS402" s="430" t="str">
        <f t="shared" si="73"/>
        <v/>
      </c>
    </row>
    <row r="403" spans="1:45" s="173" customFormat="1" ht="18" customHeight="1" x14ac:dyDescent="0.2">
      <c r="A403" s="172"/>
      <c r="B403" s="886"/>
      <c r="C403" s="263" t="str">
        <f t="shared" si="56"/>
        <v/>
      </c>
      <c r="D403" s="238" t="str">
        <f t="shared" si="56"/>
        <v/>
      </c>
      <c r="E403" s="238">
        <f t="shared" si="57"/>
        <v>0</v>
      </c>
      <c r="F403" s="238">
        <f t="shared" si="58"/>
        <v>0</v>
      </c>
      <c r="G403" s="238">
        <f t="shared" si="59"/>
        <v>0</v>
      </c>
      <c r="H403" s="238">
        <f t="shared" si="60"/>
        <v>0</v>
      </c>
      <c r="I403" s="418" t="str">
        <f t="shared" si="88"/>
        <v/>
      </c>
      <c r="J403" s="530"/>
      <c r="K403" s="530"/>
      <c r="L403" s="530"/>
      <c r="M403" s="530"/>
      <c r="N403" s="507" t="str">
        <f t="shared" si="89"/>
        <v/>
      </c>
      <c r="O403" s="760">
        <f t="shared" si="61"/>
        <v>0</v>
      </c>
      <c r="P403" s="760">
        <f t="shared" si="62"/>
        <v>0</v>
      </c>
      <c r="Q403" s="760">
        <f t="shared" si="63"/>
        <v>0</v>
      </c>
      <c r="R403" s="760">
        <f t="shared" si="64"/>
        <v>0</v>
      </c>
      <c r="S403" s="172"/>
      <c r="T403" s="172"/>
      <c r="U403" s="577">
        <v>0</v>
      </c>
      <c r="V403" s="577">
        <v>0</v>
      </c>
      <c r="W403" s="577">
        <v>0</v>
      </c>
      <c r="X403" s="577">
        <v>0</v>
      </c>
      <c r="Y403" s="172"/>
      <c r="Z403" s="172"/>
      <c r="AA403" s="183"/>
      <c r="AB403" s="183"/>
      <c r="AC403" s="183"/>
      <c r="AD403" s="183"/>
      <c r="AE403" s="183"/>
      <c r="AI403" s="886"/>
      <c r="AJ403" s="604" t="str">
        <f t="shared" si="94"/>
        <v/>
      </c>
      <c r="AK403" s="430" t="str">
        <f t="shared" si="95"/>
        <v/>
      </c>
      <c r="AL403" s="430">
        <f t="shared" si="90"/>
        <v>0</v>
      </c>
      <c r="AM403" s="430">
        <f t="shared" si="91"/>
        <v>0</v>
      </c>
      <c r="AN403" s="430">
        <f t="shared" si="92"/>
        <v>0</v>
      </c>
      <c r="AO403" s="430">
        <f t="shared" si="93"/>
        <v>0</v>
      </c>
      <c r="AP403" s="430" t="str">
        <f t="shared" si="70"/>
        <v/>
      </c>
      <c r="AQ403" s="430" t="str">
        <f t="shared" si="71"/>
        <v/>
      </c>
      <c r="AR403" s="430" t="str">
        <f t="shared" si="72"/>
        <v/>
      </c>
      <c r="AS403" s="430" t="str">
        <f t="shared" si="73"/>
        <v/>
      </c>
    </row>
    <row r="404" spans="1:45" s="173" customFormat="1" ht="18" customHeight="1" x14ac:dyDescent="0.2">
      <c r="A404" s="172"/>
      <c r="B404" s="886"/>
      <c r="C404" s="263" t="str">
        <f t="shared" si="56"/>
        <v/>
      </c>
      <c r="D404" s="238" t="str">
        <f t="shared" si="56"/>
        <v/>
      </c>
      <c r="E404" s="238">
        <f t="shared" si="57"/>
        <v>0</v>
      </c>
      <c r="F404" s="238">
        <f t="shared" si="58"/>
        <v>0</v>
      </c>
      <c r="G404" s="238">
        <f t="shared" si="59"/>
        <v>0</v>
      </c>
      <c r="H404" s="238">
        <f t="shared" si="60"/>
        <v>0</v>
      </c>
      <c r="I404" s="421" t="str">
        <f t="shared" si="88"/>
        <v/>
      </c>
      <c r="J404" s="530"/>
      <c r="K404" s="530"/>
      <c r="L404" s="530"/>
      <c r="M404" s="530"/>
      <c r="N404" s="507" t="str">
        <f t="shared" si="89"/>
        <v/>
      </c>
      <c r="O404" s="760">
        <f t="shared" si="61"/>
        <v>0</v>
      </c>
      <c r="P404" s="760">
        <f t="shared" si="62"/>
        <v>0</v>
      </c>
      <c r="Q404" s="760">
        <f t="shared" si="63"/>
        <v>0</v>
      </c>
      <c r="R404" s="760">
        <f t="shared" si="64"/>
        <v>0</v>
      </c>
      <c r="S404" s="172"/>
      <c r="T404" s="172"/>
      <c r="U404" s="577">
        <v>0</v>
      </c>
      <c r="V404" s="577">
        <v>0</v>
      </c>
      <c r="W404" s="577">
        <v>0</v>
      </c>
      <c r="X404" s="577">
        <v>0</v>
      </c>
      <c r="Y404" s="172"/>
      <c r="Z404" s="172"/>
      <c r="AA404" s="183"/>
      <c r="AB404" s="183"/>
      <c r="AC404" s="183"/>
      <c r="AD404" s="183"/>
      <c r="AE404" s="183"/>
      <c r="AI404" s="886"/>
      <c r="AJ404" s="604" t="str">
        <f t="shared" si="94"/>
        <v/>
      </c>
      <c r="AK404" s="430" t="str">
        <f t="shared" si="95"/>
        <v/>
      </c>
      <c r="AL404" s="430">
        <f t="shared" si="90"/>
        <v>0</v>
      </c>
      <c r="AM404" s="430">
        <f t="shared" si="91"/>
        <v>0</v>
      </c>
      <c r="AN404" s="430">
        <f t="shared" si="92"/>
        <v>0</v>
      </c>
      <c r="AO404" s="430">
        <f t="shared" si="93"/>
        <v>0</v>
      </c>
      <c r="AP404" s="430" t="str">
        <f t="shared" si="70"/>
        <v/>
      </c>
      <c r="AQ404" s="430" t="str">
        <f t="shared" si="71"/>
        <v/>
      </c>
      <c r="AR404" s="430" t="str">
        <f t="shared" si="72"/>
        <v/>
      </c>
      <c r="AS404" s="430" t="str">
        <f t="shared" si="73"/>
        <v/>
      </c>
    </row>
    <row r="405" spans="1:45" s="173" customFormat="1" ht="18" customHeight="1" x14ac:dyDescent="0.2">
      <c r="A405" s="172"/>
      <c r="B405" s="886"/>
      <c r="C405" s="263" t="str">
        <f t="shared" si="56"/>
        <v/>
      </c>
      <c r="D405" s="238" t="str">
        <f t="shared" si="56"/>
        <v/>
      </c>
      <c r="E405" s="238">
        <f t="shared" si="57"/>
        <v>0</v>
      </c>
      <c r="F405" s="238">
        <f t="shared" si="58"/>
        <v>0</v>
      </c>
      <c r="G405" s="238">
        <f t="shared" si="59"/>
        <v>0</v>
      </c>
      <c r="H405" s="238">
        <f t="shared" si="60"/>
        <v>0</v>
      </c>
      <c r="I405" s="421" t="str">
        <f t="shared" si="88"/>
        <v/>
      </c>
      <c r="J405" s="530"/>
      <c r="K405" s="530"/>
      <c r="L405" s="530"/>
      <c r="M405" s="530"/>
      <c r="N405" s="507" t="str">
        <f t="shared" si="89"/>
        <v/>
      </c>
      <c r="O405" s="760">
        <f t="shared" si="61"/>
        <v>0</v>
      </c>
      <c r="P405" s="760">
        <f t="shared" si="62"/>
        <v>0</v>
      </c>
      <c r="Q405" s="760">
        <f t="shared" si="63"/>
        <v>0</v>
      </c>
      <c r="R405" s="760">
        <f t="shared" si="64"/>
        <v>0</v>
      </c>
      <c r="S405" s="172"/>
      <c r="T405" s="172"/>
      <c r="U405" s="577">
        <v>0</v>
      </c>
      <c r="V405" s="577">
        <v>0</v>
      </c>
      <c r="W405" s="577">
        <v>0</v>
      </c>
      <c r="X405" s="577">
        <v>0</v>
      </c>
      <c r="Y405" s="172"/>
      <c r="Z405" s="172"/>
      <c r="AA405" s="183"/>
      <c r="AB405" s="183"/>
      <c r="AC405" s="183"/>
      <c r="AD405" s="183"/>
      <c r="AE405" s="183"/>
      <c r="AI405" s="886"/>
      <c r="AJ405" s="604" t="str">
        <f t="shared" si="94"/>
        <v/>
      </c>
      <c r="AK405" s="430" t="str">
        <f t="shared" si="95"/>
        <v/>
      </c>
      <c r="AL405" s="430">
        <f t="shared" si="90"/>
        <v>0</v>
      </c>
      <c r="AM405" s="430">
        <f t="shared" si="91"/>
        <v>0</v>
      </c>
      <c r="AN405" s="430">
        <f t="shared" si="92"/>
        <v>0</v>
      </c>
      <c r="AO405" s="430">
        <f t="shared" si="93"/>
        <v>0</v>
      </c>
      <c r="AP405" s="430" t="str">
        <f t="shared" si="70"/>
        <v/>
      </c>
      <c r="AQ405" s="430" t="str">
        <f t="shared" si="71"/>
        <v/>
      </c>
      <c r="AR405" s="430" t="str">
        <f t="shared" si="72"/>
        <v/>
      </c>
      <c r="AS405" s="430" t="str">
        <f t="shared" si="73"/>
        <v/>
      </c>
    </row>
    <row r="406" spans="1:45" s="173" customFormat="1" ht="18" customHeight="1" x14ac:dyDescent="0.2">
      <c r="A406" s="172"/>
      <c r="B406" s="886"/>
      <c r="C406" s="263" t="str">
        <f t="shared" si="56"/>
        <v/>
      </c>
      <c r="D406" s="238" t="str">
        <f t="shared" si="56"/>
        <v/>
      </c>
      <c r="E406" s="238">
        <f t="shared" si="57"/>
        <v>0</v>
      </c>
      <c r="F406" s="238">
        <f t="shared" si="58"/>
        <v>0</v>
      </c>
      <c r="G406" s="238">
        <f t="shared" si="59"/>
        <v>0</v>
      </c>
      <c r="H406" s="238">
        <f t="shared" si="60"/>
        <v>0</v>
      </c>
      <c r="I406" s="421" t="str">
        <f t="shared" si="88"/>
        <v/>
      </c>
      <c r="J406" s="530"/>
      <c r="K406" s="530"/>
      <c r="L406" s="530"/>
      <c r="M406" s="530"/>
      <c r="N406" s="507" t="str">
        <f t="shared" si="89"/>
        <v/>
      </c>
      <c r="O406" s="760">
        <f t="shared" si="61"/>
        <v>0</v>
      </c>
      <c r="P406" s="760">
        <f t="shared" si="62"/>
        <v>0</v>
      </c>
      <c r="Q406" s="760">
        <f t="shared" si="63"/>
        <v>0</v>
      </c>
      <c r="R406" s="760">
        <f t="shared" si="64"/>
        <v>0</v>
      </c>
      <c r="S406" s="172"/>
      <c r="T406" s="172"/>
      <c r="U406" s="577">
        <v>0</v>
      </c>
      <c r="V406" s="577">
        <v>0</v>
      </c>
      <c r="W406" s="577">
        <v>0</v>
      </c>
      <c r="X406" s="577">
        <v>0</v>
      </c>
      <c r="Y406" s="172"/>
      <c r="Z406" s="172"/>
      <c r="AA406" s="183"/>
      <c r="AB406" s="183"/>
      <c r="AC406" s="183"/>
      <c r="AD406" s="183"/>
      <c r="AE406" s="183"/>
      <c r="AI406" s="886"/>
      <c r="AJ406" s="604" t="str">
        <f t="shared" si="94"/>
        <v/>
      </c>
      <c r="AK406" s="430" t="str">
        <f t="shared" si="95"/>
        <v/>
      </c>
      <c r="AL406" s="430">
        <f t="shared" si="90"/>
        <v>0</v>
      </c>
      <c r="AM406" s="430">
        <f t="shared" si="91"/>
        <v>0</v>
      </c>
      <c r="AN406" s="430">
        <f t="shared" si="92"/>
        <v>0</v>
      </c>
      <c r="AO406" s="430">
        <f t="shared" si="93"/>
        <v>0</v>
      </c>
      <c r="AP406" s="430" t="str">
        <f t="shared" si="70"/>
        <v/>
      </c>
      <c r="AQ406" s="430" t="str">
        <f t="shared" si="71"/>
        <v/>
      </c>
      <c r="AR406" s="430" t="str">
        <f t="shared" si="72"/>
        <v/>
      </c>
      <c r="AS406" s="430" t="str">
        <f t="shared" si="73"/>
        <v/>
      </c>
    </row>
    <row r="407" spans="1:45" s="173" customFormat="1" ht="18" customHeight="1" x14ac:dyDescent="0.2">
      <c r="A407" s="172"/>
      <c r="B407" s="886"/>
      <c r="C407" s="263" t="str">
        <f t="shared" si="56"/>
        <v/>
      </c>
      <c r="D407" s="238" t="str">
        <f t="shared" si="56"/>
        <v/>
      </c>
      <c r="E407" s="238">
        <f t="shared" si="57"/>
        <v>0</v>
      </c>
      <c r="F407" s="238">
        <f t="shared" si="58"/>
        <v>0</v>
      </c>
      <c r="G407" s="238">
        <f t="shared" si="59"/>
        <v>0</v>
      </c>
      <c r="H407" s="238">
        <f t="shared" si="60"/>
        <v>0</v>
      </c>
      <c r="I407" s="421" t="str">
        <f t="shared" si="88"/>
        <v/>
      </c>
      <c r="J407" s="530"/>
      <c r="K407" s="530"/>
      <c r="L407" s="530"/>
      <c r="M407" s="530"/>
      <c r="N407" s="507" t="str">
        <f t="shared" si="89"/>
        <v/>
      </c>
      <c r="O407" s="760">
        <f t="shared" si="61"/>
        <v>0</v>
      </c>
      <c r="P407" s="760">
        <f t="shared" si="62"/>
        <v>0</v>
      </c>
      <c r="Q407" s="760">
        <f t="shared" si="63"/>
        <v>0</v>
      </c>
      <c r="R407" s="760">
        <f t="shared" si="64"/>
        <v>0</v>
      </c>
      <c r="S407" s="172"/>
      <c r="T407" s="172"/>
      <c r="U407" s="577">
        <v>0</v>
      </c>
      <c r="V407" s="577">
        <v>0</v>
      </c>
      <c r="W407" s="577">
        <v>0</v>
      </c>
      <c r="X407" s="577">
        <v>0</v>
      </c>
      <c r="Y407" s="172"/>
      <c r="Z407" s="172"/>
      <c r="AA407" s="183"/>
      <c r="AB407" s="183"/>
      <c r="AC407" s="183"/>
      <c r="AD407" s="183"/>
      <c r="AE407" s="183"/>
      <c r="AI407" s="886"/>
      <c r="AJ407" s="604" t="str">
        <f t="shared" si="94"/>
        <v/>
      </c>
      <c r="AK407" s="430" t="str">
        <f t="shared" si="95"/>
        <v/>
      </c>
      <c r="AL407" s="430">
        <f t="shared" si="90"/>
        <v>0</v>
      </c>
      <c r="AM407" s="430">
        <f t="shared" si="91"/>
        <v>0</v>
      </c>
      <c r="AN407" s="430">
        <f t="shared" si="92"/>
        <v>0</v>
      </c>
      <c r="AO407" s="430">
        <f t="shared" si="93"/>
        <v>0</v>
      </c>
      <c r="AP407" s="430" t="str">
        <f t="shared" si="70"/>
        <v/>
      </c>
      <c r="AQ407" s="430" t="str">
        <f t="shared" si="71"/>
        <v/>
      </c>
      <c r="AR407" s="430" t="str">
        <f t="shared" si="72"/>
        <v/>
      </c>
      <c r="AS407" s="430" t="str">
        <f t="shared" si="73"/>
        <v/>
      </c>
    </row>
    <row r="408" spans="1:45" s="173" customFormat="1" ht="18" customHeight="1" thickBot="1" x14ac:dyDescent="0.25">
      <c r="A408" s="172"/>
      <c r="B408" s="887"/>
      <c r="C408" s="265" t="str">
        <f t="shared" si="56"/>
        <v/>
      </c>
      <c r="D408" s="242" t="str">
        <f t="shared" si="56"/>
        <v/>
      </c>
      <c r="E408" s="242">
        <f t="shared" si="57"/>
        <v>0</v>
      </c>
      <c r="F408" s="242">
        <f t="shared" si="58"/>
        <v>0</v>
      </c>
      <c r="G408" s="242">
        <f t="shared" si="59"/>
        <v>0</v>
      </c>
      <c r="H408" s="242">
        <f t="shared" si="60"/>
        <v>0</v>
      </c>
      <c r="I408" s="422" t="str">
        <f t="shared" si="88"/>
        <v/>
      </c>
      <c r="J408" s="531"/>
      <c r="K408" s="531"/>
      <c r="L408" s="531"/>
      <c r="M408" s="531"/>
      <c r="N408" s="508" t="str">
        <f t="shared" si="89"/>
        <v/>
      </c>
      <c r="O408" s="761">
        <f t="shared" si="61"/>
        <v>0</v>
      </c>
      <c r="P408" s="761">
        <f t="shared" si="62"/>
        <v>0</v>
      </c>
      <c r="Q408" s="761">
        <f t="shared" si="63"/>
        <v>0</v>
      </c>
      <c r="R408" s="761">
        <f t="shared" si="64"/>
        <v>0</v>
      </c>
      <c r="S408" s="172"/>
      <c r="T408" s="172"/>
      <c r="U408" s="578">
        <v>0</v>
      </c>
      <c r="V408" s="578">
        <v>0</v>
      </c>
      <c r="W408" s="578">
        <v>0</v>
      </c>
      <c r="X408" s="578">
        <v>0</v>
      </c>
      <c r="Y408" s="172"/>
      <c r="Z408" s="172"/>
      <c r="AA408" s="183"/>
      <c r="AB408" s="183"/>
      <c r="AC408" s="183"/>
      <c r="AD408" s="183"/>
      <c r="AE408" s="183"/>
      <c r="AI408" s="887"/>
      <c r="AJ408" s="605" t="str">
        <f t="shared" si="94"/>
        <v/>
      </c>
      <c r="AK408" s="431" t="str">
        <f t="shared" si="95"/>
        <v/>
      </c>
      <c r="AL408" s="431">
        <f t="shared" si="90"/>
        <v>0</v>
      </c>
      <c r="AM408" s="431">
        <f t="shared" si="91"/>
        <v>0</v>
      </c>
      <c r="AN408" s="431">
        <f t="shared" si="92"/>
        <v>0</v>
      </c>
      <c r="AO408" s="431">
        <f t="shared" si="93"/>
        <v>0</v>
      </c>
      <c r="AP408" s="431" t="str">
        <f t="shared" si="70"/>
        <v/>
      </c>
      <c r="AQ408" s="431" t="str">
        <f t="shared" si="71"/>
        <v/>
      </c>
      <c r="AR408" s="431" t="str">
        <f t="shared" si="72"/>
        <v/>
      </c>
      <c r="AS408" s="431" t="str">
        <f t="shared" si="73"/>
        <v/>
      </c>
    </row>
    <row r="409" spans="1:45" s="173" customFormat="1" ht="18" customHeight="1" x14ac:dyDescent="0.2">
      <c r="A409" s="172"/>
      <c r="I409" s="172"/>
      <c r="J409" s="172"/>
      <c r="K409" s="172"/>
      <c r="L409" s="172"/>
      <c r="M409" s="172"/>
      <c r="N409" s="172"/>
      <c r="O409" s="172"/>
      <c r="P409" s="172"/>
      <c r="Q409" s="172"/>
      <c r="R409" s="172"/>
      <c r="S409" s="172"/>
      <c r="W409" s="172"/>
      <c r="X409" s="172"/>
      <c r="Y409" s="172"/>
      <c r="Z409" s="172"/>
      <c r="AA409" s="183"/>
      <c r="AB409" s="183"/>
      <c r="AC409" s="183"/>
      <c r="AD409" s="183"/>
      <c r="AE409" s="183"/>
    </row>
    <row r="410" spans="1:45" s="173" customFormat="1" ht="18" customHeight="1" x14ac:dyDescent="0.2">
      <c r="A410" s="172"/>
      <c r="I410" s="172"/>
      <c r="J410" s="172"/>
      <c r="K410" s="172"/>
      <c r="L410" s="172"/>
      <c r="M410" s="172"/>
      <c r="N410" s="172"/>
      <c r="O410" s="172"/>
      <c r="P410" s="172"/>
      <c r="Q410" s="172"/>
      <c r="R410" s="172"/>
      <c r="S410" s="172"/>
      <c r="W410" s="172"/>
      <c r="X410" s="172"/>
      <c r="Y410" s="172"/>
      <c r="Z410" s="172"/>
      <c r="AA410" s="183"/>
      <c r="AB410" s="183"/>
      <c r="AC410" s="183"/>
      <c r="AD410" s="183"/>
      <c r="AE410" s="183"/>
    </row>
    <row r="411" spans="1:45" s="173" customFormat="1" ht="18" customHeight="1" x14ac:dyDescent="0.2">
      <c r="A411" s="172"/>
      <c r="I411" s="172"/>
      <c r="J411" s="172"/>
      <c r="K411" s="172"/>
      <c r="L411" s="172"/>
      <c r="M411" s="172"/>
      <c r="P411" s="172"/>
      <c r="S411" s="172"/>
      <c r="W411" s="172"/>
      <c r="X411" s="172"/>
      <c r="Y411" s="172"/>
      <c r="Z411" s="172"/>
      <c r="AA411" s="183"/>
      <c r="AB411" s="183"/>
      <c r="AC411" s="183"/>
      <c r="AD411" s="183"/>
      <c r="AE411" s="183"/>
    </row>
    <row r="412" spans="1:45" s="173" customFormat="1" ht="18" customHeight="1" x14ac:dyDescent="0.3">
      <c r="A412" s="172"/>
      <c r="B412" s="186" t="s">
        <v>409</v>
      </c>
      <c r="I412" s="172"/>
      <c r="J412" s="172"/>
      <c r="K412" s="172"/>
      <c r="L412" s="172"/>
      <c r="M412" s="172"/>
      <c r="N412" s="172"/>
      <c r="O412" s="528" t="s">
        <v>189</v>
      </c>
      <c r="Q412" s="172"/>
      <c r="R412" s="172"/>
      <c r="S412" s="172"/>
      <c r="W412" s="172"/>
      <c r="X412" s="172"/>
      <c r="Y412" s="172"/>
      <c r="Z412" s="172"/>
      <c r="AA412" s="183"/>
      <c r="AB412" s="183"/>
      <c r="AC412" s="183"/>
      <c r="AD412" s="183"/>
      <c r="AE412" s="183"/>
    </row>
    <row r="413" spans="1:45" s="173" customFormat="1" ht="18" customHeight="1" x14ac:dyDescent="0.2">
      <c r="A413" s="172"/>
      <c r="I413" s="172"/>
      <c r="J413" s="172"/>
      <c r="K413" s="172"/>
      <c r="L413" s="172"/>
      <c r="M413" s="172"/>
      <c r="N413" s="172"/>
      <c r="O413" s="172"/>
      <c r="P413" s="172"/>
      <c r="Q413" s="172"/>
      <c r="R413" s="172"/>
      <c r="S413" s="172"/>
      <c r="W413" s="172"/>
      <c r="X413" s="172"/>
      <c r="Y413" s="172"/>
      <c r="Z413" s="172"/>
      <c r="AA413" s="183"/>
      <c r="AB413" s="183"/>
      <c r="AC413" s="183"/>
      <c r="AD413" s="183"/>
      <c r="AE413" s="183"/>
    </row>
    <row r="414" spans="1:45" s="173" customFormat="1" ht="18" customHeight="1" x14ac:dyDescent="0.2">
      <c r="A414" s="172"/>
      <c r="I414" s="172"/>
      <c r="J414" s="172"/>
      <c r="K414" s="172"/>
      <c r="L414" s="172"/>
      <c r="M414" s="172"/>
      <c r="N414" s="172"/>
      <c r="O414" s="172"/>
      <c r="P414" s="172"/>
      <c r="Q414" s="172"/>
      <c r="R414" s="172"/>
      <c r="S414" s="172"/>
      <c r="W414" s="172"/>
      <c r="X414" s="172"/>
      <c r="Y414" s="172"/>
      <c r="Z414" s="172"/>
      <c r="AA414" s="183"/>
      <c r="AB414" s="183"/>
      <c r="AC414" s="183"/>
      <c r="AD414" s="183"/>
      <c r="AE414" s="183"/>
    </row>
    <row r="415" spans="1:45" s="173" customFormat="1" ht="18" customHeight="1" x14ac:dyDescent="0.2">
      <c r="A415" s="172"/>
      <c r="I415" s="172"/>
      <c r="J415" s="172"/>
      <c r="K415" s="172"/>
      <c r="L415" s="172"/>
      <c r="M415" s="172"/>
      <c r="N415" s="172"/>
      <c r="O415" s="172"/>
      <c r="P415" s="172"/>
      <c r="Q415" s="172"/>
      <c r="R415" s="172"/>
      <c r="S415" s="172"/>
      <c r="W415" s="172"/>
      <c r="X415" s="172"/>
      <c r="Y415" s="172"/>
      <c r="Z415" s="172"/>
      <c r="AA415" s="183"/>
      <c r="AB415" s="183"/>
      <c r="AC415" s="183"/>
      <c r="AD415" s="183"/>
      <c r="AE415" s="183"/>
    </row>
    <row r="416" spans="1:45" s="173" customFormat="1" ht="18" customHeight="1" x14ac:dyDescent="0.2">
      <c r="A416" s="172"/>
      <c r="I416" s="172"/>
      <c r="J416" s="172"/>
      <c r="K416" s="172"/>
      <c r="L416" s="172"/>
      <c r="M416" s="172"/>
      <c r="N416" s="172"/>
      <c r="O416" s="172"/>
      <c r="P416" s="172"/>
      <c r="Q416" s="172"/>
      <c r="R416" s="172"/>
      <c r="S416" s="172"/>
      <c r="W416" s="172"/>
      <c r="X416" s="172"/>
      <c r="Y416" s="172"/>
      <c r="Z416" s="172"/>
      <c r="AA416" s="183"/>
      <c r="AB416" s="183"/>
      <c r="AC416" s="183"/>
      <c r="AD416" s="183"/>
      <c r="AE416" s="183"/>
    </row>
    <row r="417" spans="1:37" s="173" customFormat="1" ht="18" customHeight="1" x14ac:dyDescent="0.2">
      <c r="A417" s="172"/>
      <c r="I417" s="172"/>
      <c r="J417" s="172"/>
      <c r="K417" s="172"/>
      <c r="L417" s="172"/>
      <c r="M417" s="172"/>
      <c r="N417" s="172"/>
      <c r="O417" s="172"/>
      <c r="P417" s="172"/>
      <c r="Q417" s="172"/>
      <c r="R417" s="172"/>
      <c r="S417" s="172"/>
      <c r="W417" s="172"/>
      <c r="X417" s="172"/>
      <c r="Y417" s="172"/>
      <c r="Z417" s="172"/>
      <c r="AA417" s="183"/>
      <c r="AB417" s="183"/>
      <c r="AC417" s="183"/>
      <c r="AD417" s="183"/>
      <c r="AE417" s="183"/>
    </row>
    <row r="418" spans="1:37" s="173" customFormat="1" ht="18" customHeight="1" thickBot="1" x14ac:dyDescent="0.25">
      <c r="A418" s="172"/>
      <c r="I418" s="172"/>
      <c r="J418" s="172"/>
      <c r="K418" s="172"/>
      <c r="L418" s="172"/>
      <c r="M418" s="172"/>
      <c r="N418" s="172"/>
      <c r="O418" s="172"/>
      <c r="P418" s="172"/>
      <c r="Q418" s="172"/>
      <c r="R418" s="172"/>
      <c r="S418" s="172"/>
      <c r="W418" s="172"/>
      <c r="X418" s="172"/>
      <c r="Y418" s="172"/>
      <c r="Z418" s="172"/>
      <c r="AA418" s="183"/>
      <c r="AB418" s="183"/>
      <c r="AC418" s="183"/>
      <c r="AD418" s="183"/>
      <c r="AE418" s="183"/>
      <c r="AI418" s="591" t="s">
        <v>487</v>
      </c>
    </row>
    <row r="419" spans="1:37" s="173" customFormat="1" ht="44.25" thickBot="1" x14ac:dyDescent="0.25">
      <c r="A419" s="172"/>
      <c r="B419" s="232" t="s">
        <v>8</v>
      </c>
      <c r="C419" s="306" t="s">
        <v>7</v>
      </c>
      <c r="D419" s="307" t="s">
        <v>198</v>
      </c>
      <c r="I419" s="172"/>
      <c r="J419" s="172"/>
      <c r="K419" s="172"/>
      <c r="L419" s="172"/>
      <c r="M419" s="172"/>
      <c r="N419" s="172"/>
      <c r="O419" s="172"/>
      <c r="P419" s="172"/>
      <c r="Q419" s="172"/>
      <c r="R419" s="172"/>
      <c r="S419" s="172"/>
      <c r="W419" s="172"/>
      <c r="X419" s="172"/>
      <c r="Y419" s="172"/>
      <c r="Z419" s="172"/>
      <c r="AA419" s="183"/>
      <c r="AB419" s="183"/>
      <c r="AC419" s="183"/>
      <c r="AD419" s="183"/>
      <c r="AE419" s="183"/>
      <c r="AI419" s="551" t="s">
        <v>7</v>
      </c>
      <c r="AJ419" s="583" t="s">
        <v>198</v>
      </c>
      <c r="AK419" s="583" t="s">
        <v>488</v>
      </c>
    </row>
    <row r="420" spans="1:37" s="173" customFormat="1" ht="18" customHeight="1" x14ac:dyDescent="0.2">
      <c r="A420" s="172"/>
      <c r="B420" s="905" t="s">
        <v>467</v>
      </c>
      <c r="C420" s="308" t="str">
        <f>C205</f>
        <v/>
      </c>
      <c r="D420" s="762">
        <f t="shared" ref="D420:D434" si="96">SUMIF($C$277:$C$291,C420,$I$277:$I$291)</f>
        <v>0</v>
      </c>
      <c r="I420" s="172"/>
      <c r="J420" s="172"/>
      <c r="K420" s="172"/>
      <c r="L420" s="172"/>
      <c r="M420" s="172"/>
      <c r="N420" s="172"/>
      <c r="O420" s="172"/>
      <c r="P420" s="172"/>
      <c r="Q420" s="172"/>
      <c r="R420" s="172"/>
      <c r="S420" s="172"/>
      <c r="W420" s="172"/>
      <c r="X420" s="172"/>
      <c r="Y420" s="172"/>
      <c r="Z420" s="172"/>
      <c r="AA420" s="183"/>
      <c r="AB420" s="183"/>
      <c r="AC420" s="183"/>
      <c r="AD420" s="183"/>
      <c r="AE420" s="183"/>
      <c r="AI420" s="429" t="str">
        <f t="shared" ref="AI420:AI434" si="97">C420</f>
        <v/>
      </c>
      <c r="AJ420" s="429">
        <f t="shared" ref="AJ420:AJ434" si="98">SUMIF($C$420:$C$479,AI420,$D$420:$D$479)</f>
        <v>0</v>
      </c>
      <c r="AK420" s="584">
        <f t="shared" ref="AK420:AK434" si="99">SUMIF($AJ$277:$AJ$336,AI420,$AM$277:$AM$336)</f>
        <v>0</v>
      </c>
    </row>
    <row r="421" spans="1:37" s="173" customFormat="1" ht="18" customHeight="1" x14ac:dyDescent="0.2">
      <c r="A421" s="172"/>
      <c r="B421" s="906"/>
      <c r="C421" s="310" t="str">
        <f t="shared" ref="C421:C479" si="100">C206</f>
        <v/>
      </c>
      <c r="D421" s="750">
        <f t="shared" si="96"/>
        <v>0</v>
      </c>
      <c r="I421" s="172"/>
      <c r="J421" s="172"/>
      <c r="K421" s="172"/>
      <c r="L421" s="172"/>
      <c r="M421" s="172"/>
      <c r="N421" s="172"/>
      <c r="O421" s="172"/>
      <c r="P421" s="172"/>
      <c r="Q421" s="172"/>
      <c r="R421" s="172"/>
      <c r="S421" s="172"/>
      <c r="W421" s="172"/>
      <c r="X421" s="172"/>
      <c r="Y421" s="172"/>
      <c r="Z421" s="172"/>
      <c r="AA421" s="183"/>
      <c r="AB421" s="183"/>
      <c r="AC421" s="183"/>
      <c r="AD421" s="183"/>
      <c r="AE421" s="183"/>
      <c r="AI421" s="430" t="str">
        <f t="shared" si="97"/>
        <v/>
      </c>
      <c r="AJ421" s="430">
        <f t="shared" si="98"/>
        <v>0</v>
      </c>
      <c r="AK421" s="585">
        <f t="shared" si="99"/>
        <v>0</v>
      </c>
    </row>
    <row r="422" spans="1:37" s="173" customFormat="1" ht="18" customHeight="1" x14ac:dyDescent="0.2">
      <c r="A422" s="172"/>
      <c r="B422" s="906"/>
      <c r="C422" s="310" t="str">
        <f t="shared" si="100"/>
        <v/>
      </c>
      <c r="D422" s="750">
        <f t="shared" si="96"/>
        <v>0</v>
      </c>
      <c r="I422" s="172"/>
      <c r="J422" s="172"/>
      <c r="K422" s="172"/>
      <c r="L422" s="172"/>
      <c r="M422" s="172"/>
      <c r="N422" s="172"/>
      <c r="O422" s="172"/>
      <c r="P422" s="172"/>
      <c r="Q422" s="172"/>
      <c r="R422" s="172"/>
      <c r="S422" s="172"/>
      <c r="W422" s="172"/>
      <c r="X422" s="172"/>
      <c r="Y422" s="172"/>
      <c r="Z422" s="172"/>
      <c r="AA422" s="183"/>
      <c r="AB422" s="183"/>
      <c r="AC422" s="183"/>
      <c r="AD422" s="183"/>
      <c r="AE422" s="183"/>
      <c r="AI422" s="430" t="str">
        <f t="shared" si="97"/>
        <v/>
      </c>
      <c r="AJ422" s="430">
        <f t="shared" si="98"/>
        <v>0</v>
      </c>
      <c r="AK422" s="585">
        <f t="shared" si="99"/>
        <v>0</v>
      </c>
    </row>
    <row r="423" spans="1:37" s="173" customFormat="1" ht="18" customHeight="1" x14ac:dyDescent="0.2">
      <c r="A423" s="172"/>
      <c r="B423" s="906"/>
      <c r="C423" s="310" t="str">
        <f t="shared" si="100"/>
        <v/>
      </c>
      <c r="D423" s="750">
        <f t="shared" si="96"/>
        <v>0</v>
      </c>
      <c r="I423" s="172"/>
      <c r="J423" s="172"/>
      <c r="K423" s="172"/>
      <c r="L423" s="172"/>
      <c r="M423" s="172"/>
      <c r="N423" s="172"/>
      <c r="O423" s="172"/>
      <c r="P423" s="172"/>
      <c r="Q423" s="172"/>
      <c r="R423" s="172"/>
      <c r="S423" s="172"/>
      <c r="W423" s="172"/>
      <c r="X423" s="172"/>
      <c r="Y423" s="172"/>
      <c r="Z423" s="172"/>
      <c r="AA423" s="183"/>
      <c r="AB423" s="183"/>
      <c r="AC423" s="183"/>
      <c r="AD423" s="183"/>
      <c r="AE423" s="183"/>
      <c r="AI423" s="430" t="str">
        <f t="shared" si="97"/>
        <v/>
      </c>
      <c r="AJ423" s="430">
        <f t="shared" si="98"/>
        <v>0</v>
      </c>
      <c r="AK423" s="585">
        <f t="shared" si="99"/>
        <v>0</v>
      </c>
    </row>
    <row r="424" spans="1:37" s="173" customFormat="1" ht="18" customHeight="1" x14ac:dyDescent="0.2">
      <c r="A424" s="172"/>
      <c r="B424" s="906"/>
      <c r="C424" s="310" t="str">
        <f t="shared" si="100"/>
        <v/>
      </c>
      <c r="D424" s="750">
        <f t="shared" si="96"/>
        <v>0</v>
      </c>
      <c r="I424" s="172"/>
      <c r="J424" s="172"/>
      <c r="K424" s="172"/>
      <c r="L424" s="172"/>
      <c r="M424" s="172"/>
      <c r="N424" s="172"/>
      <c r="O424" s="172"/>
      <c r="P424" s="172"/>
      <c r="Q424" s="172"/>
      <c r="R424" s="172"/>
      <c r="S424" s="172"/>
      <c r="W424" s="172"/>
      <c r="X424" s="172"/>
      <c r="Y424" s="172"/>
      <c r="Z424" s="172"/>
      <c r="AA424" s="183"/>
      <c r="AB424" s="183"/>
      <c r="AC424" s="183"/>
      <c r="AD424" s="183"/>
      <c r="AE424" s="183"/>
      <c r="AI424" s="430" t="str">
        <f t="shared" si="97"/>
        <v/>
      </c>
      <c r="AJ424" s="430">
        <f t="shared" si="98"/>
        <v>0</v>
      </c>
      <c r="AK424" s="585">
        <f t="shared" si="99"/>
        <v>0</v>
      </c>
    </row>
    <row r="425" spans="1:37" s="173" customFormat="1" ht="18" customHeight="1" x14ac:dyDescent="0.2">
      <c r="A425" s="172"/>
      <c r="B425" s="906"/>
      <c r="C425" s="310" t="str">
        <f t="shared" si="100"/>
        <v/>
      </c>
      <c r="D425" s="750">
        <f t="shared" si="96"/>
        <v>0</v>
      </c>
      <c r="I425" s="172"/>
      <c r="J425" s="172"/>
      <c r="K425" s="172"/>
      <c r="L425" s="172"/>
      <c r="M425" s="172"/>
      <c r="N425" s="172"/>
      <c r="O425" s="172"/>
      <c r="P425" s="172"/>
      <c r="Q425" s="172"/>
      <c r="R425" s="172"/>
      <c r="S425" s="172"/>
      <c r="W425" s="172"/>
      <c r="X425" s="172"/>
      <c r="Y425" s="172"/>
      <c r="Z425" s="172"/>
      <c r="AA425" s="183"/>
      <c r="AB425" s="183"/>
      <c r="AC425" s="183"/>
      <c r="AD425" s="183"/>
      <c r="AE425" s="183"/>
      <c r="AI425" s="430" t="str">
        <f t="shared" si="97"/>
        <v/>
      </c>
      <c r="AJ425" s="430">
        <f t="shared" si="98"/>
        <v>0</v>
      </c>
      <c r="AK425" s="585">
        <f t="shared" si="99"/>
        <v>0</v>
      </c>
    </row>
    <row r="426" spans="1:37" s="173" customFormat="1" ht="18" customHeight="1" x14ac:dyDescent="0.2">
      <c r="A426" s="172"/>
      <c r="B426" s="906"/>
      <c r="C426" s="310" t="str">
        <f t="shared" si="100"/>
        <v/>
      </c>
      <c r="D426" s="750">
        <f t="shared" si="96"/>
        <v>0</v>
      </c>
      <c r="I426" s="172"/>
      <c r="J426" s="172"/>
      <c r="K426" s="172"/>
      <c r="L426" s="172"/>
      <c r="M426" s="172"/>
      <c r="N426" s="172"/>
      <c r="O426" s="172"/>
      <c r="P426" s="172"/>
      <c r="Q426" s="172"/>
      <c r="R426" s="172"/>
      <c r="S426" s="172"/>
      <c r="W426" s="172"/>
      <c r="X426" s="172"/>
      <c r="Y426" s="172"/>
      <c r="Z426" s="172"/>
      <c r="AA426" s="183"/>
      <c r="AB426" s="183"/>
      <c r="AC426" s="183"/>
      <c r="AD426" s="183"/>
      <c r="AE426" s="183"/>
      <c r="AI426" s="430" t="str">
        <f t="shared" si="97"/>
        <v/>
      </c>
      <c r="AJ426" s="430">
        <f t="shared" si="98"/>
        <v>0</v>
      </c>
      <c r="AK426" s="585">
        <f t="shared" si="99"/>
        <v>0</v>
      </c>
    </row>
    <row r="427" spans="1:37" s="173" customFormat="1" ht="18" customHeight="1" x14ac:dyDescent="0.2">
      <c r="A427" s="172"/>
      <c r="B427" s="906"/>
      <c r="C427" s="310" t="str">
        <f t="shared" si="100"/>
        <v/>
      </c>
      <c r="D427" s="750">
        <f t="shared" si="96"/>
        <v>0</v>
      </c>
      <c r="I427" s="172"/>
      <c r="J427" s="172"/>
      <c r="K427" s="172"/>
      <c r="L427" s="172"/>
      <c r="M427" s="172"/>
      <c r="N427" s="172"/>
      <c r="O427" s="172"/>
      <c r="P427" s="172"/>
      <c r="Q427" s="172"/>
      <c r="R427" s="172"/>
      <c r="S427" s="172"/>
      <c r="W427" s="172"/>
      <c r="X427" s="172"/>
      <c r="Y427" s="172"/>
      <c r="Z427" s="172"/>
      <c r="AA427" s="183"/>
      <c r="AB427" s="183"/>
      <c r="AC427" s="183"/>
      <c r="AD427" s="183"/>
      <c r="AE427" s="183"/>
      <c r="AI427" s="430" t="str">
        <f t="shared" si="97"/>
        <v/>
      </c>
      <c r="AJ427" s="430">
        <f t="shared" si="98"/>
        <v>0</v>
      </c>
      <c r="AK427" s="585">
        <f t="shared" si="99"/>
        <v>0</v>
      </c>
    </row>
    <row r="428" spans="1:37" s="173" customFormat="1" ht="18" customHeight="1" x14ac:dyDescent="0.2">
      <c r="A428" s="172"/>
      <c r="B428" s="906"/>
      <c r="C428" s="310" t="str">
        <f t="shared" si="100"/>
        <v/>
      </c>
      <c r="D428" s="750">
        <f t="shared" si="96"/>
        <v>0</v>
      </c>
      <c r="I428" s="172"/>
      <c r="J428" s="172"/>
      <c r="K428" s="172"/>
      <c r="L428" s="172"/>
      <c r="M428" s="172"/>
      <c r="N428" s="172"/>
      <c r="O428" s="172"/>
      <c r="P428" s="172"/>
      <c r="Q428" s="172"/>
      <c r="R428" s="172"/>
      <c r="S428" s="172"/>
      <c r="W428" s="172"/>
      <c r="X428" s="172"/>
      <c r="Y428" s="172"/>
      <c r="Z428" s="172"/>
      <c r="AA428" s="183"/>
      <c r="AB428" s="183"/>
      <c r="AC428" s="183"/>
      <c r="AD428" s="183"/>
      <c r="AE428" s="183"/>
      <c r="AI428" s="430" t="str">
        <f t="shared" si="97"/>
        <v/>
      </c>
      <c r="AJ428" s="430">
        <f t="shared" si="98"/>
        <v>0</v>
      </c>
      <c r="AK428" s="585">
        <f t="shared" si="99"/>
        <v>0</v>
      </c>
    </row>
    <row r="429" spans="1:37" s="173" customFormat="1" ht="18" customHeight="1" x14ac:dyDescent="0.2">
      <c r="A429" s="172"/>
      <c r="B429" s="906"/>
      <c r="C429" s="310" t="str">
        <f t="shared" si="100"/>
        <v/>
      </c>
      <c r="D429" s="750">
        <f t="shared" si="96"/>
        <v>0</v>
      </c>
      <c r="I429" s="172"/>
      <c r="J429" s="172"/>
      <c r="K429" s="172"/>
      <c r="L429" s="172"/>
      <c r="M429" s="172"/>
      <c r="N429" s="172"/>
      <c r="O429" s="172"/>
      <c r="P429" s="172"/>
      <c r="Q429" s="172"/>
      <c r="R429" s="172"/>
      <c r="S429" s="172"/>
      <c r="W429" s="172"/>
      <c r="X429" s="172"/>
      <c r="Y429" s="172"/>
      <c r="Z429" s="172"/>
      <c r="AA429" s="183"/>
      <c r="AB429" s="183"/>
      <c r="AC429" s="183"/>
      <c r="AD429" s="183"/>
      <c r="AE429" s="183"/>
      <c r="AI429" s="430" t="str">
        <f t="shared" si="97"/>
        <v/>
      </c>
      <c r="AJ429" s="430">
        <f t="shared" si="98"/>
        <v>0</v>
      </c>
      <c r="AK429" s="585">
        <f t="shared" si="99"/>
        <v>0</v>
      </c>
    </row>
    <row r="430" spans="1:37" s="173" customFormat="1" x14ac:dyDescent="0.2">
      <c r="A430" s="172"/>
      <c r="B430" s="906"/>
      <c r="C430" s="310" t="str">
        <f t="shared" si="100"/>
        <v/>
      </c>
      <c r="D430" s="750">
        <f t="shared" si="96"/>
        <v>0</v>
      </c>
      <c r="E430" s="172"/>
      <c r="F430" s="172"/>
      <c r="G430" s="172"/>
      <c r="H430" s="172"/>
      <c r="I430" s="172"/>
      <c r="J430" s="172"/>
      <c r="K430" s="172"/>
      <c r="L430" s="172"/>
      <c r="M430" s="172"/>
      <c r="N430" s="172"/>
      <c r="O430" s="172"/>
      <c r="P430" s="172"/>
      <c r="Q430" s="172"/>
      <c r="R430" s="172"/>
      <c r="S430" s="172"/>
      <c r="W430" s="172"/>
      <c r="X430" s="172"/>
      <c r="Y430" s="172"/>
      <c r="Z430" s="172"/>
      <c r="AA430" s="172"/>
      <c r="AB430" s="172"/>
      <c r="AC430" s="172"/>
      <c r="AD430" s="172"/>
      <c r="AE430" s="172"/>
      <c r="AF430" s="172"/>
      <c r="AI430" s="430" t="str">
        <f t="shared" si="97"/>
        <v/>
      </c>
      <c r="AJ430" s="430">
        <f t="shared" si="98"/>
        <v>0</v>
      </c>
      <c r="AK430" s="585">
        <f t="shared" si="99"/>
        <v>0</v>
      </c>
    </row>
    <row r="431" spans="1:37" s="173" customFormat="1" x14ac:dyDescent="0.2">
      <c r="A431" s="172"/>
      <c r="B431" s="906"/>
      <c r="C431" s="310" t="str">
        <f t="shared" si="100"/>
        <v/>
      </c>
      <c r="D431" s="750">
        <f t="shared" si="96"/>
        <v>0</v>
      </c>
      <c r="E431" s="172"/>
      <c r="F431" s="172"/>
      <c r="G431" s="172"/>
      <c r="H431" s="172"/>
      <c r="J431" s="172"/>
      <c r="K431" s="172"/>
      <c r="L431" s="172"/>
      <c r="M431" s="172"/>
      <c r="N431" s="172"/>
      <c r="O431" s="172"/>
      <c r="P431" s="172"/>
      <c r="Q431" s="172"/>
      <c r="R431" s="172"/>
      <c r="S431" s="172"/>
      <c r="W431" s="172"/>
      <c r="X431" s="172"/>
      <c r="Y431" s="172"/>
      <c r="Z431" s="172"/>
      <c r="AA431" s="172"/>
      <c r="AB431" s="172"/>
      <c r="AC431" s="172"/>
      <c r="AD431" s="172"/>
      <c r="AE431" s="172"/>
      <c r="AF431" s="172"/>
      <c r="AI431" s="430" t="str">
        <f t="shared" si="97"/>
        <v/>
      </c>
      <c r="AJ431" s="430">
        <f t="shared" si="98"/>
        <v>0</v>
      </c>
      <c r="AK431" s="585">
        <f t="shared" si="99"/>
        <v>0</v>
      </c>
    </row>
    <row r="432" spans="1:37" s="173" customFormat="1" x14ac:dyDescent="0.2">
      <c r="A432" s="172"/>
      <c r="B432" s="906"/>
      <c r="C432" s="310" t="str">
        <f t="shared" si="100"/>
        <v/>
      </c>
      <c r="D432" s="750">
        <f t="shared" si="96"/>
        <v>0</v>
      </c>
      <c r="E432" s="172"/>
      <c r="F432" s="172"/>
      <c r="G432" s="172"/>
      <c r="H432" s="172"/>
      <c r="I432" s="172"/>
      <c r="J432" s="172"/>
      <c r="K432" s="172"/>
      <c r="L432" s="172"/>
      <c r="M432" s="172"/>
      <c r="N432" s="172"/>
      <c r="O432" s="172"/>
      <c r="P432" s="172"/>
      <c r="Q432" s="172"/>
      <c r="R432" s="172"/>
      <c r="S432" s="172"/>
      <c r="W432" s="172"/>
      <c r="X432" s="172"/>
      <c r="Y432" s="172"/>
      <c r="Z432" s="172"/>
      <c r="AA432" s="172"/>
      <c r="AB432" s="172"/>
      <c r="AC432" s="172"/>
      <c r="AD432" s="172"/>
      <c r="AE432" s="172"/>
      <c r="AF432" s="172"/>
      <c r="AI432" s="430" t="str">
        <f t="shared" si="97"/>
        <v/>
      </c>
      <c r="AJ432" s="430">
        <f t="shared" si="98"/>
        <v>0</v>
      </c>
      <c r="AK432" s="585">
        <f t="shared" si="99"/>
        <v>0</v>
      </c>
    </row>
    <row r="433" spans="1:37" s="173" customFormat="1" x14ac:dyDescent="0.2">
      <c r="A433" s="172"/>
      <c r="B433" s="906"/>
      <c r="C433" s="310" t="str">
        <f t="shared" si="100"/>
        <v/>
      </c>
      <c r="D433" s="750">
        <f t="shared" si="96"/>
        <v>0</v>
      </c>
      <c r="E433" s="172"/>
      <c r="F433" s="172"/>
      <c r="G433" s="172"/>
      <c r="H433" s="172"/>
      <c r="I433" s="172"/>
      <c r="J433" s="172"/>
      <c r="K433" s="172"/>
      <c r="L433" s="172"/>
      <c r="M433" s="172"/>
      <c r="N433" s="172"/>
      <c r="O433" s="172"/>
      <c r="P433" s="172"/>
      <c r="Q433" s="172"/>
      <c r="R433" s="172"/>
      <c r="S433" s="172"/>
      <c r="W433" s="172"/>
      <c r="X433" s="172"/>
      <c r="Y433" s="172"/>
      <c r="Z433" s="172"/>
      <c r="AA433" s="172"/>
      <c r="AB433" s="172"/>
      <c r="AC433" s="172"/>
      <c r="AD433" s="172"/>
      <c r="AE433" s="172"/>
      <c r="AF433" s="172"/>
      <c r="AI433" s="430" t="str">
        <f t="shared" si="97"/>
        <v/>
      </c>
      <c r="AJ433" s="430">
        <f t="shared" si="98"/>
        <v>0</v>
      </c>
      <c r="AK433" s="585">
        <f t="shared" si="99"/>
        <v>0</v>
      </c>
    </row>
    <row r="434" spans="1:37" s="173" customFormat="1" ht="15" thickBot="1" x14ac:dyDescent="0.25">
      <c r="A434" s="172"/>
      <c r="B434" s="907"/>
      <c r="C434" s="311" t="str">
        <f t="shared" si="100"/>
        <v/>
      </c>
      <c r="D434" s="763">
        <f t="shared" si="96"/>
        <v>0</v>
      </c>
      <c r="E434" s="172"/>
      <c r="F434" s="172"/>
      <c r="G434" s="172"/>
      <c r="H434" s="172"/>
      <c r="I434" s="172"/>
      <c r="J434" s="172"/>
      <c r="K434" s="172"/>
      <c r="L434" s="172"/>
      <c r="M434" s="172"/>
      <c r="N434" s="172"/>
      <c r="O434" s="172"/>
      <c r="P434" s="172"/>
      <c r="Q434" s="172"/>
      <c r="R434" s="172"/>
      <c r="S434" s="172"/>
      <c r="W434" s="172"/>
      <c r="X434" s="172"/>
      <c r="Y434" s="172"/>
      <c r="Z434" s="172"/>
      <c r="AA434" s="172"/>
      <c r="AB434" s="172"/>
      <c r="AC434" s="172"/>
      <c r="AD434" s="172"/>
      <c r="AE434" s="172"/>
      <c r="AF434" s="172"/>
      <c r="AI434" s="431" t="str">
        <f t="shared" si="97"/>
        <v/>
      </c>
      <c r="AJ434" s="431">
        <f t="shared" si="98"/>
        <v>0</v>
      </c>
      <c r="AK434" s="586">
        <f t="shared" si="99"/>
        <v>0</v>
      </c>
    </row>
    <row r="435" spans="1:37" s="173" customFormat="1" x14ac:dyDescent="0.2">
      <c r="A435" s="172"/>
      <c r="B435" s="899" t="s">
        <v>10</v>
      </c>
      <c r="C435" s="308" t="str">
        <f t="shared" si="100"/>
        <v/>
      </c>
      <c r="D435" s="762">
        <f t="shared" ref="D435:D449" si="101">SUMIF($C$292:$C$306,C435,$I$292:$I$306)</f>
        <v>0</v>
      </c>
      <c r="E435" s="172"/>
      <c r="F435" s="172"/>
      <c r="G435" s="172"/>
      <c r="H435" s="172"/>
      <c r="I435" s="172"/>
      <c r="J435" s="172"/>
      <c r="K435" s="172"/>
      <c r="L435" s="172"/>
      <c r="M435" s="172"/>
      <c r="N435" s="172"/>
      <c r="O435" s="172"/>
      <c r="P435" s="172"/>
      <c r="Q435" s="172"/>
      <c r="R435" s="172"/>
      <c r="S435" s="172"/>
      <c r="W435" s="172"/>
      <c r="X435" s="172"/>
      <c r="Y435" s="172"/>
      <c r="Z435" s="172"/>
      <c r="AA435" s="172"/>
      <c r="AB435" s="172"/>
      <c r="AC435" s="172"/>
      <c r="AD435" s="172"/>
      <c r="AE435" s="172"/>
      <c r="AF435" s="172"/>
    </row>
    <row r="436" spans="1:37" s="173" customFormat="1" x14ac:dyDescent="0.2">
      <c r="A436" s="172"/>
      <c r="B436" s="897"/>
      <c r="C436" s="310" t="str">
        <f t="shared" si="100"/>
        <v/>
      </c>
      <c r="D436" s="750">
        <f t="shared" si="101"/>
        <v>0</v>
      </c>
      <c r="E436" s="172"/>
      <c r="F436" s="172"/>
      <c r="G436" s="172"/>
      <c r="H436" s="172"/>
      <c r="I436" s="172"/>
      <c r="J436" s="172"/>
      <c r="K436" s="172"/>
      <c r="L436" s="172"/>
      <c r="M436" s="172"/>
      <c r="N436" s="172"/>
      <c r="O436" s="172"/>
      <c r="P436" s="172"/>
      <c r="Q436" s="172"/>
      <c r="R436" s="172"/>
      <c r="S436" s="172"/>
      <c r="W436" s="259"/>
      <c r="X436" s="172"/>
      <c r="Y436" s="172"/>
      <c r="Z436" s="172"/>
      <c r="AA436" s="172"/>
      <c r="AB436" s="172"/>
      <c r="AC436" s="172"/>
      <c r="AD436" s="172"/>
      <c r="AE436" s="172"/>
      <c r="AF436" s="172"/>
      <c r="AG436" s="172"/>
      <c r="AH436" s="172"/>
      <c r="AI436" s="172"/>
    </row>
    <row r="437" spans="1:37" s="173" customFormat="1" x14ac:dyDescent="0.2">
      <c r="A437" s="172"/>
      <c r="B437" s="897"/>
      <c r="C437" s="310" t="str">
        <f t="shared" si="100"/>
        <v/>
      </c>
      <c r="D437" s="750">
        <f t="shared" si="101"/>
        <v>0</v>
      </c>
      <c r="P437" s="172"/>
      <c r="Q437" s="172"/>
      <c r="R437" s="172"/>
      <c r="S437" s="172"/>
      <c r="W437" s="172"/>
      <c r="X437" s="172"/>
      <c r="Y437" s="172"/>
      <c r="Z437" s="172"/>
      <c r="AA437" s="172"/>
      <c r="AB437" s="172"/>
      <c r="AC437" s="172"/>
      <c r="AD437" s="172"/>
      <c r="AE437" s="172"/>
      <c r="AF437" s="172"/>
      <c r="AG437" s="172"/>
      <c r="AH437" s="172"/>
      <c r="AI437" s="172"/>
      <c r="AJ437" s="172"/>
    </row>
    <row r="438" spans="1:37" s="287" customFormat="1" ht="29.1" customHeight="1" x14ac:dyDescent="0.2">
      <c r="A438" s="172"/>
      <c r="B438" s="897"/>
      <c r="C438" s="310" t="str">
        <f t="shared" si="100"/>
        <v/>
      </c>
      <c r="D438" s="750">
        <f t="shared" si="101"/>
        <v>0</v>
      </c>
      <c r="O438" s="172"/>
      <c r="P438" s="172"/>
      <c r="Q438" s="172"/>
      <c r="R438" s="172"/>
      <c r="S438" s="172"/>
      <c r="W438" s="246"/>
      <c r="X438" s="286"/>
      <c r="Y438" s="286"/>
      <c r="Z438" s="286"/>
      <c r="AA438" s="286"/>
      <c r="AB438" s="286"/>
      <c r="AC438" s="286"/>
      <c r="AD438" s="286"/>
      <c r="AE438" s="286"/>
      <c r="AF438" s="286"/>
      <c r="AG438" s="286"/>
      <c r="AH438" s="286"/>
      <c r="AI438" s="286"/>
    </row>
    <row r="439" spans="1:37" s="287" customFormat="1" ht="18" customHeight="1" x14ac:dyDescent="0.25">
      <c r="A439" s="286"/>
      <c r="B439" s="897"/>
      <c r="C439" s="310" t="str">
        <f t="shared" si="100"/>
        <v/>
      </c>
      <c r="D439" s="750">
        <f t="shared" si="101"/>
        <v>0</v>
      </c>
      <c r="O439" s="286"/>
      <c r="P439" s="286"/>
      <c r="Q439" s="286"/>
      <c r="R439" s="286"/>
      <c r="S439" s="286"/>
      <c r="W439" s="259"/>
      <c r="X439" s="286"/>
      <c r="Y439" s="286"/>
      <c r="Z439" s="286"/>
      <c r="AA439" s="286"/>
      <c r="AB439" s="286"/>
      <c r="AC439" s="286"/>
      <c r="AD439" s="286"/>
      <c r="AE439" s="286"/>
      <c r="AF439" s="286"/>
      <c r="AG439" s="286"/>
      <c r="AH439" s="286"/>
      <c r="AI439" s="286"/>
    </row>
    <row r="440" spans="1:37" s="287" customFormat="1" ht="18" customHeight="1" x14ac:dyDescent="0.25">
      <c r="A440" s="286"/>
      <c r="B440" s="897"/>
      <c r="C440" s="310" t="str">
        <f t="shared" si="100"/>
        <v/>
      </c>
      <c r="D440" s="750">
        <f t="shared" si="101"/>
        <v>0</v>
      </c>
      <c r="O440" s="286"/>
      <c r="P440" s="286"/>
      <c r="Q440" s="286"/>
      <c r="R440" s="286"/>
      <c r="S440" s="286"/>
      <c r="W440" s="259"/>
      <c r="X440" s="286"/>
      <c r="Y440" s="286"/>
      <c r="Z440" s="286"/>
      <c r="AA440" s="286"/>
      <c r="AB440" s="286"/>
      <c r="AC440" s="286"/>
      <c r="AD440" s="286"/>
      <c r="AE440" s="286"/>
      <c r="AF440" s="286"/>
      <c r="AG440" s="286"/>
      <c r="AH440" s="286"/>
      <c r="AI440" s="286"/>
    </row>
    <row r="441" spans="1:37" s="287" customFormat="1" ht="18" customHeight="1" x14ac:dyDescent="0.25">
      <c r="A441" s="286"/>
      <c r="B441" s="897"/>
      <c r="C441" s="310" t="str">
        <f t="shared" si="100"/>
        <v/>
      </c>
      <c r="D441" s="750">
        <f t="shared" si="101"/>
        <v>0</v>
      </c>
      <c r="O441" s="286"/>
      <c r="P441" s="286"/>
      <c r="Q441" s="286"/>
      <c r="R441" s="286"/>
      <c r="S441" s="286"/>
      <c r="W441" s="259"/>
      <c r="X441" s="286"/>
      <c r="Y441" s="286"/>
      <c r="Z441" s="286"/>
      <c r="AA441" s="286"/>
      <c r="AB441" s="286"/>
      <c r="AC441" s="286"/>
      <c r="AD441" s="286"/>
      <c r="AE441" s="286"/>
      <c r="AF441" s="286"/>
      <c r="AG441" s="286"/>
      <c r="AH441" s="286"/>
      <c r="AI441" s="286"/>
    </row>
    <row r="442" spans="1:37" s="287" customFormat="1" ht="18" customHeight="1" x14ac:dyDescent="0.25">
      <c r="A442" s="286"/>
      <c r="B442" s="897"/>
      <c r="C442" s="310" t="str">
        <f t="shared" si="100"/>
        <v/>
      </c>
      <c r="D442" s="750">
        <f t="shared" si="101"/>
        <v>0</v>
      </c>
      <c r="O442" s="286"/>
      <c r="P442" s="286"/>
      <c r="Q442" s="286"/>
      <c r="R442" s="286"/>
      <c r="S442" s="286"/>
      <c r="W442" s="259"/>
      <c r="X442" s="286"/>
      <c r="Y442" s="286"/>
      <c r="Z442" s="286"/>
      <c r="AA442" s="286"/>
      <c r="AB442" s="286"/>
      <c r="AC442" s="286"/>
      <c r="AD442" s="286"/>
      <c r="AE442" s="286"/>
      <c r="AF442" s="286"/>
      <c r="AG442" s="286"/>
      <c r="AH442" s="286"/>
      <c r="AI442" s="286"/>
    </row>
    <row r="443" spans="1:37" s="287" customFormat="1" ht="18" customHeight="1" x14ac:dyDescent="0.25">
      <c r="A443" s="286"/>
      <c r="B443" s="897"/>
      <c r="C443" s="310" t="str">
        <f t="shared" si="100"/>
        <v/>
      </c>
      <c r="D443" s="750">
        <f t="shared" si="101"/>
        <v>0</v>
      </c>
      <c r="O443" s="286"/>
      <c r="P443" s="286"/>
      <c r="Q443" s="286"/>
      <c r="R443" s="286"/>
      <c r="S443" s="286"/>
      <c r="W443" s="259"/>
      <c r="X443" s="286"/>
      <c r="Y443" s="286"/>
      <c r="Z443" s="286"/>
      <c r="AA443" s="286"/>
      <c r="AB443" s="286"/>
      <c r="AC443" s="286"/>
      <c r="AD443" s="286"/>
      <c r="AE443" s="286"/>
      <c r="AF443" s="286"/>
      <c r="AG443" s="286"/>
      <c r="AH443" s="286"/>
      <c r="AI443" s="286"/>
    </row>
    <row r="444" spans="1:37" s="287" customFormat="1" ht="18" customHeight="1" x14ac:dyDescent="0.25">
      <c r="A444" s="286"/>
      <c r="B444" s="897"/>
      <c r="C444" s="310" t="str">
        <f t="shared" si="100"/>
        <v/>
      </c>
      <c r="D444" s="750">
        <f t="shared" si="101"/>
        <v>0</v>
      </c>
      <c r="O444" s="286"/>
      <c r="P444" s="286"/>
      <c r="Q444" s="286"/>
      <c r="R444" s="286"/>
      <c r="S444" s="286"/>
      <c r="W444" s="259"/>
      <c r="X444" s="286"/>
      <c r="Y444" s="286"/>
      <c r="Z444" s="286"/>
      <c r="AA444" s="286"/>
      <c r="AB444" s="286"/>
      <c r="AC444" s="286"/>
      <c r="AD444" s="286"/>
      <c r="AE444" s="286"/>
      <c r="AF444" s="286"/>
      <c r="AG444" s="286"/>
      <c r="AH444" s="286"/>
      <c r="AI444" s="286"/>
    </row>
    <row r="445" spans="1:37" s="287" customFormat="1" ht="18" customHeight="1" x14ac:dyDescent="0.25">
      <c r="A445" s="286"/>
      <c r="B445" s="897"/>
      <c r="C445" s="310" t="str">
        <f t="shared" si="100"/>
        <v/>
      </c>
      <c r="D445" s="750">
        <f t="shared" si="101"/>
        <v>0</v>
      </c>
      <c r="O445" s="286"/>
      <c r="P445" s="286"/>
      <c r="Q445" s="286"/>
      <c r="R445" s="286"/>
      <c r="S445" s="286"/>
      <c r="W445" s="259"/>
      <c r="X445" s="286"/>
      <c r="Y445" s="286"/>
      <c r="Z445" s="286"/>
      <c r="AA445" s="286"/>
      <c r="AB445" s="286"/>
      <c r="AC445" s="286"/>
      <c r="AD445" s="286"/>
      <c r="AE445" s="286"/>
      <c r="AF445" s="286"/>
      <c r="AG445" s="286"/>
      <c r="AH445" s="286"/>
      <c r="AI445" s="286"/>
    </row>
    <row r="446" spans="1:37" s="287" customFormat="1" ht="18" customHeight="1" x14ac:dyDescent="0.25">
      <c r="A446" s="286"/>
      <c r="B446" s="897"/>
      <c r="C446" s="310" t="str">
        <f t="shared" si="100"/>
        <v/>
      </c>
      <c r="D446" s="750">
        <f t="shared" si="101"/>
        <v>0</v>
      </c>
      <c r="O446" s="286"/>
      <c r="P446" s="286"/>
      <c r="Q446" s="286"/>
      <c r="R446" s="286"/>
      <c r="S446" s="286"/>
      <c r="W446" s="259"/>
      <c r="X446" s="286"/>
      <c r="Y446" s="286"/>
      <c r="Z446" s="286"/>
      <c r="AA446" s="286"/>
      <c r="AB446" s="286"/>
      <c r="AC446" s="286"/>
      <c r="AD446" s="286"/>
      <c r="AE446" s="286"/>
      <c r="AF446" s="286"/>
      <c r="AG446" s="286"/>
      <c r="AH446" s="286"/>
      <c r="AI446" s="286"/>
    </row>
    <row r="447" spans="1:37" s="287" customFormat="1" ht="18" customHeight="1" x14ac:dyDescent="0.25">
      <c r="A447" s="286"/>
      <c r="B447" s="897"/>
      <c r="C447" s="310" t="str">
        <f t="shared" si="100"/>
        <v/>
      </c>
      <c r="D447" s="750">
        <f t="shared" si="101"/>
        <v>0</v>
      </c>
      <c r="O447" s="286"/>
      <c r="P447" s="286"/>
      <c r="Q447" s="286"/>
      <c r="R447" s="286"/>
      <c r="S447" s="286"/>
      <c r="W447" s="259"/>
      <c r="X447" s="286"/>
      <c r="Y447" s="286"/>
      <c r="Z447" s="286"/>
      <c r="AA447" s="286"/>
      <c r="AB447" s="286"/>
      <c r="AC447" s="286"/>
      <c r="AD447" s="286"/>
      <c r="AE447" s="286"/>
      <c r="AF447" s="286"/>
      <c r="AG447" s="286"/>
      <c r="AH447" s="286"/>
      <c r="AI447" s="286"/>
    </row>
    <row r="448" spans="1:37" s="287" customFormat="1" ht="18" customHeight="1" x14ac:dyDescent="0.25">
      <c r="A448" s="286"/>
      <c r="B448" s="897"/>
      <c r="C448" s="310" t="str">
        <f t="shared" si="100"/>
        <v/>
      </c>
      <c r="D448" s="750">
        <f t="shared" si="101"/>
        <v>0</v>
      </c>
      <c r="O448" s="286"/>
      <c r="P448" s="286"/>
      <c r="Q448" s="286"/>
      <c r="R448" s="286"/>
      <c r="S448" s="286"/>
      <c r="W448" s="259"/>
      <c r="X448" s="286"/>
      <c r="Y448" s="286"/>
      <c r="Z448" s="286"/>
      <c r="AA448" s="286"/>
      <c r="AB448" s="286"/>
      <c r="AC448" s="286"/>
      <c r="AD448" s="286"/>
      <c r="AE448" s="286"/>
      <c r="AF448" s="286"/>
      <c r="AG448" s="286"/>
      <c r="AH448" s="286"/>
      <c r="AI448" s="286"/>
    </row>
    <row r="449" spans="1:35" s="287" customFormat="1" ht="18" customHeight="1" thickBot="1" x14ac:dyDescent="0.3">
      <c r="A449" s="286"/>
      <c r="B449" s="898"/>
      <c r="C449" s="311" t="str">
        <f t="shared" si="100"/>
        <v/>
      </c>
      <c r="D449" s="763">
        <f t="shared" si="101"/>
        <v>0</v>
      </c>
      <c r="O449" s="286"/>
      <c r="P449" s="286"/>
      <c r="Q449" s="286"/>
      <c r="R449" s="286"/>
      <c r="S449" s="286"/>
      <c r="W449" s="259"/>
      <c r="X449" s="286"/>
      <c r="Y449" s="286"/>
      <c r="Z449" s="286"/>
      <c r="AA449" s="286"/>
      <c r="AB449" s="286"/>
      <c r="AC449" s="286"/>
      <c r="AD449" s="286"/>
      <c r="AE449" s="286"/>
      <c r="AF449" s="286"/>
      <c r="AG449" s="286"/>
      <c r="AH449" s="286"/>
      <c r="AI449" s="286"/>
    </row>
    <row r="450" spans="1:35" s="287" customFormat="1" ht="18" customHeight="1" x14ac:dyDescent="0.25">
      <c r="A450" s="286"/>
      <c r="B450" s="911" t="s">
        <v>4</v>
      </c>
      <c r="C450" s="308" t="str">
        <f t="shared" si="100"/>
        <v/>
      </c>
      <c r="D450" s="762">
        <f t="shared" ref="D450:D464" si="102">SUMIF($C$307:$C$321,C450,$I$307:$I$321)</f>
        <v>0</v>
      </c>
      <c r="O450" s="286"/>
      <c r="P450" s="286"/>
      <c r="Q450" s="286"/>
      <c r="R450" s="286"/>
      <c r="S450" s="286"/>
      <c r="W450" s="259"/>
      <c r="X450" s="286"/>
      <c r="Y450" s="286"/>
      <c r="Z450" s="286"/>
      <c r="AA450" s="286"/>
      <c r="AB450" s="286"/>
      <c r="AC450" s="286"/>
      <c r="AD450" s="286"/>
      <c r="AE450" s="286"/>
      <c r="AF450" s="286"/>
      <c r="AG450" s="286"/>
      <c r="AH450" s="286"/>
      <c r="AI450" s="286"/>
    </row>
    <row r="451" spans="1:35" s="287" customFormat="1" ht="18" customHeight="1" x14ac:dyDescent="0.25">
      <c r="A451" s="286"/>
      <c r="B451" s="912"/>
      <c r="C451" s="310" t="str">
        <f t="shared" si="100"/>
        <v/>
      </c>
      <c r="D451" s="750">
        <f t="shared" si="102"/>
        <v>0</v>
      </c>
      <c r="O451" s="286"/>
      <c r="P451" s="286"/>
      <c r="Q451" s="286"/>
      <c r="R451" s="286"/>
      <c r="S451" s="286"/>
      <c r="W451" s="259"/>
      <c r="X451" s="286"/>
      <c r="Y451" s="286"/>
      <c r="Z451" s="286"/>
      <c r="AA451" s="286"/>
      <c r="AB451" s="286"/>
      <c r="AC451" s="286"/>
      <c r="AD451" s="286"/>
      <c r="AE451" s="286"/>
      <c r="AF451" s="286"/>
      <c r="AG451" s="286"/>
      <c r="AH451" s="286"/>
      <c r="AI451" s="286"/>
    </row>
    <row r="452" spans="1:35" s="287" customFormat="1" ht="18" customHeight="1" x14ac:dyDescent="0.25">
      <c r="A452" s="286"/>
      <c r="B452" s="912"/>
      <c r="C452" s="310" t="str">
        <f t="shared" si="100"/>
        <v/>
      </c>
      <c r="D452" s="750">
        <f t="shared" si="102"/>
        <v>0</v>
      </c>
      <c r="O452" s="286"/>
      <c r="P452" s="286"/>
      <c r="Q452" s="286"/>
      <c r="R452" s="286"/>
      <c r="S452" s="286"/>
      <c r="W452" s="259"/>
      <c r="X452" s="286"/>
      <c r="Y452" s="286"/>
      <c r="Z452" s="286"/>
      <c r="AA452" s="286"/>
      <c r="AB452" s="286"/>
      <c r="AC452" s="286"/>
      <c r="AD452" s="286"/>
      <c r="AE452" s="286"/>
      <c r="AF452" s="286"/>
      <c r="AG452" s="286"/>
      <c r="AH452" s="286"/>
      <c r="AI452" s="286"/>
    </row>
    <row r="453" spans="1:35" s="287" customFormat="1" ht="18" customHeight="1" x14ac:dyDescent="0.25">
      <c r="A453" s="286"/>
      <c r="B453" s="912"/>
      <c r="C453" s="310" t="str">
        <f t="shared" si="100"/>
        <v/>
      </c>
      <c r="D453" s="750">
        <f t="shared" si="102"/>
        <v>0</v>
      </c>
      <c r="O453" s="286"/>
      <c r="P453" s="286"/>
      <c r="Q453" s="286"/>
      <c r="R453" s="286"/>
      <c r="S453" s="286"/>
      <c r="W453" s="259"/>
      <c r="X453" s="286"/>
      <c r="Y453" s="286"/>
      <c r="Z453" s="286"/>
      <c r="AA453" s="286"/>
      <c r="AB453" s="286"/>
      <c r="AC453" s="286"/>
      <c r="AD453" s="286"/>
      <c r="AE453" s="286"/>
      <c r="AF453" s="286"/>
      <c r="AG453" s="286"/>
      <c r="AH453" s="286"/>
      <c r="AI453" s="286"/>
    </row>
    <row r="454" spans="1:35" s="287" customFormat="1" ht="18" customHeight="1" x14ac:dyDescent="0.25">
      <c r="A454" s="286"/>
      <c r="B454" s="912"/>
      <c r="C454" s="310" t="str">
        <f t="shared" si="100"/>
        <v/>
      </c>
      <c r="D454" s="750">
        <f t="shared" si="102"/>
        <v>0</v>
      </c>
      <c r="O454" s="286"/>
      <c r="P454" s="286"/>
      <c r="Q454" s="286"/>
      <c r="R454" s="286"/>
      <c r="S454" s="286"/>
      <c r="W454" s="228"/>
      <c r="X454" s="286"/>
      <c r="Y454" s="286"/>
      <c r="Z454" s="286"/>
      <c r="AA454" s="286"/>
      <c r="AB454" s="286"/>
      <c r="AC454" s="286"/>
      <c r="AD454" s="286"/>
      <c r="AE454" s="286"/>
      <c r="AF454" s="286"/>
      <c r="AG454" s="286"/>
      <c r="AH454" s="286"/>
      <c r="AI454" s="286"/>
    </row>
    <row r="455" spans="1:35" s="287" customFormat="1" ht="18" customHeight="1" x14ac:dyDescent="0.25">
      <c r="A455" s="286"/>
      <c r="B455" s="912"/>
      <c r="C455" s="310" t="str">
        <f t="shared" si="100"/>
        <v/>
      </c>
      <c r="D455" s="750">
        <f t="shared" si="102"/>
        <v>0</v>
      </c>
      <c r="O455" s="286"/>
      <c r="P455" s="286"/>
      <c r="Q455" s="286"/>
      <c r="R455" s="286"/>
      <c r="S455" s="286"/>
      <c r="W455" s="228"/>
      <c r="X455" s="286"/>
      <c r="Y455" s="286"/>
      <c r="Z455" s="286"/>
      <c r="AA455" s="286"/>
      <c r="AB455" s="286"/>
      <c r="AC455" s="286"/>
      <c r="AD455" s="286"/>
      <c r="AE455" s="286"/>
      <c r="AF455" s="286"/>
      <c r="AG455" s="286"/>
      <c r="AH455" s="286"/>
      <c r="AI455" s="286"/>
    </row>
    <row r="456" spans="1:35" s="287" customFormat="1" ht="18" customHeight="1" x14ac:dyDescent="0.25">
      <c r="A456" s="286"/>
      <c r="B456" s="912"/>
      <c r="C456" s="310" t="str">
        <f t="shared" si="100"/>
        <v/>
      </c>
      <c r="D456" s="750">
        <f t="shared" si="102"/>
        <v>0</v>
      </c>
      <c r="O456" s="286"/>
      <c r="P456" s="286"/>
      <c r="Q456" s="286"/>
      <c r="R456" s="286"/>
      <c r="S456" s="286"/>
      <c r="W456" s="228"/>
      <c r="X456" s="286"/>
      <c r="Y456" s="286"/>
      <c r="Z456" s="286"/>
      <c r="AA456" s="286"/>
      <c r="AB456" s="286"/>
      <c r="AC456" s="286"/>
      <c r="AD456" s="286"/>
      <c r="AE456" s="286"/>
      <c r="AF456" s="286"/>
      <c r="AG456" s="286"/>
      <c r="AH456" s="286"/>
      <c r="AI456" s="286"/>
    </row>
    <row r="457" spans="1:35" s="287" customFormat="1" ht="18" customHeight="1" x14ac:dyDescent="0.25">
      <c r="A457" s="286"/>
      <c r="B457" s="912"/>
      <c r="C457" s="310" t="str">
        <f t="shared" si="100"/>
        <v/>
      </c>
      <c r="D457" s="750">
        <f t="shared" si="102"/>
        <v>0</v>
      </c>
      <c r="O457" s="286"/>
      <c r="P457" s="286"/>
      <c r="Q457" s="286"/>
      <c r="R457" s="286"/>
      <c r="S457" s="286"/>
      <c r="W457" s="228"/>
      <c r="X457" s="286"/>
      <c r="Y457" s="286"/>
      <c r="Z457" s="286"/>
      <c r="AA457" s="286"/>
      <c r="AB457" s="286"/>
      <c r="AC457" s="286"/>
      <c r="AD457" s="286"/>
      <c r="AE457" s="286"/>
      <c r="AF457" s="286"/>
      <c r="AG457" s="286"/>
      <c r="AH457" s="286"/>
      <c r="AI457" s="286"/>
    </row>
    <row r="458" spans="1:35" s="287" customFormat="1" ht="18" customHeight="1" x14ac:dyDescent="0.25">
      <c r="A458" s="286"/>
      <c r="B458" s="912"/>
      <c r="C458" s="310" t="str">
        <f t="shared" si="100"/>
        <v/>
      </c>
      <c r="D458" s="750">
        <f t="shared" si="102"/>
        <v>0</v>
      </c>
      <c r="O458" s="286"/>
      <c r="P458" s="286"/>
      <c r="Q458" s="286"/>
      <c r="R458" s="286"/>
      <c r="S458" s="286"/>
      <c r="W458" s="228"/>
      <c r="X458" s="286"/>
      <c r="Y458" s="286"/>
      <c r="Z458" s="286"/>
      <c r="AA458" s="286"/>
      <c r="AB458" s="286"/>
      <c r="AC458" s="286"/>
      <c r="AD458" s="286"/>
      <c r="AE458" s="286"/>
      <c r="AF458" s="286"/>
      <c r="AG458" s="286"/>
      <c r="AH458" s="286"/>
      <c r="AI458" s="286"/>
    </row>
    <row r="459" spans="1:35" s="287" customFormat="1" ht="18" customHeight="1" x14ac:dyDescent="0.25">
      <c r="A459" s="286"/>
      <c r="B459" s="912"/>
      <c r="C459" s="310" t="str">
        <f t="shared" si="100"/>
        <v/>
      </c>
      <c r="D459" s="750">
        <f t="shared" si="102"/>
        <v>0</v>
      </c>
      <c r="O459" s="286"/>
      <c r="P459" s="286"/>
      <c r="Q459" s="286"/>
      <c r="R459" s="286"/>
      <c r="S459" s="286"/>
      <c r="W459" s="228"/>
      <c r="X459" s="286"/>
      <c r="Y459" s="286"/>
      <c r="Z459" s="286"/>
      <c r="AA459" s="286"/>
      <c r="AB459" s="286"/>
      <c r="AC459" s="286"/>
      <c r="AD459" s="286"/>
      <c r="AE459" s="286"/>
      <c r="AF459" s="286"/>
      <c r="AG459" s="286"/>
      <c r="AH459" s="286"/>
      <c r="AI459" s="286"/>
    </row>
    <row r="460" spans="1:35" s="287" customFormat="1" ht="18" customHeight="1" x14ac:dyDescent="0.25">
      <c r="A460" s="286"/>
      <c r="B460" s="912"/>
      <c r="C460" s="310" t="str">
        <f t="shared" si="100"/>
        <v/>
      </c>
      <c r="D460" s="750">
        <f t="shared" si="102"/>
        <v>0</v>
      </c>
      <c r="O460" s="286"/>
      <c r="P460" s="286"/>
      <c r="Q460" s="286"/>
      <c r="R460" s="286"/>
      <c r="S460" s="286"/>
      <c r="W460" s="228"/>
      <c r="X460" s="286"/>
      <c r="Y460" s="286"/>
      <c r="Z460" s="286"/>
      <c r="AA460" s="286"/>
      <c r="AB460" s="286"/>
      <c r="AC460" s="286"/>
      <c r="AD460" s="286"/>
      <c r="AE460" s="286"/>
      <c r="AF460" s="286"/>
      <c r="AG460" s="286"/>
      <c r="AH460" s="286"/>
      <c r="AI460" s="286"/>
    </row>
    <row r="461" spans="1:35" s="287" customFormat="1" ht="18" customHeight="1" x14ac:dyDescent="0.25">
      <c r="A461" s="286"/>
      <c r="B461" s="912"/>
      <c r="C461" s="310" t="str">
        <f t="shared" si="100"/>
        <v/>
      </c>
      <c r="D461" s="750">
        <f t="shared" si="102"/>
        <v>0</v>
      </c>
      <c r="O461" s="286"/>
      <c r="P461" s="286"/>
      <c r="Q461" s="286"/>
      <c r="R461" s="286"/>
      <c r="S461" s="286"/>
      <c r="W461" s="228"/>
      <c r="X461" s="286"/>
      <c r="Y461" s="286"/>
      <c r="Z461" s="286"/>
      <c r="AA461" s="286"/>
      <c r="AB461" s="286"/>
      <c r="AC461" s="286"/>
      <c r="AD461" s="286"/>
      <c r="AE461" s="286"/>
      <c r="AF461" s="286"/>
      <c r="AG461" s="286"/>
      <c r="AH461" s="286"/>
      <c r="AI461" s="286"/>
    </row>
    <row r="462" spans="1:35" s="287" customFormat="1" ht="18" customHeight="1" x14ac:dyDescent="0.25">
      <c r="A462" s="286"/>
      <c r="B462" s="912"/>
      <c r="C462" s="310" t="str">
        <f t="shared" si="100"/>
        <v/>
      </c>
      <c r="D462" s="750">
        <f t="shared" si="102"/>
        <v>0</v>
      </c>
      <c r="O462" s="286"/>
      <c r="P462" s="286"/>
      <c r="Q462" s="286"/>
      <c r="R462" s="286"/>
      <c r="S462" s="286"/>
      <c r="W462" s="228"/>
      <c r="X462" s="286"/>
      <c r="Y462" s="286"/>
      <c r="Z462" s="286"/>
      <c r="AA462" s="286"/>
      <c r="AB462" s="286"/>
      <c r="AC462" s="286"/>
      <c r="AD462" s="286"/>
      <c r="AE462" s="286"/>
      <c r="AF462" s="286"/>
      <c r="AG462" s="286"/>
      <c r="AH462" s="286"/>
      <c r="AI462" s="286"/>
    </row>
    <row r="463" spans="1:35" s="287" customFormat="1" ht="18" customHeight="1" x14ac:dyDescent="0.25">
      <c r="A463" s="286"/>
      <c r="B463" s="912"/>
      <c r="C463" s="310" t="str">
        <f t="shared" si="100"/>
        <v/>
      </c>
      <c r="D463" s="750">
        <f t="shared" si="102"/>
        <v>0</v>
      </c>
      <c r="O463" s="286"/>
      <c r="P463" s="286"/>
      <c r="Q463" s="286"/>
      <c r="R463" s="286"/>
      <c r="S463" s="286"/>
      <c r="W463" s="228"/>
      <c r="X463" s="286"/>
      <c r="Y463" s="286"/>
      <c r="Z463" s="286"/>
      <c r="AA463" s="286"/>
      <c r="AB463" s="286"/>
      <c r="AC463" s="286"/>
      <c r="AD463" s="286"/>
      <c r="AE463" s="286"/>
      <c r="AF463" s="286"/>
      <c r="AG463" s="286"/>
      <c r="AH463" s="286"/>
      <c r="AI463" s="286"/>
    </row>
    <row r="464" spans="1:35" s="287" customFormat="1" ht="18" customHeight="1" thickBot="1" x14ac:dyDescent="0.3">
      <c r="A464" s="286"/>
      <c r="B464" s="913"/>
      <c r="C464" s="311" t="str">
        <f t="shared" si="100"/>
        <v/>
      </c>
      <c r="D464" s="763">
        <f t="shared" si="102"/>
        <v>0</v>
      </c>
      <c r="O464" s="286"/>
      <c r="P464" s="286"/>
      <c r="Q464" s="286"/>
      <c r="R464" s="286"/>
      <c r="S464" s="286"/>
      <c r="W464" s="228"/>
      <c r="X464" s="286"/>
      <c r="Y464" s="286"/>
      <c r="Z464" s="286"/>
      <c r="AA464" s="286"/>
      <c r="AB464" s="286"/>
      <c r="AC464" s="286"/>
      <c r="AD464" s="286"/>
      <c r="AE464" s="286"/>
      <c r="AF464" s="286"/>
      <c r="AG464" s="286"/>
      <c r="AH464" s="286"/>
      <c r="AI464" s="286"/>
    </row>
    <row r="465" spans="1:35" s="287" customFormat="1" ht="18" customHeight="1" x14ac:dyDescent="0.25">
      <c r="A465" s="286"/>
      <c r="B465" s="899" t="s">
        <v>3</v>
      </c>
      <c r="C465" s="308" t="str">
        <f t="shared" si="100"/>
        <v/>
      </c>
      <c r="D465" s="762">
        <f t="shared" ref="D465:D479" si="103">SUMIF($C$322:$C$336,C465,$I$322:$I$336)</f>
        <v>0</v>
      </c>
      <c r="O465" s="286"/>
      <c r="P465" s="286"/>
      <c r="Q465" s="286"/>
      <c r="R465" s="286"/>
      <c r="S465" s="286"/>
      <c r="W465" s="228"/>
      <c r="X465" s="286"/>
      <c r="Y465" s="286"/>
      <c r="Z465" s="286"/>
      <c r="AA465" s="286"/>
      <c r="AB465" s="286"/>
      <c r="AC465" s="286"/>
      <c r="AD465" s="286"/>
      <c r="AE465" s="286"/>
      <c r="AF465" s="286"/>
      <c r="AG465" s="286"/>
      <c r="AH465" s="286"/>
      <c r="AI465" s="286"/>
    </row>
    <row r="466" spans="1:35" s="287" customFormat="1" ht="18" customHeight="1" x14ac:dyDescent="0.25">
      <c r="A466" s="286"/>
      <c r="B466" s="897"/>
      <c r="C466" s="310" t="str">
        <f t="shared" si="100"/>
        <v/>
      </c>
      <c r="D466" s="750">
        <f t="shared" si="103"/>
        <v>0</v>
      </c>
      <c r="O466" s="286"/>
      <c r="P466" s="286"/>
      <c r="Q466" s="286"/>
      <c r="R466" s="286"/>
      <c r="S466" s="286"/>
      <c r="W466" s="228"/>
      <c r="X466" s="286"/>
      <c r="Y466" s="286"/>
      <c r="Z466" s="286"/>
      <c r="AA466" s="286"/>
      <c r="AB466" s="286"/>
      <c r="AC466" s="286"/>
      <c r="AD466" s="286"/>
      <c r="AE466" s="286"/>
      <c r="AF466" s="286"/>
      <c r="AG466" s="286"/>
      <c r="AH466" s="286"/>
      <c r="AI466" s="286"/>
    </row>
    <row r="467" spans="1:35" s="287" customFormat="1" ht="18" customHeight="1" x14ac:dyDescent="0.25">
      <c r="A467" s="286"/>
      <c r="B467" s="897"/>
      <c r="C467" s="310" t="str">
        <f t="shared" si="100"/>
        <v/>
      </c>
      <c r="D467" s="750">
        <f t="shared" si="103"/>
        <v>0</v>
      </c>
      <c r="O467" s="286"/>
      <c r="P467" s="286"/>
      <c r="Q467" s="286"/>
      <c r="R467" s="286"/>
      <c r="S467" s="286"/>
      <c r="W467" s="228"/>
      <c r="X467" s="286"/>
      <c r="Y467" s="286"/>
      <c r="Z467" s="286"/>
      <c r="AA467" s="286"/>
      <c r="AB467" s="286"/>
      <c r="AC467" s="286"/>
      <c r="AD467" s="286"/>
      <c r="AE467" s="286"/>
      <c r="AF467" s="286"/>
      <c r="AG467" s="286"/>
      <c r="AH467" s="286"/>
      <c r="AI467" s="286"/>
    </row>
    <row r="468" spans="1:35" s="287" customFormat="1" ht="18" customHeight="1" x14ac:dyDescent="0.25">
      <c r="A468" s="286"/>
      <c r="B468" s="897"/>
      <c r="C468" s="310" t="str">
        <f t="shared" si="100"/>
        <v/>
      </c>
      <c r="D468" s="750">
        <f t="shared" si="103"/>
        <v>0</v>
      </c>
      <c r="O468" s="286"/>
      <c r="P468" s="286"/>
      <c r="Q468" s="286"/>
      <c r="R468" s="286"/>
      <c r="S468" s="286"/>
      <c r="W468" s="228"/>
      <c r="X468" s="286"/>
      <c r="Y468" s="286"/>
      <c r="Z468" s="286"/>
      <c r="AA468" s="286"/>
      <c r="AB468" s="286"/>
      <c r="AC468" s="286"/>
      <c r="AD468" s="286"/>
      <c r="AE468" s="286"/>
      <c r="AF468" s="286"/>
      <c r="AG468" s="286"/>
      <c r="AH468" s="286"/>
      <c r="AI468" s="286"/>
    </row>
    <row r="469" spans="1:35" s="287" customFormat="1" ht="18" customHeight="1" x14ac:dyDescent="0.25">
      <c r="A469" s="286"/>
      <c r="B469" s="897"/>
      <c r="C469" s="310" t="str">
        <f t="shared" si="100"/>
        <v/>
      </c>
      <c r="D469" s="750">
        <f t="shared" si="103"/>
        <v>0</v>
      </c>
      <c r="O469" s="286"/>
      <c r="P469" s="286"/>
      <c r="Q469" s="286"/>
      <c r="R469" s="286"/>
      <c r="S469" s="286"/>
      <c r="W469" s="259"/>
      <c r="X469" s="286"/>
      <c r="Y469" s="286"/>
      <c r="Z469" s="286"/>
      <c r="AA469" s="286"/>
      <c r="AB469" s="286"/>
      <c r="AC469" s="286"/>
      <c r="AD469" s="286"/>
      <c r="AE469" s="286"/>
      <c r="AF469" s="286"/>
      <c r="AG469" s="286"/>
      <c r="AH469" s="286"/>
      <c r="AI469" s="286"/>
    </row>
    <row r="470" spans="1:35" s="287" customFormat="1" ht="18" customHeight="1" x14ac:dyDescent="0.25">
      <c r="A470" s="286"/>
      <c r="B470" s="897"/>
      <c r="C470" s="310" t="str">
        <f t="shared" si="100"/>
        <v/>
      </c>
      <c r="D470" s="750">
        <f t="shared" si="103"/>
        <v>0</v>
      </c>
      <c r="O470" s="286"/>
      <c r="P470" s="286"/>
      <c r="Q470" s="286"/>
      <c r="R470" s="286"/>
      <c r="S470" s="286"/>
      <c r="W470" s="259"/>
      <c r="X470" s="286"/>
      <c r="Y470" s="286"/>
      <c r="Z470" s="286"/>
      <c r="AA470" s="286"/>
      <c r="AB470" s="286"/>
      <c r="AC470" s="286"/>
      <c r="AD470" s="286"/>
      <c r="AE470" s="286"/>
      <c r="AF470" s="286"/>
      <c r="AG470" s="286"/>
      <c r="AH470" s="286"/>
      <c r="AI470" s="286"/>
    </row>
    <row r="471" spans="1:35" s="287" customFormat="1" ht="18" customHeight="1" x14ac:dyDescent="0.25">
      <c r="A471" s="286"/>
      <c r="B471" s="897"/>
      <c r="C471" s="310" t="str">
        <f t="shared" si="100"/>
        <v/>
      </c>
      <c r="D471" s="750">
        <f t="shared" si="103"/>
        <v>0</v>
      </c>
      <c r="O471" s="286"/>
      <c r="P471" s="286"/>
      <c r="Q471" s="286"/>
      <c r="R471" s="286"/>
      <c r="S471" s="286"/>
      <c r="W471" s="259"/>
      <c r="X471" s="286"/>
      <c r="Y471" s="286"/>
      <c r="Z471" s="286"/>
      <c r="AA471" s="286"/>
      <c r="AB471" s="286"/>
      <c r="AC471" s="286"/>
      <c r="AD471" s="286"/>
      <c r="AE471" s="286"/>
      <c r="AF471" s="286"/>
      <c r="AG471" s="286"/>
      <c r="AH471" s="286"/>
      <c r="AI471" s="286"/>
    </row>
    <row r="472" spans="1:35" s="287" customFormat="1" ht="18" customHeight="1" x14ac:dyDescent="0.25">
      <c r="A472" s="286"/>
      <c r="B472" s="897"/>
      <c r="C472" s="310" t="str">
        <f t="shared" si="100"/>
        <v/>
      </c>
      <c r="D472" s="750">
        <f t="shared" si="103"/>
        <v>0</v>
      </c>
      <c r="O472" s="286"/>
      <c r="P472" s="286"/>
      <c r="Q472" s="286"/>
      <c r="R472" s="286"/>
      <c r="S472" s="286"/>
      <c r="W472" s="259"/>
      <c r="X472" s="286"/>
      <c r="Y472" s="286"/>
      <c r="Z472" s="286"/>
      <c r="AA472" s="286"/>
      <c r="AB472" s="286"/>
      <c r="AC472" s="286"/>
      <c r="AD472" s="286"/>
      <c r="AE472" s="286"/>
      <c r="AF472" s="286"/>
      <c r="AG472" s="286"/>
      <c r="AH472" s="286"/>
      <c r="AI472" s="286"/>
    </row>
    <row r="473" spans="1:35" s="287" customFormat="1" ht="18" customHeight="1" x14ac:dyDescent="0.25">
      <c r="A473" s="286"/>
      <c r="B473" s="897"/>
      <c r="C473" s="310" t="str">
        <f t="shared" si="100"/>
        <v/>
      </c>
      <c r="D473" s="750">
        <f t="shared" si="103"/>
        <v>0</v>
      </c>
      <c r="O473" s="286"/>
      <c r="P473" s="286"/>
      <c r="Q473" s="286"/>
      <c r="R473" s="286"/>
      <c r="S473" s="286"/>
      <c r="W473" s="259"/>
      <c r="X473" s="286"/>
      <c r="Y473" s="286"/>
      <c r="Z473" s="286"/>
      <c r="AA473" s="286"/>
      <c r="AB473" s="286"/>
      <c r="AC473" s="286"/>
      <c r="AD473" s="286"/>
      <c r="AE473" s="286"/>
      <c r="AF473" s="286"/>
      <c r="AG473" s="286"/>
      <c r="AH473" s="286"/>
      <c r="AI473" s="286"/>
    </row>
    <row r="474" spans="1:35" s="287" customFormat="1" ht="18" customHeight="1" x14ac:dyDescent="0.25">
      <c r="A474" s="286"/>
      <c r="B474" s="897"/>
      <c r="C474" s="310" t="str">
        <f t="shared" si="100"/>
        <v/>
      </c>
      <c r="D474" s="750">
        <f t="shared" si="103"/>
        <v>0</v>
      </c>
      <c r="O474" s="286"/>
      <c r="P474" s="286"/>
      <c r="Q474" s="286"/>
      <c r="R474" s="286"/>
      <c r="S474" s="286"/>
      <c r="W474" s="259"/>
      <c r="X474" s="286"/>
      <c r="Y474" s="286"/>
      <c r="Z474" s="286"/>
      <c r="AA474" s="286"/>
      <c r="AB474" s="286"/>
      <c r="AC474" s="286"/>
      <c r="AD474" s="286"/>
      <c r="AE474" s="286"/>
      <c r="AF474" s="286"/>
      <c r="AG474" s="286"/>
      <c r="AH474" s="286"/>
      <c r="AI474" s="286"/>
    </row>
    <row r="475" spans="1:35" s="287" customFormat="1" ht="18" customHeight="1" x14ac:dyDescent="0.25">
      <c r="A475" s="286"/>
      <c r="B475" s="897"/>
      <c r="C475" s="310" t="str">
        <f t="shared" si="100"/>
        <v/>
      </c>
      <c r="D475" s="750">
        <f t="shared" si="103"/>
        <v>0</v>
      </c>
      <c r="O475" s="286"/>
      <c r="P475" s="286"/>
      <c r="Q475" s="286"/>
      <c r="R475" s="286"/>
      <c r="S475" s="286"/>
      <c r="W475" s="259"/>
      <c r="X475" s="286"/>
      <c r="Y475" s="286"/>
      <c r="Z475" s="286"/>
      <c r="AA475" s="286"/>
      <c r="AB475" s="286"/>
      <c r="AC475" s="286"/>
      <c r="AD475" s="286"/>
      <c r="AE475" s="286"/>
      <c r="AF475" s="286"/>
      <c r="AG475" s="286"/>
      <c r="AH475" s="286"/>
      <c r="AI475" s="286"/>
    </row>
    <row r="476" spans="1:35" s="287" customFormat="1" ht="18" customHeight="1" x14ac:dyDescent="0.25">
      <c r="A476" s="286"/>
      <c r="B476" s="897"/>
      <c r="C476" s="310" t="str">
        <f t="shared" si="100"/>
        <v/>
      </c>
      <c r="D476" s="750">
        <f t="shared" si="103"/>
        <v>0</v>
      </c>
      <c r="O476" s="286"/>
      <c r="P476" s="286"/>
      <c r="Q476" s="286"/>
      <c r="R476" s="286"/>
      <c r="S476" s="286"/>
      <c r="W476" s="259"/>
      <c r="X476" s="286"/>
      <c r="Y476" s="286"/>
      <c r="Z476" s="286"/>
      <c r="AA476" s="286"/>
      <c r="AB476" s="286"/>
      <c r="AC476" s="286"/>
      <c r="AD476" s="286"/>
      <c r="AE476" s="286"/>
      <c r="AF476" s="286"/>
      <c r="AG476" s="286"/>
      <c r="AH476" s="286"/>
      <c r="AI476" s="286"/>
    </row>
    <row r="477" spans="1:35" s="287" customFormat="1" ht="18" customHeight="1" x14ac:dyDescent="0.25">
      <c r="A477" s="286"/>
      <c r="B477" s="897"/>
      <c r="C477" s="310" t="str">
        <f t="shared" si="100"/>
        <v/>
      </c>
      <c r="D477" s="750">
        <f t="shared" si="103"/>
        <v>0</v>
      </c>
      <c r="O477" s="286"/>
      <c r="P477" s="286"/>
      <c r="Q477" s="286"/>
      <c r="R477" s="286"/>
      <c r="S477" s="286"/>
      <c r="W477" s="259"/>
      <c r="X477" s="286"/>
      <c r="Y477" s="286"/>
      <c r="Z477" s="286"/>
      <c r="AA477" s="286"/>
      <c r="AB477" s="286"/>
      <c r="AC477" s="286"/>
      <c r="AD477" s="286"/>
      <c r="AE477" s="286"/>
      <c r="AF477" s="286"/>
      <c r="AG477" s="286"/>
      <c r="AH477" s="286"/>
      <c r="AI477" s="286"/>
    </row>
    <row r="478" spans="1:35" s="287" customFormat="1" ht="18" customHeight="1" x14ac:dyDescent="0.25">
      <c r="A478" s="286"/>
      <c r="B478" s="897"/>
      <c r="C478" s="310" t="str">
        <f t="shared" si="100"/>
        <v/>
      </c>
      <c r="D478" s="750">
        <f t="shared" si="103"/>
        <v>0</v>
      </c>
      <c r="O478" s="286"/>
      <c r="P478" s="286"/>
      <c r="Q478" s="286"/>
      <c r="R478" s="286"/>
      <c r="S478" s="286"/>
      <c r="W478" s="259"/>
      <c r="X478" s="286"/>
      <c r="Y478" s="286"/>
      <c r="Z478" s="286"/>
      <c r="AA478" s="286"/>
      <c r="AB478" s="286"/>
      <c r="AC478" s="286"/>
      <c r="AD478" s="286"/>
      <c r="AE478" s="286"/>
      <c r="AF478" s="286"/>
      <c r="AG478" s="286"/>
      <c r="AH478" s="286"/>
      <c r="AI478" s="286"/>
    </row>
    <row r="479" spans="1:35" s="287" customFormat="1" ht="18" customHeight="1" thickBot="1" x14ac:dyDescent="0.3">
      <c r="A479" s="286"/>
      <c r="B479" s="898"/>
      <c r="C479" s="311" t="str">
        <f t="shared" si="100"/>
        <v/>
      </c>
      <c r="D479" s="763">
        <f t="shared" si="103"/>
        <v>0</v>
      </c>
      <c r="O479" s="286"/>
      <c r="P479" s="286"/>
      <c r="Q479" s="286"/>
      <c r="R479" s="286"/>
      <c r="S479" s="286"/>
      <c r="W479" s="259"/>
      <c r="X479" s="286"/>
      <c r="Y479" s="286"/>
      <c r="Z479" s="286"/>
      <c r="AA479" s="286"/>
      <c r="AB479" s="286"/>
      <c r="AC479" s="286"/>
      <c r="AD479" s="286"/>
      <c r="AE479" s="286"/>
      <c r="AF479" s="286"/>
      <c r="AG479" s="286"/>
      <c r="AH479" s="286"/>
      <c r="AI479" s="286"/>
    </row>
    <row r="480" spans="1:35" s="287" customFormat="1" ht="18" customHeight="1" x14ac:dyDescent="0.25">
      <c r="A480" s="286"/>
      <c r="E480" s="568"/>
      <c r="O480" s="286"/>
      <c r="P480" s="286"/>
      <c r="Q480" s="286"/>
      <c r="R480" s="286"/>
      <c r="S480" s="286"/>
      <c r="W480" s="259"/>
      <c r="X480" s="286"/>
      <c r="Y480" s="286"/>
      <c r="Z480" s="286"/>
      <c r="AA480" s="286"/>
      <c r="AB480" s="286"/>
      <c r="AC480" s="286"/>
      <c r="AD480" s="286"/>
      <c r="AE480" s="286"/>
      <c r="AF480" s="286"/>
      <c r="AG480" s="286"/>
      <c r="AH480" s="286"/>
      <c r="AI480" s="286"/>
    </row>
    <row r="481" spans="1:37" s="287" customFormat="1" ht="18" customHeight="1" x14ac:dyDescent="0.25">
      <c r="A481" s="286"/>
      <c r="E481" s="52" t="s">
        <v>460</v>
      </c>
      <c r="O481" s="286"/>
      <c r="P481" s="286"/>
      <c r="Q481" s="286"/>
      <c r="R481" s="286"/>
      <c r="S481" s="286"/>
      <c r="W481" s="259"/>
      <c r="X481" s="286"/>
      <c r="Y481" s="286"/>
      <c r="Z481" s="286"/>
      <c r="AA481" s="286"/>
      <c r="AB481" s="286"/>
      <c r="AC481" s="286"/>
      <c r="AD481" s="286"/>
      <c r="AE481" s="286"/>
      <c r="AF481" s="286"/>
      <c r="AG481" s="286"/>
      <c r="AH481" s="286"/>
      <c r="AI481" s="286"/>
    </row>
    <row r="482" spans="1:37" s="287" customFormat="1" ht="18" customHeight="1" x14ac:dyDescent="0.25">
      <c r="A482" s="286"/>
      <c r="O482" s="286"/>
      <c r="P482" s="286"/>
      <c r="Q482" s="286"/>
      <c r="R482" s="286"/>
      <c r="S482" s="286"/>
      <c r="W482" s="259"/>
      <c r="X482" s="286"/>
      <c r="Y482" s="286"/>
      <c r="Z482" s="286"/>
      <c r="AA482" s="286"/>
      <c r="AB482" s="286"/>
      <c r="AC482" s="286"/>
      <c r="AD482" s="286"/>
      <c r="AE482" s="286"/>
      <c r="AF482" s="286"/>
      <c r="AG482" s="286"/>
      <c r="AH482" s="286"/>
      <c r="AI482" s="286"/>
    </row>
    <row r="483" spans="1:37" s="287" customFormat="1" ht="18" customHeight="1" x14ac:dyDescent="0.25">
      <c r="A483" s="286"/>
      <c r="O483" s="286"/>
      <c r="P483" s="286"/>
      <c r="Q483" s="286"/>
      <c r="R483" s="286"/>
      <c r="S483" s="286"/>
      <c r="W483" s="259"/>
      <c r="X483" s="286"/>
      <c r="Y483" s="286"/>
      <c r="Z483" s="286"/>
      <c r="AA483" s="286"/>
      <c r="AB483" s="286"/>
      <c r="AC483" s="286"/>
      <c r="AD483" s="286"/>
      <c r="AE483" s="286"/>
      <c r="AF483" s="286"/>
      <c r="AG483" s="286"/>
      <c r="AH483" s="286"/>
      <c r="AI483" s="286"/>
    </row>
    <row r="484" spans="1:37" s="287" customFormat="1" ht="18" customHeight="1" x14ac:dyDescent="0.25">
      <c r="A484" s="286"/>
      <c r="B484" s="186" t="s">
        <v>435</v>
      </c>
      <c r="O484" s="286"/>
      <c r="P484" s="286"/>
      <c r="Q484" s="286"/>
      <c r="R484" s="286"/>
      <c r="S484" s="286"/>
      <c r="W484" s="259"/>
      <c r="X484" s="286"/>
      <c r="Y484" s="286"/>
      <c r="Z484" s="286"/>
      <c r="AA484" s="286"/>
      <c r="AB484" s="286"/>
      <c r="AC484" s="286"/>
      <c r="AD484" s="286"/>
      <c r="AE484" s="286"/>
      <c r="AF484" s="286"/>
      <c r="AG484" s="286"/>
      <c r="AH484" s="286"/>
      <c r="AI484" s="286"/>
    </row>
    <row r="485" spans="1:37" s="287" customFormat="1" ht="18" customHeight="1" x14ac:dyDescent="0.25">
      <c r="A485" s="286"/>
      <c r="O485" s="286"/>
      <c r="P485" s="286"/>
      <c r="Q485" s="286"/>
      <c r="R485" s="286"/>
      <c r="S485" s="286"/>
      <c r="W485" s="259"/>
      <c r="X485" s="286"/>
      <c r="Y485" s="286"/>
      <c r="Z485" s="286"/>
      <c r="AA485" s="286"/>
      <c r="AB485" s="286"/>
      <c r="AC485" s="286"/>
      <c r="AD485" s="286"/>
      <c r="AE485" s="286"/>
      <c r="AF485" s="286"/>
      <c r="AG485" s="286"/>
      <c r="AH485" s="286"/>
      <c r="AI485" s="286"/>
    </row>
    <row r="486" spans="1:37" s="287" customFormat="1" ht="18" customHeight="1" x14ac:dyDescent="0.25">
      <c r="A486" s="286"/>
      <c r="O486" s="286"/>
      <c r="P486" s="286"/>
      <c r="Q486" s="286"/>
      <c r="R486" s="286"/>
      <c r="S486" s="286"/>
      <c r="W486" s="259"/>
      <c r="X486" s="286"/>
      <c r="Y486" s="286"/>
      <c r="Z486" s="286"/>
      <c r="AA486" s="286"/>
      <c r="AB486" s="286"/>
      <c r="AC486" s="286"/>
      <c r="AD486" s="286"/>
      <c r="AE486" s="286"/>
      <c r="AF486" s="286"/>
      <c r="AG486" s="286"/>
      <c r="AH486" s="286"/>
      <c r="AI486" s="286"/>
    </row>
    <row r="487" spans="1:37" s="287" customFormat="1" ht="18" customHeight="1" x14ac:dyDescent="0.25">
      <c r="A487" s="286"/>
      <c r="O487" s="286"/>
      <c r="P487" s="286"/>
      <c r="Q487" s="286"/>
      <c r="R487" s="286"/>
      <c r="S487" s="286"/>
      <c r="W487" s="259"/>
      <c r="X487" s="286"/>
      <c r="Y487" s="286"/>
      <c r="Z487" s="286"/>
      <c r="AA487" s="286"/>
      <c r="AB487" s="286"/>
      <c r="AC487" s="286"/>
      <c r="AD487" s="286"/>
      <c r="AE487" s="286"/>
      <c r="AF487" s="286"/>
      <c r="AG487" s="286"/>
      <c r="AH487" s="286"/>
      <c r="AI487" s="286"/>
    </row>
    <row r="488" spans="1:37" s="287" customFormat="1" ht="18" customHeight="1" x14ac:dyDescent="0.25">
      <c r="A488" s="286"/>
      <c r="O488" s="286"/>
      <c r="P488" s="286"/>
      <c r="Q488" s="286"/>
      <c r="R488" s="286"/>
      <c r="S488" s="286"/>
      <c r="W488" s="259"/>
      <c r="X488" s="286"/>
      <c r="Y488" s="286"/>
      <c r="Z488" s="286"/>
      <c r="AA488" s="286"/>
      <c r="AB488" s="286"/>
      <c r="AC488" s="286"/>
      <c r="AD488" s="286"/>
      <c r="AE488" s="286"/>
      <c r="AF488" s="286"/>
      <c r="AG488" s="286"/>
      <c r="AH488" s="286"/>
      <c r="AI488" s="286"/>
    </row>
    <row r="489" spans="1:37" s="287" customFormat="1" ht="18" customHeight="1" x14ac:dyDescent="0.25">
      <c r="A489" s="286"/>
      <c r="O489" s="286"/>
      <c r="P489" s="286"/>
      <c r="Q489" s="286"/>
      <c r="R489" s="286"/>
      <c r="S489" s="286"/>
      <c r="W489" s="259"/>
      <c r="X489" s="286"/>
      <c r="Y489" s="286"/>
      <c r="Z489" s="286"/>
      <c r="AA489" s="286"/>
      <c r="AB489" s="286"/>
      <c r="AC489" s="286"/>
      <c r="AD489" s="286"/>
      <c r="AE489" s="286"/>
      <c r="AF489" s="286"/>
      <c r="AG489" s="286"/>
      <c r="AH489" s="286"/>
      <c r="AI489" s="286"/>
    </row>
    <row r="490" spans="1:37" s="287" customFormat="1" ht="18" customHeight="1" thickBot="1" x14ac:dyDescent="0.3">
      <c r="A490" s="286"/>
      <c r="O490" s="286"/>
      <c r="P490" s="286"/>
      <c r="Q490" s="286"/>
      <c r="R490" s="286"/>
      <c r="S490" s="286"/>
      <c r="W490" s="259"/>
      <c r="X490" s="286"/>
      <c r="Y490" s="286"/>
      <c r="Z490" s="286"/>
      <c r="AA490" s="286"/>
      <c r="AB490" s="286"/>
      <c r="AC490" s="286"/>
      <c r="AD490" s="286"/>
      <c r="AE490" s="286"/>
      <c r="AF490" s="286"/>
      <c r="AG490" s="286"/>
      <c r="AH490" s="286"/>
      <c r="AI490" s="591" t="s">
        <v>487</v>
      </c>
    </row>
    <row r="491" spans="1:37" s="287" customFormat="1" ht="47.25" thickBot="1" x14ac:dyDescent="0.3">
      <c r="A491" s="286"/>
      <c r="B491" s="232" t="s">
        <v>8</v>
      </c>
      <c r="C491" s="423" t="s">
        <v>24</v>
      </c>
      <c r="D491" s="192" t="s">
        <v>366</v>
      </c>
      <c r="O491" s="286"/>
      <c r="P491" s="286"/>
      <c r="Q491" s="286"/>
      <c r="R491" s="286"/>
      <c r="S491" s="286"/>
      <c r="W491" s="259"/>
      <c r="X491" s="286"/>
      <c r="Y491" s="286"/>
      <c r="Z491" s="286"/>
      <c r="AA491" s="286"/>
      <c r="AB491" s="286"/>
      <c r="AC491" s="286"/>
      <c r="AD491" s="286"/>
      <c r="AE491" s="286"/>
      <c r="AF491" s="286"/>
      <c r="AG491" s="286"/>
      <c r="AH491" s="286"/>
      <c r="AI491" s="587" t="s">
        <v>24</v>
      </c>
      <c r="AJ491" s="353" t="s">
        <v>366</v>
      </c>
      <c r="AK491" s="609" t="s">
        <v>551</v>
      </c>
    </row>
    <row r="492" spans="1:37" s="287" customFormat="1" ht="18" customHeight="1" x14ac:dyDescent="0.25">
      <c r="A492" s="286"/>
      <c r="B492" s="899" t="str">
        <f>B420</f>
        <v>Plasma Etching/Wafer Cleaning</v>
      </c>
      <c r="C492" s="308" t="s">
        <v>125</v>
      </c>
      <c r="D492" s="759">
        <f>SUM(O349:O363)</f>
        <v>0</v>
      </c>
      <c r="O492" s="286"/>
      <c r="P492" s="286"/>
      <c r="Q492" s="286"/>
      <c r="R492" s="286"/>
      <c r="S492" s="286"/>
      <c r="W492" s="259"/>
      <c r="X492" s="286"/>
      <c r="Y492" s="286"/>
      <c r="Z492" s="286"/>
      <c r="AA492" s="286"/>
      <c r="AB492" s="286"/>
      <c r="AC492" s="286"/>
      <c r="AD492" s="286"/>
      <c r="AE492" s="286"/>
      <c r="AF492" s="286"/>
      <c r="AG492" s="286"/>
      <c r="AH492" s="286"/>
      <c r="AI492" s="597" t="s">
        <v>490</v>
      </c>
      <c r="AJ492" s="597">
        <f>SUMIF($C$492:$C$498,AI492,$D$492:$D$498)</f>
        <v>0</v>
      </c>
      <c r="AK492" s="584">
        <f>SUM(AP349:AP408)*0.001</f>
        <v>0</v>
      </c>
    </row>
    <row r="493" spans="1:37" s="287" customFormat="1" ht="18" customHeight="1" x14ac:dyDescent="0.25">
      <c r="A493" s="286"/>
      <c r="B493" s="897"/>
      <c r="C493" s="310" t="s">
        <v>126</v>
      </c>
      <c r="D493" s="760">
        <f>SUM(P349:P363)</f>
        <v>0</v>
      </c>
      <c r="O493" s="286"/>
      <c r="P493" s="286"/>
      <c r="Q493" s="286"/>
      <c r="R493" s="286"/>
      <c r="S493" s="286"/>
      <c r="W493" s="259"/>
      <c r="X493" s="286"/>
      <c r="Y493" s="286"/>
      <c r="Z493" s="286"/>
      <c r="AA493" s="286"/>
      <c r="AB493" s="286"/>
      <c r="AC493" s="286"/>
      <c r="AD493" s="286"/>
      <c r="AE493" s="286"/>
      <c r="AF493" s="286"/>
      <c r="AG493" s="286"/>
      <c r="AH493" s="286"/>
      <c r="AI493" s="598" t="s">
        <v>491</v>
      </c>
      <c r="AJ493" s="598">
        <f>SUMIF($C$492:$C$498,AI493,$D$492:$D$498)</f>
        <v>0</v>
      </c>
      <c r="AK493" s="585">
        <f>SUM(AQ349:AQ408)*0.001</f>
        <v>0</v>
      </c>
    </row>
    <row r="494" spans="1:37" s="287" customFormat="1" ht="18" customHeight="1" x14ac:dyDescent="0.25">
      <c r="A494" s="286"/>
      <c r="B494" s="897"/>
      <c r="C494" s="310" t="s">
        <v>382</v>
      </c>
      <c r="D494" s="760">
        <f>SUM(Q349:Q363)</f>
        <v>0</v>
      </c>
      <c r="O494" s="286"/>
      <c r="P494" s="286"/>
      <c r="Q494" s="286"/>
      <c r="R494" s="286"/>
      <c r="S494" s="286"/>
      <c r="W494" s="259"/>
      <c r="X494" s="286"/>
      <c r="Y494" s="286"/>
      <c r="Z494" s="286"/>
      <c r="AA494" s="286"/>
      <c r="AB494" s="286"/>
      <c r="AC494" s="286"/>
      <c r="AD494" s="286"/>
      <c r="AE494" s="286"/>
      <c r="AF494" s="286"/>
      <c r="AG494" s="286"/>
      <c r="AH494" s="286"/>
      <c r="AI494" s="598" t="s">
        <v>503</v>
      </c>
      <c r="AJ494" s="598">
        <f>SUMIF($C$492:$C$498,AI494,$D$492:$D$498)</f>
        <v>0</v>
      </c>
      <c r="AK494" s="585">
        <f>SUM(AR349:AR408)*0.001</f>
        <v>0</v>
      </c>
    </row>
    <row r="495" spans="1:37" s="287" customFormat="1" ht="18" customHeight="1" thickBot="1" x14ac:dyDescent="0.3">
      <c r="A495" s="286"/>
      <c r="B495" s="898"/>
      <c r="C495" s="311" t="s">
        <v>188</v>
      </c>
      <c r="D495" s="761">
        <f>SUM(R349:R363)</f>
        <v>0</v>
      </c>
      <c r="O495" s="286"/>
      <c r="P495" s="286"/>
      <c r="Q495" s="286"/>
      <c r="R495" s="286"/>
      <c r="S495" s="286"/>
      <c r="W495" s="259"/>
      <c r="X495" s="286"/>
      <c r="Y495" s="286"/>
      <c r="Z495" s="286"/>
      <c r="AA495" s="286"/>
      <c r="AB495" s="286"/>
      <c r="AC495" s="286"/>
      <c r="AD495" s="286"/>
      <c r="AE495" s="286"/>
      <c r="AF495" s="286"/>
      <c r="AG495" s="286"/>
      <c r="AH495" s="286"/>
      <c r="AI495" s="599" t="s">
        <v>495</v>
      </c>
      <c r="AJ495" s="599">
        <f>SUMIF($C$492:$C$498,AI495,$D$492:$D$498)</f>
        <v>0</v>
      </c>
      <c r="AK495" s="586">
        <f>SUM(AS349:AS408)*0.001</f>
        <v>0</v>
      </c>
    </row>
    <row r="496" spans="1:37" s="173" customFormat="1" ht="18.75" x14ac:dyDescent="0.2">
      <c r="A496" s="172"/>
      <c r="B496" s="899" t="str">
        <f>B435</f>
        <v>Chamber Cleaning: In Situ plasma cleaning:</v>
      </c>
      <c r="C496" s="581" t="s">
        <v>125</v>
      </c>
      <c r="D496" s="759">
        <f>SUM(O364:O378)</f>
        <v>0</v>
      </c>
      <c r="E496" s="172"/>
      <c r="F496" s="172"/>
      <c r="G496" s="172"/>
      <c r="H496" s="172"/>
      <c r="I496" s="172"/>
      <c r="J496" s="172"/>
      <c r="K496" s="172"/>
      <c r="L496" s="172"/>
      <c r="M496" s="172"/>
      <c r="N496" s="172"/>
      <c r="O496" s="172"/>
      <c r="P496" s="172"/>
      <c r="Q496" s="172"/>
      <c r="R496" s="172"/>
      <c r="S496" s="172"/>
      <c r="T496" s="172"/>
      <c r="U496" s="172"/>
      <c r="V496" s="172"/>
      <c r="W496" s="172"/>
      <c r="X496" s="172"/>
      <c r="Y496" s="172"/>
      <c r="Z496" s="172"/>
      <c r="AA496" s="172"/>
      <c r="AB496" s="172"/>
      <c r="AC496" s="172"/>
      <c r="AD496" s="172"/>
      <c r="AE496" s="172"/>
      <c r="AF496" s="172"/>
      <c r="AG496" s="172"/>
      <c r="AH496" s="172"/>
    </row>
    <row r="497" spans="1:34" s="173" customFormat="1" ht="19.5" thickBot="1" x14ac:dyDescent="0.25">
      <c r="A497" s="172"/>
      <c r="B497" s="898"/>
      <c r="C497" s="582" t="s">
        <v>126</v>
      </c>
      <c r="D497" s="761">
        <f>SUM(P364:P378)</f>
        <v>0</v>
      </c>
      <c r="E497" s="172"/>
      <c r="F497" s="172"/>
      <c r="G497" s="172"/>
      <c r="H497" s="172"/>
      <c r="I497" s="172"/>
      <c r="J497" s="172"/>
      <c r="K497" s="172"/>
      <c r="L497" s="172"/>
      <c r="O497" s="172"/>
      <c r="P497" s="172"/>
      <c r="Q497" s="172"/>
      <c r="R497" s="172"/>
      <c r="S497" s="172"/>
      <c r="T497" s="172"/>
      <c r="U497" s="172"/>
      <c r="V497" s="172"/>
      <c r="W497" s="172"/>
      <c r="X497" s="172"/>
      <c r="Y497" s="172"/>
      <c r="Z497" s="172"/>
      <c r="AA497" s="172"/>
      <c r="AB497" s="172"/>
      <c r="AC497" s="172"/>
      <c r="AD497" s="172"/>
      <c r="AE497" s="172"/>
      <c r="AF497" s="172"/>
      <c r="AG497" s="172"/>
      <c r="AH497" s="172"/>
    </row>
    <row r="498" spans="1:34" s="173" customFormat="1" ht="15.95" customHeight="1" thickBot="1" x14ac:dyDescent="0.25">
      <c r="A498" s="172"/>
      <c r="B498" s="579" t="str">
        <f>B450</f>
        <v>Chamber Cleaning: Remote plasma cleaning</v>
      </c>
      <c r="C498" s="580" t="s">
        <v>125</v>
      </c>
      <c r="D498" s="764">
        <f>SUM(O379:O393)</f>
        <v>0</v>
      </c>
      <c r="E498" s="172"/>
      <c r="F498" s="172"/>
      <c r="G498" s="172"/>
      <c r="H498" s="172"/>
      <c r="I498" s="172"/>
      <c r="J498" s="172"/>
      <c r="K498" s="172"/>
      <c r="L498" s="172"/>
      <c r="M498" s="172"/>
      <c r="N498" s="172"/>
      <c r="O498" s="172"/>
      <c r="P498" s="172"/>
      <c r="Q498" s="172"/>
      <c r="R498" s="172"/>
      <c r="S498" s="172"/>
      <c r="T498" s="172"/>
      <c r="U498" s="172"/>
      <c r="V498" s="172"/>
      <c r="W498" s="172"/>
      <c r="X498" s="172"/>
      <c r="Y498" s="172"/>
      <c r="Z498" s="172"/>
      <c r="AA498" s="172"/>
      <c r="AB498" s="172"/>
      <c r="AC498" s="172"/>
      <c r="AD498" s="172"/>
      <c r="AE498" s="172"/>
      <c r="AF498" s="172"/>
    </row>
    <row r="499" spans="1:34" s="287" customFormat="1" ht="15" thickBot="1" x14ac:dyDescent="0.3">
      <c r="A499" s="286"/>
      <c r="B499" s="579" t="s">
        <v>589</v>
      </c>
      <c r="C499" s="580" t="s">
        <v>590</v>
      </c>
      <c r="E499" s="309"/>
      <c r="F499" s="309"/>
      <c r="G499" s="309"/>
      <c r="H499" s="309"/>
      <c r="I499" s="286"/>
      <c r="J499" s="286"/>
      <c r="K499" s="286"/>
      <c r="L499" s="286"/>
      <c r="M499" s="286"/>
      <c r="N499" s="286"/>
      <c r="O499" s="286"/>
      <c r="P499" s="286"/>
      <c r="Q499" s="286"/>
      <c r="R499" s="286"/>
      <c r="S499" s="286"/>
      <c r="T499" s="286"/>
      <c r="U499" s="286"/>
      <c r="V499" s="286"/>
      <c r="W499" s="286"/>
      <c r="X499" s="286"/>
      <c r="Y499" s="286"/>
      <c r="Z499" s="286"/>
      <c r="AA499" s="286"/>
      <c r="AB499" s="286"/>
      <c r="AC499" s="286"/>
      <c r="AD499" s="286"/>
      <c r="AE499" s="286"/>
      <c r="AF499" s="286"/>
    </row>
    <row r="500" spans="1:34" s="287" customFormat="1" ht="18" customHeight="1" x14ac:dyDescent="0.25">
      <c r="A500" s="286"/>
      <c r="E500" s="52" t="s">
        <v>461</v>
      </c>
      <c r="F500" s="309"/>
      <c r="G500" s="309"/>
      <c r="H500" s="309"/>
      <c r="I500" s="286"/>
      <c r="J500" s="286"/>
      <c r="K500" s="286"/>
      <c r="L500" s="286"/>
      <c r="M500" s="286"/>
      <c r="N500" s="286"/>
      <c r="O500" s="286"/>
      <c r="P500" s="286"/>
      <c r="Q500" s="286"/>
      <c r="R500" s="286"/>
      <c r="S500" s="286"/>
      <c r="T500" s="286"/>
      <c r="U500" s="286"/>
      <c r="V500" s="286"/>
      <c r="W500" s="286"/>
      <c r="X500" s="286"/>
      <c r="Y500" s="286"/>
      <c r="Z500" s="286"/>
      <c r="AA500" s="286"/>
      <c r="AB500" s="286"/>
      <c r="AC500" s="286"/>
      <c r="AD500" s="286"/>
      <c r="AE500" s="286"/>
      <c r="AF500" s="286"/>
    </row>
    <row r="501" spans="1:34" s="287" customFormat="1" ht="18" customHeight="1" x14ac:dyDescent="0.25">
      <c r="A501" s="286"/>
      <c r="E501" s="309"/>
      <c r="F501" s="309"/>
      <c r="G501" s="309"/>
      <c r="H501" s="309"/>
      <c r="I501" s="286"/>
      <c r="J501" s="286"/>
      <c r="K501" s="286"/>
      <c r="L501" s="286"/>
      <c r="M501" s="286"/>
      <c r="N501" s="286"/>
      <c r="O501" s="286"/>
      <c r="P501" s="286"/>
      <c r="Q501" s="286"/>
      <c r="R501" s="286"/>
      <c r="S501" s="286"/>
      <c r="T501" s="286"/>
      <c r="U501" s="286"/>
      <c r="V501" s="286"/>
      <c r="W501" s="286"/>
      <c r="X501" s="286"/>
      <c r="Y501" s="286"/>
      <c r="Z501" s="286"/>
      <c r="AA501" s="286"/>
      <c r="AB501" s="286"/>
      <c r="AC501" s="286"/>
      <c r="AD501" s="286"/>
      <c r="AE501" s="286"/>
      <c r="AF501" s="286"/>
    </row>
    <row r="502" spans="1:34" s="537" customFormat="1" x14ac:dyDescent="0.25"/>
    <row r="503" spans="1:34" s="537" customFormat="1" x14ac:dyDescent="0.25"/>
    <row r="504" spans="1:34" s="537" customFormat="1" x14ac:dyDescent="0.25"/>
    <row r="505" spans="1:34" s="537" customFormat="1" x14ac:dyDescent="0.25"/>
    <row r="506" spans="1:34" s="537" customFormat="1" x14ac:dyDescent="0.25"/>
    <row r="507" spans="1:34" s="537" customFormat="1" x14ac:dyDescent="0.25"/>
    <row r="508" spans="1:34" s="537" customFormat="1" x14ac:dyDescent="0.25"/>
    <row r="509" spans="1:34" s="537" customFormat="1" x14ac:dyDescent="0.25"/>
    <row r="510" spans="1:34" s="537" customFormat="1" x14ac:dyDescent="0.25"/>
    <row r="511" spans="1:34" s="537" customFormat="1" x14ac:dyDescent="0.25"/>
    <row r="512" spans="1:34" s="537" customFormat="1" x14ac:dyDescent="0.25"/>
    <row r="513" s="537" customFormat="1" x14ac:dyDescent="0.25"/>
    <row r="514" s="537" customFormat="1" x14ac:dyDescent="0.25"/>
    <row r="515" s="537" customFormat="1" x14ac:dyDescent="0.25"/>
    <row r="516" s="537" customFormat="1" x14ac:dyDescent="0.25"/>
    <row r="517" s="537" customFormat="1" x14ac:dyDescent="0.25"/>
    <row r="518" s="537" customFormat="1" x14ac:dyDescent="0.25"/>
    <row r="519" s="537" customFormat="1" x14ac:dyDescent="0.25"/>
    <row r="520" s="537" customFormat="1" x14ac:dyDescent="0.25"/>
    <row r="521" s="537" customFormat="1" x14ac:dyDescent="0.25"/>
    <row r="522" s="537" customFormat="1" x14ac:dyDescent="0.25"/>
    <row r="523" s="537" customFormat="1" x14ac:dyDescent="0.25"/>
    <row r="524" s="537" customFormat="1" x14ac:dyDescent="0.25"/>
    <row r="525" s="537" customFormat="1" x14ac:dyDescent="0.25"/>
    <row r="526" s="537" customFormat="1" x14ac:dyDescent="0.25"/>
    <row r="527" s="537" customFormat="1" x14ac:dyDescent="0.25"/>
    <row r="528" s="537" customFormat="1" x14ac:dyDescent="0.25"/>
    <row r="529" s="537" customFormat="1" x14ac:dyDescent="0.25"/>
    <row r="530" s="537" customFormat="1" x14ac:dyDescent="0.25"/>
    <row r="531" s="537" customFormat="1" x14ac:dyDescent="0.25"/>
    <row r="532" s="537" customFormat="1" x14ac:dyDescent="0.25"/>
    <row r="533" s="537" customFormat="1" x14ac:dyDescent="0.25"/>
    <row r="534" s="537" customFormat="1" x14ac:dyDescent="0.25"/>
    <row r="535" s="537" customFormat="1" x14ac:dyDescent="0.25"/>
    <row r="536" s="537" customFormat="1" x14ac:dyDescent="0.25"/>
    <row r="537" s="537" customFormat="1" x14ac:dyDescent="0.25"/>
    <row r="538" s="537" customFormat="1" x14ac:dyDescent="0.25"/>
    <row r="539" s="537" customFormat="1" x14ac:dyDescent="0.25"/>
    <row r="540" s="537" customFormat="1" x14ac:dyDescent="0.25"/>
    <row r="541" s="537" customFormat="1" x14ac:dyDescent="0.25"/>
    <row r="542" s="537" customFormat="1" x14ac:dyDescent="0.25"/>
    <row r="543" s="537" customFormat="1" x14ac:dyDescent="0.25"/>
    <row r="544" s="537" customFormat="1" x14ac:dyDescent="0.25"/>
    <row r="545" s="537" customFormat="1" x14ac:dyDescent="0.25"/>
    <row r="546" s="537" customFormat="1" x14ac:dyDescent="0.25"/>
    <row r="547" s="537" customFormat="1" x14ac:dyDescent="0.25"/>
    <row r="548" s="537" customFormat="1" x14ac:dyDescent="0.25"/>
  </sheetData>
  <sheetProtection password="CDDE" sheet="1" objects="1" scenarios="1"/>
  <sortState ref="T25:U38">
    <sortCondition ref="U25:U38"/>
  </sortState>
  <dataConsolidate>
    <dataRefs count="1">
      <dataRef ref="V40:V47" sheet="PV|MEMS|LCD Process"/>
    </dataRefs>
  </dataConsolidate>
  <mergeCells count="32">
    <mergeCell ref="B492:B495"/>
    <mergeCell ref="B496:B497"/>
    <mergeCell ref="B349:B363"/>
    <mergeCell ref="B292:B306"/>
    <mergeCell ref="B307:B321"/>
    <mergeCell ref="B322:B336"/>
    <mergeCell ref="B450:B464"/>
    <mergeCell ref="B465:B479"/>
    <mergeCell ref="B364:B378"/>
    <mergeCell ref="B379:B393"/>
    <mergeCell ref="B394:B408"/>
    <mergeCell ref="B6:H6"/>
    <mergeCell ref="B7:H10"/>
    <mergeCell ref="B277:B291"/>
    <mergeCell ref="B420:B434"/>
    <mergeCell ref="B435:B449"/>
    <mergeCell ref="D67:J67"/>
    <mergeCell ref="AI322:AI336"/>
    <mergeCell ref="B205:B219"/>
    <mergeCell ref="B220:B234"/>
    <mergeCell ref="B235:B249"/>
    <mergeCell ref="B250:B264"/>
    <mergeCell ref="AO276:AQ276"/>
    <mergeCell ref="AR276:AT276"/>
    <mergeCell ref="AI277:AI291"/>
    <mergeCell ref="AI292:AI306"/>
    <mergeCell ref="AI307:AI321"/>
    <mergeCell ref="AI349:AI363"/>
    <mergeCell ref="AI364:AI378"/>
    <mergeCell ref="AI379:AI393"/>
    <mergeCell ref="AI394:AI408"/>
    <mergeCell ref="O347:R347"/>
  </mergeCells>
  <conditionalFormatting sqref="D420:D479">
    <cfRule type="expression" dxfId="55" priority="58">
      <formula>$D420&gt;0</formula>
    </cfRule>
  </conditionalFormatting>
  <conditionalFormatting sqref="D492">
    <cfRule type="expression" dxfId="54" priority="56">
      <formula>$D$492&gt;0</formula>
    </cfRule>
  </conditionalFormatting>
  <conditionalFormatting sqref="C27:C66">
    <cfRule type="expression" dxfId="53" priority="49">
      <formula>B27="Other f-GHG (specify)"</formula>
    </cfRule>
  </conditionalFormatting>
  <conditionalFormatting sqref="D493:D494">
    <cfRule type="expression" dxfId="52" priority="46">
      <formula>$D$493&gt;0</formula>
    </cfRule>
  </conditionalFormatting>
  <conditionalFormatting sqref="D495">
    <cfRule type="expression" dxfId="51" priority="45">
      <formula>$D$495&gt;0</formula>
    </cfRule>
  </conditionalFormatting>
  <conditionalFormatting sqref="D496:D498">
    <cfRule type="expression" dxfId="50" priority="44">
      <formula>D496&gt;0</formula>
    </cfRule>
  </conditionalFormatting>
  <conditionalFormatting sqref="C169:C182">
    <cfRule type="expression" dxfId="49" priority="43">
      <formula>B169="Other f-GHG (specify)"</formula>
    </cfRule>
  </conditionalFormatting>
  <conditionalFormatting sqref="C183:C186">
    <cfRule type="expression" dxfId="48" priority="42">
      <formula>B183="Other f-GHG (specify)"</formula>
    </cfRule>
  </conditionalFormatting>
  <conditionalFormatting sqref="C187:C190">
    <cfRule type="expression" dxfId="47" priority="41">
      <formula>B187="Other f-GHG (specify)"</formula>
    </cfRule>
  </conditionalFormatting>
  <conditionalFormatting sqref="C191:C194">
    <cfRule type="expression" dxfId="46" priority="40">
      <formula>B191="Other f-GHG (specify)"</formula>
    </cfRule>
  </conditionalFormatting>
  <conditionalFormatting sqref="N349:N408 H277:H336">
    <cfRule type="cellIs" dxfId="45" priority="39" operator="equal">
      <formula>1</formula>
    </cfRule>
  </conditionalFormatting>
  <conditionalFormatting sqref="D493">
    <cfRule type="expression" dxfId="44" priority="13">
      <formula>$D$492&gt;0</formula>
    </cfRule>
  </conditionalFormatting>
  <conditionalFormatting sqref="D494">
    <cfRule type="expression" dxfId="43" priority="12">
      <formula>$D$492&gt;0</formula>
    </cfRule>
  </conditionalFormatting>
  <conditionalFormatting sqref="D495">
    <cfRule type="expression" dxfId="42" priority="11">
      <formula>$D$492&gt;0</formula>
    </cfRule>
  </conditionalFormatting>
  <conditionalFormatting sqref="D496">
    <cfRule type="expression" dxfId="41" priority="10">
      <formula>$D$495&gt;0</formula>
    </cfRule>
  </conditionalFormatting>
  <conditionalFormatting sqref="D496">
    <cfRule type="expression" dxfId="40" priority="9">
      <formula>$D$492&gt;0</formula>
    </cfRule>
  </conditionalFormatting>
  <conditionalFormatting sqref="D497">
    <cfRule type="expression" dxfId="39" priority="8">
      <formula>$D$495&gt;0</formula>
    </cfRule>
  </conditionalFormatting>
  <conditionalFormatting sqref="D497">
    <cfRule type="expression" dxfId="38" priority="7">
      <formula>$D$492&gt;0</formula>
    </cfRule>
  </conditionalFormatting>
  <conditionalFormatting sqref="D498">
    <cfRule type="expression" dxfId="37" priority="6">
      <formula>$D$495&gt;0</formula>
    </cfRule>
  </conditionalFormatting>
  <conditionalFormatting sqref="D498">
    <cfRule type="expression" dxfId="36" priority="5">
      <formula>$D$492&gt;0</formula>
    </cfRule>
  </conditionalFormatting>
  <conditionalFormatting sqref="C171">
    <cfRule type="expression" dxfId="35" priority="4">
      <formula>B171="Other f-GHG (specify)"</formula>
    </cfRule>
  </conditionalFormatting>
  <conditionalFormatting sqref="C171">
    <cfRule type="expression" dxfId="34" priority="3">
      <formula>B171="Other f-GHG (specify)"</formula>
    </cfRule>
  </conditionalFormatting>
  <conditionalFormatting sqref="C30">
    <cfRule type="expression" dxfId="33" priority="2">
      <formula>B30="Other f-GHG (specify)"</formula>
    </cfRule>
  </conditionalFormatting>
  <conditionalFormatting sqref="C30">
    <cfRule type="expression" dxfId="32" priority="1">
      <formula>B30="Other f-GHG (specify)"</formula>
    </cfRule>
  </conditionalFormatting>
  <dataValidations count="9">
    <dataValidation type="decimal" allowBlank="1" showInputMessage="1" showErrorMessage="1" errorTitle="Decimal Fraction" error="This value is a decimal fraction. The value must fall between 0 and 1." sqref="F27:F66">
      <formula1>IF(D27="NO",0.0000001,0)</formula1>
      <formula2>1</formula2>
    </dataValidation>
    <dataValidation type="decimal" allowBlank="1" showInputMessage="1" showErrorMessage="1" error="Value must be less than or equal to the values calculated in Equation 1-13" sqref="D347 C337:E346">
      <formula1>0</formula1>
      <formula2>AD337</formula2>
    </dataValidation>
    <dataValidation allowBlank="1" showInputMessage="1" showErrorMessage="1" error="This value is a decimal fraction. The value must fall between 0 and 1." sqref="N349:N408 H277:H336"/>
    <dataValidation type="decimal" allowBlank="1" showInputMessage="1" showErrorMessage="1" error="This value is a decimal fraction. The value must fall between 0 and 1." sqref="J349:M408 F277:G336">
      <formula1>0</formula1>
      <formula2>1</formula2>
    </dataValidation>
    <dataValidation type="decimal" allowBlank="1" showInputMessage="1" showErrorMessage="1" errorTitle="Decimal Fraction" error="This value is a decimal fraction. The value must fall between 0 and 1." sqref="E205:E264 F337:I346">
      <formula1>0</formula1>
      <formula2>1</formula2>
    </dataValidation>
    <dataValidation type="list" allowBlank="1" showInputMessage="1" showErrorMessage="1" sqref="D169:D194">
      <formula1>SCProcess</formula1>
    </dataValidation>
    <dataValidation type="list" allowBlank="1" showInputMessage="1" showErrorMessage="1" sqref="B169:B194 B27:B66">
      <formula1>$U$25:$U$38</formula1>
    </dataValidation>
    <dataValidation type="list" allowBlank="1" showInputMessage="1" showErrorMessage="1" sqref="D27:D66">
      <formula1>"Yes, No"</formula1>
    </dataValidation>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B3 C12 B11 B6"/>
  </dataValidations>
  <hyperlinks>
    <hyperlink ref="C12" r:id="rId1"/>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65"/>
  <sheetViews>
    <sheetView showGridLines="0" zoomScale="70" zoomScaleNormal="70" zoomScalePageLayoutView="80" workbookViewId="0"/>
  </sheetViews>
  <sheetFormatPr defaultColWidth="8.85546875" defaultRowHeight="14.25" x14ac:dyDescent="0.2"/>
  <cols>
    <col min="1" max="1" width="3.7109375" style="173" customWidth="1"/>
    <col min="2" max="2" width="33.42578125" style="173" customWidth="1"/>
    <col min="3" max="3" width="31.140625" style="173" customWidth="1"/>
    <col min="4" max="4" width="27.7109375" style="173" customWidth="1"/>
    <col min="5" max="5" width="38.7109375" style="173" customWidth="1"/>
    <col min="6" max="6" width="34.28515625" style="173" customWidth="1"/>
    <col min="7" max="7" width="31.7109375" style="173" customWidth="1"/>
    <col min="8" max="8" width="32.85546875" style="173" customWidth="1"/>
    <col min="9" max="9" width="28.5703125" style="173" customWidth="1"/>
    <col min="10" max="10" width="29" style="173" customWidth="1"/>
    <col min="11" max="11" width="28.7109375" style="173" customWidth="1"/>
    <col min="12" max="12" width="25.7109375" style="173" customWidth="1"/>
    <col min="13" max="13" width="23.5703125" style="173" customWidth="1"/>
    <col min="14" max="14" width="30.7109375" style="173" customWidth="1"/>
    <col min="15" max="15" width="28" style="173" customWidth="1"/>
    <col min="16" max="16" width="42.42578125" style="173" customWidth="1"/>
    <col min="17" max="17" width="35.85546875" style="173" bestFit="1" customWidth="1"/>
    <col min="18" max="18" width="29.85546875" style="173" bestFit="1" customWidth="1"/>
    <col min="19" max="19" width="37.140625" style="173" customWidth="1"/>
    <col min="20" max="20" width="32.85546875" style="173" customWidth="1"/>
    <col min="21" max="21" width="31.140625" style="173" customWidth="1"/>
    <col min="22" max="22" width="34.140625" style="173" customWidth="1"/>
    <col min="23" max="23" width="47.28515625" style="173" customWidth="1"/>
    <col min="24" max="24" width="29" style="173" bestFit="1" customWidth="1"/>
    <col min="25" max="25" width="26.42578125" style="173" customWidth="1"/>
    <col min="26" max="26" width="29.85546875" style="173" bestFit="1" customWidth="1"/>
    <col min="27" max="27" width="26.42578125" style="173" bestFit="1" customWidth="1"/>
    <col min="28" max="28" width="29.28515625" style="173" customWidth="1"/>
    <col min="29" max="29" width="28.140625" style="173" customWidth="1"/>
    <col min="30" max="31" width="23.85546875" style="173" bestFit="1" customWidth="1"/>
    <col min="32" max="32" width="29" style="173" customWidth="1"/>
    <col min="33" max="34" width="8.85546875" style="173" hidden="1" customWidth="1"/>
    <col min="35" max="35" width="29.140625" style="173" hidden="1" customWidth="1"/>
    <col min="36" max="45" width="8.85546875" style="173" hidden="1" customWidth="1"/>
    <col min="46" max="47" width="26.5703125" style="173" hidden="1" customWidth="1"/>
    <col min="48" max="48" width="20.140625" style="173" hidden="1" customWidth="1"/>
    <col min="49" max="49" width="21.5703125" style="173" hidden="1" customWidth="1"/>
    <col min="50" max="50" width="20.5703125" style="173" hidden="1" customWidth="1"/>
    <col min="51" max="51" width="24" style="173" hidden="1" customWidth="1"/>
    <col min="52" max="53" width="20.28515625" style="173" hidden="1" customWidth="1"/>
    <col min="54" max="54" width="20.85546875" style="173" hidden="1" customWidth="1"/>
    <col min="55" max="55" width="19.85546875" style="173" hidden="1" customWidth="1"/>
    <col min="56" max="56" width="20.85546875" style="173" hidden="1" customWidth="1"/>
    <col min="57" max="57" width="15.42578125" style="173" hidden="1" customWidth="1"/>
    <col min="58" max="64" width="13" style="173" hidden="1" customWidth="1"/>
    <col min="65" max="65" width="8.85546875" style="173" hidden="1" customWidth="1"/>
    <col min="66" max="78" width="8.85546875" style="173" customWidth="1"/>
    <col min="79" max="16384" width="8.85546875" style="173"/>
  </cols>
  <sheetData>
    <row r="1" spans="1:41" x14ac:dyDescent="0.2">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row>
    <row r="2" spans="1:41" s="174" customFormat="1" x14ac:dyDescent="0.2">
      <c r="A2" s="172"/>
      <c r="B2" s="43" t="s">
        <v>49</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41" s="174" customFormat="1" ht="18" x14ac:dyDescent="0.25">
      <c r="A3" s="172"/>
      <c r="B3" s="69" t="s">
        <v>1</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row>
    <row r="4" spans="1:41" s="174" customFormat="1" ht="15" x14ac:dyDescent="0.25">
      <c r="A4" s="172"/>
      <c r="B4" s="44" t="s">
        <v>50</v>
      </c>
      <c r="C4" s="43"/>
      <c r="D4" s="172"/>
      <c r="E4" s="172"/>
      <c r="F4" s="172"/>
      <c r="G4" s="172"/>
      <c r="H4" s="172"/>
      <c r="I4" s="172"/>
      <c r="J4" s="172"/>
      <c r="K4" s="172"/>
      <c r="L4" s="172"/>
      <c r="M4" s="172"/>
      <c r="N4" s="172"/>
      <c r="O4" s="172"/>
      <c r="P4" s="172"/>
      <c r="Q4" s="172"/>
      <c r="R4" s="172"/>
      <c r="S4" s="172"/>
      <c r="T4" s="172"/>
      <c r="U4" s="172"/>
      <c r="V4" s="172"/>
      <c r="W4" s="172"/>
      <c r="X4" s="172"/>
      <c r="Y4" s="172"/>
      <c r="Z4" s="172"/>
      <c r="AA4" s="172"/>
    </row>
    <row r="5" spans="1:41" s="174" customFormat="1" x14ac:dyDescent="0.2">
      <c r="A5" s="172"/>
      <c r="B5" s="70" t="s">
        <v>89</v>
      </c>
      <c r="C5" s="43" t="str">
        <f>'f-HTFs'!C5</f>
        <v>e-GGRT RY2014.C.01.</v>
      </c>
      <c r="D5" s="172"/>
      <c r="E5" s="172"/>
      <c r="F5" s="172"/>
      <c r="G5" s="172"/>
      <c r="H5" s="172"/>
      <c r="I5" s="172"/>
      <c r="J5" s="172"/>
      <c r="K5" s="172"/>
      <c r="L5" s="172"/>
      <c r="M5" s="172"/>
      <c r="N5" s="172"/>
      <c r="O5" s="172"/>
      <c r="P5" s="172"/>
      <c r="Q5" s="172"/>
      <c r="R5" s="172"/>
      <c r="S5" s="172"/>
      <c r="T5" s="172"/>
      <c r="U5" s="172"/>
      <c r="V5" s="172"/>
      <c r="W5" s="172"/>
      <c r="X5" s="172"/>
      <c r="Y5" s="172"/>
      <c r="Z5" s="172"/>
      <c r="AA5" s="172"/>
    </row>
    <row r="6" spans="1:41" ht="15" x14ac:dyDescent="0.2">
      <c r="A6" s="172"/>
      <c r="B6" s="840" t="s">
        <v>44</v>
      </c>
      <c r="C6" s="841"/>
      <c r="D6" s="841"/>
      <c r="E6" s="841"/>
      <c r="F6" s="841"/>
      <c r="G6" s="841"/>
      <c r="H6" s="841"/>
      <c r="I6" s="84"/>
      <c r="J6" s="85"/>
      <c r="K6" s="86"/>
      <c r="L6" s="86"/>
      <c r="M6" s="86"/>
      <c r="N6" s="86"/>
      <c r="O6" s="172"/>
      <c r="P6" s="172"/>
      <c r="Q6" s="172"/>
      <c r="R6" s="172"/>
      <c r="S6" s="172"/>
      <c r="T6" s="172"/>
      <c r="U6" s="172"/>
      <c r="V6" s="172"/>
      <c r="W6" s="172"/>
      <c r="X6" s="172"/>
      <c r="Y6" s="172"/>
      <c r="Z6" s="172"/>
      <c r="AA6" s="172"/>
    </row>
    <row r="7" spans="1:41" ht="15" x14ac:dyDescent="0.25">
      <c r="A7" s="172"/>
      <c r="B7" s="881" t="s">
        <v>591</v>
      </c>
      <c r="C7" s="882"/>
      <c r="D7" s="882"/>
      <c r="E7" s="882"/>
      <c r="F7" s="882"/>
      <c r="G7" s="882"/>
      <c r="H7" s="882"/>
      <c r="I7" s="113"/>
      <c r="J7" s="114"/>
      <c r="K7" s="82"/>
      <c r="L7" s="82"/>
      <c r="M7" s="82"/>
      <c r="N7" s="82"/>
      <c r="O7" s="172"/>
      <c r="P7" s="172"/>
      <c r="Q7" s="172"/>
      <c r="R7" s="172"/>
      <c r="S7" s="172"/>
      <c r="T7" s="172"/>
      <c r="U7" s="172"/>
      <c r="V7" s="172"/>
      <c r="W7" s="172"/>
      <c r="X7" s="172"/>
      <c r="Y7" s="172"/>
      <c r="Z7" s="172"/>
      <c r="AA7" s="172"/>
    </row>
    <row r="8" spans="1:41" x14ac:dyDescent="0.2">
      <c r="A8" s="172"/>
      <c r="B8" s="883"/>
      <c r="C8" s="884"/>
      <c r="D8" s="884"/>
      <c r="E8" s="884"/>
      <c r="F8" s="884"/>
      <c r="G8" s="884"/>
      <c r="H8" s="884"/>
      <c r="I8" s="61"/>
      <c r="J8" s="62"/>
      <c r="K8" s="61"/>
      <c r="L8" s="61"/>
      <c r="M8" s="61"/>
      <c r="N8" s="61"/>
      <c r="O8" s="172"/>
      <c r="P8" s="172"/>
      <c r="Q8" s="172"/>
      <c r="AG8" s="172" t="s">
        <v>285</v>
      </c>
      <c r="AH8" s="172"/>
      <c r="AI8" s="172"/>
      <c r="AJ8" s="172"/>
      <c r="AK8" s="172"/>
      <c r="AL8" s="172"/>
      <c r="AM8" s="172"/>
      <c r="AN8" s="172"/>
      <c r="AO8" s="172"/>
    </row>
    <row r="9" spans="1:41" x14ac:dyDescent="0.2">
      <c r="A9" s="172"/>
      <c r="B9" s="883"/>
      <c r="C9" s="884"/>
      <c r="D9" s="884"/>
      <c r="E9" s="884"/>
      <c r="F9" s="884"/>
      <c r="G9" s="884"/>
      <c r="H9" s="884"/>
      <c r="I9" s="61"/>
      <c r="J9" s="62"/>
      <c r="K9" s="61"/>
      <c r="L9" s="61"/>
      <c r="M9" s="61"/>
      <c r="N9" s="61"/>
      <c r="O9" s="172"/>
      <c r="P9" s="172"/>
      <c r="Q9" s="172"/>
      <c r="R9" s="172"/>
      <c r="AG9" s="172"/>
      <c r="AH9" s="172"/>
      <c r="AI9" s="172"/>
      <c r="AJ9" s="172"/>
      <c r="AK9" s="172"/>
      <c r="AL9" s="172"/>
      <c r="AM9" s="172"/>
      <c r="AN9" s="172"/>
      <c r="AO9" s="172"/>
    </row>
    <row r="10" spans="1:41" x14ac:dyDescent="0.2">
      <c r="A10" s="172"/>
      <c r="B10" s="903"/>
      <c r="C10" s="904"/>
      <c r="D10" s="904"/>
      <c r="E10" s="904"/>
      <c r="F10" s="904"/>
      <c r="G10" s="904"/>
      <c r="H10" s="904"/>
      <c r="I10" s="63"/>
      <c r="J10" s="64"/>
      <c r="K10" s="61"/>
      <c r="L10" s="61"/>
      <c r="M10" s="61"/>
      <c r="N10" s="61"/>
      <c r="O10" s="172"/>
      <c r="P10" s="172"/>
      <c r="Q10" s="172"/>
      <c r="R10" s="172"/>
      <c r="AG10" s="172"/>
      <c r="AH10" s="172"/>
      <c r="AI10" s="172"/>
      <c r="AJ10" s="172"/>
      <c r="AK10" s="172"/>
      <c r="AL10" s="172"/>
      <c r="AM10" s="172"/>
      <c r="AN10" s="172"/>
      <c r="AO10" s="172"/>
    </row>
    <row r="11" spans="1:41" ht="15" x14ac:dyDescent="0.2">
      <c r="A11" s="172"/>
      <c r="B11" s="87" t="s">
        <v>45</v>
      </c>
      <c r="C11" s="88"/>
      <c r="D11" s="88"/>
      <c r="E11" s="88"/>
      <c r="F11" s="88"/>
      <c r="G11" s="88"/>
      <c r="H11" s="88"/>
      <c r="I11" s="84"/>
      <c r="J11" s="85"/>
      <c r="K11" s="86"/>
      <c r="L11" s="86"/>
      <c r="M11" s="86"/>
      <c r="N11" s="86"/>
      <c r="O11" s="172"/>
      <c r="P11" s="172"/>
      <c r="Q11" s="172"/>
      <c r="R11" s="172"/>
      <c r="AG11" s="172"/>
      <c r="AH11" s="172"/>
      <c r="AI11" s="172"/>
      <c r="AJ11" s="172"/>
      <c r="AK11" s="172"/>
      <c r="AL11" s="172"/>
      <c r="AM11" s="172"/>
      <c r="AN11" s="172"/>
      <c r="AO11" s="172"/>
    </row>
    <row r="12" spans="1:41" ht="15" x14ac:dyDescent="0.2">
      <c r="A12" s="172"/>
      <c r="B12" s="560" t="s">
        <v>47</v>
      </c>
      <c r="C12" s="46" t="s">
        <v>376</v>
      </c>
      <c r="D12" s="71"/>
      <c r="E12" s="71"/>
      <c r="F12" s="71"/>
      <c r="G12" s="47"/>
      <c r="H12" s="183"/>
      <c r="I12" s="183"/>
      <c r="J12" s="183"/>
      <c r="K12" s="183"/>
      <c r="L12" s="183"/>
      <c r="M12" s="183"/>
      <c r="N12" s="183"/>
      <c r="O12" s="172"/>
      <c r="P12" s="172"/>
      <c r="Q12" s="172"/>
      <c r="R12" s="172"/>
      <c r="AG12" s="172"/>
      <c r="AH12" s="172"/>
      <c r="AI12" s="172"/>
      <c r="AJ12" s="172"/>
      <c r="AK12" s="172"/>
      <c r="AL12" s="172"/>
      <c r="AM12" s="172"/>
      <c r="AN12" s="172"/>
      <c r="AO12" s="172"/>
    </row>
    <row r="13" spans="1:41" ht="15" x14ac:dyDescent="0.2">
      <c r="A13" s="172"/>
      <c r="B13" s="559" t="s">
        <v>441</v>
      </c>
      <c r="C13" s="558" t="s">
        <v>442</v>
      </c>
      <c r="D13" s="72"/>
      <c r="E13" s="72"/>
      <c r="F13" s="72"/>
      <c r="G13" s="50"/>
      <c r="H13" s="182"/>
      <c r="I13" s="182"/>
      <c r="J13" s="185"/>
      <c r="K13" s="183"/>
      <c r="L13" s="183"/>
      <c r="M13" s="183"/>
      <c r="N13" s="183"/>
      <c r="O13" s="172"/>
      <c r="P13" s="172"/>
      <c r="Q13" s="172"/>
      <c r="R13" s="172"/>
      <c r="AG13" s="172"/>
      <c r="AH13" s="172"/>
      <c r="AI13" s="172"/>
      <c r="AJ13" s="172"/>
      <c r="AK13" s="172"/>
      <c r="AL13" s="172"/>
      <c r="AM13" s="172"/>
      <c r="AN13" s="172"/>
      <c r="AO13" s="172"/>
    </row>
    <row r="14" spans="1:41" x14ac:dyDescent="0.2">
      <c r="A14" s="172"/>
      <c r="B14" s="172"/>
      <c r="C14" s="172"/>
      <c r="D14" s="172"/>
      <c r="E14" s="172"/>
      <c r="F14" s="172"/>
      <c r="G14" s="172"/>
      <c r="H14" s="172"/>
      <c r="I14" s="172"/>
      <c r="J14" s="172"/>
      <c r="K14" s="172"/>
      <c r="L14" s="172"/>
      <c r="M14" s="172"/>
      <c r="N14" s="172"/>
      <c r="O14" s="172"/>
      <c r="P14" s="172"/>
      <c r="Q14" s="172"/>
      <c r="R14" s="172"/>
      <c r="AG14" s="172"/>
      <c r="AH14" s="26" t="s">
        <v>34</v>
      </c>
      <c r="AI14" s="26"/>
      <c r="AJ14" s="172"/>
      <c r="AK14" s="172"/>
      <c r="AL14" s="172"/>
      <c r="AN14" s="172"/>
      <c r="AO14" s="172"/>
    </row>
    <row r="15" spans="1:41" ht="16.5" x14ac:dyDescent="0.3">
      <c r="A15" s="172"/>
      <c r="B15" s="172"/>
      <c r="C15" s="172"/>
      <c r="D15" s="172"/>
      <c r="E15" s="172"/>
      <c r="F15" s="172"/>
      <c r="G15" s="172"/>
      <c r="H15" s="172"/>
      <c r="I15" s="172"/>
      <c r="J15" s="172"/>
      <c r="K15" s="172"/>
      <c r="L15" s="172"/>
      <c r="M15" s="172"/>
      <c r="N15" s="172"/>
      <c r="O15" s="172"/>
      <c r="P15" s="172"/>
      <c r="Q15" s="172"/>
      <c r="R15" s="172"/>
      <c r="AG15" s="172"/>
      <c r="AH15" s="175" t="s">
        <v>102</v>
      </c>
      <c r="AI15" s="160" t="s">
        <v>168</v>
      </c>
      <c r="AJ15" s="172"/>
      <c r="AK15" s="172"/>
      <c r="AL15" s="172"/>
      <c r="AM15" s="178"/>
      <c r="AO15" s="172"/>
    </row>
    <row r="16" spans="1:41" ht="16.5" x14ac:dyDescent="0.3">
      <c r="A16" s="172"/>
      <c r="B16" s="172"/>
      <c r="C16" s="172"/>
      <c r="D16" s="172"/>
      <c r="E16" s="172"/>
      <c r="F16" s="172"/>
      <c r="G16" s="172"/>
      <c r="H16" s="172"/>
      <c r="I16" s="172"/>
      <c r="J16" s="172"/>
      <c r="K16" s="172"/>
      <c r="L16" s="172"/>
      <c r="M16" s="172"/>
      <c r="N16" s="172"/>
      <c r="O16" s="172"/>
      <c r="P16" s="172"/>
      <c r="Q16" s="172"/>
      <c r="R16" s="172"/>
      <c r="AG16" s="172"/>
      <c r="AH16" s="157" t="s">
        <v>103</v>
      </c>
      <c r="AI16" s="160" t="s">
        <v>171</v>
      </c>
      <c r="AJ16" s="172"/>
      <c r="AK16" s="172"/>
      <c r="AL16" s="172"/>
      <c r="AM16" s="178"/>
      <c r="AO16" s="172"/>
    </row>
    <row r="17" spans="1:42" ht="16.5" x14ac:dyDescent="0.3">
      <c r="A17" s="172"/>
      <c r="C17" s="172"/>
      <c r="D17" s="172"/>
      <c r="E17" s="172"/>
      <c r="F17" s="172"/>
      <c r="G17" s="172"/>
      <c r="H17" s="172"/>
      <c r="I17" s="172"/>
      <c r="J17" s="172"/>
      <c r="K17" s="172"/>
      <c r="L17" s="172"/>
      <c r="M17" s="172"/>
      <c r="N17" s="172"/>
      <c r="O17" s="172"/>
      <c r="P17" s="172"/>
      <c r="Q17" s="172"/>
      <c r="R17" s="172"/>
      <c r="AG17" s="172"/>
      <c r="AH17" s="157" t="s">
        <v>105</v>
      </c>
      <c r="AI17" s="160" t="s">
        <v>174</v>
      </c>
      <c r="AJ17" s="172"/>
      <c r="AK17" s="172"/>
      <c r="AL17" s="172"/>
      <c r="AM17" s="178"/>
      <c r="AO17" s="172"/>
    </row>
    <row r="18" spans="1:42" ht="16.5" x14ac:dyDescent="0.3">
      <c r="A18" s="172"/>
      <c r="B18" s="186" t="s">
        <v>28</v>
      </c>
      <c r="C18" s="172"/>
      <c r="D18" s="172"/>
      <c r="E18" s="172"/>
      <c r="F18" s="172"/>
      <c r="G18" s="172"/>
      <c r="H18" s="172"/>
      <c r="I18" s="172"/>
      <c r="J18" s="172"/>
      <c r="K18" s="172"/>
      <c r="L18" s="172"/>
      <c r="M18" s="172"/>
      <c r="N18" s="172"/>
      <c r="O18" s="172"/>
      <c r="P18" s="172"/>
      <c r="Q18" s="172"/>
      <c r="R18" s="172"/>
      <c r="AG18" s="172"/>
      <c r="AH18" s="157" t="s">
        <v>116</v>
      </c>
      <c r="AI18" s="160" t="s">
        <v>177</v>
      </c>
      <c r="AJ18" s="172"/>
      <c r="AK18" s="172"/>
      <c r="AL18" s="172"/>
      <c r="AM18" s="178"/>
      <c r="AO18" s="172"/>
    </row>
    <row r="19" spans="1:42" ht="16.5" x14ac:dyDescent="0.3">
      <c r="A19" s="172"/>
      <c r="B19" s="172"/>
      <c r="C19" s="172"/>
      <c r="D19" s="172"/>
      <c r="E19" s="172"/>
      <c r="F19" s="172"/>
      <c r="G19" s="172"/>
      <c r="H19" s="172"/>
      <c r="I19" s="172"/>
      <c r="J19" s="172"/>
      <c r="K19" s="172"/>
      <c r="L19" s="172"/>
      <c r="M19" s="172"/>
      <c r="N19" s="172"/>
      <c r="O19" s="172"/>
      <c r="P19" s="172"/>
      <c r="Q19" s="172"/>
      <c r="R19" s="172"/>
      <c r="AG19" s="172"/>
      <c r="AH19" s="157" t="s">
        <v>104</v>
      </c>
      <c r="AI19" s="160" t="s">
        <v>139</v>
      </c>
      <c r="AJ19" s="172"/>
      <c r="AK19" s="172"/>
      <c r="AL19" s="172"/>
      <c r="AM19" s="178"/>
      <c r="AO19" s="172"/>
    </row>
    <row r="20" spans="1:42" ht="16.5" x14ac:dyDescent="0.3">
      <c r="A20" s="172"/>
      <c r="B20" s="172"/>
      <c r="C20" s="172"/>
      <c r="D20" s="172"/>
      <c r="E20" s="172"/>
      <c r="F20" s="172"/>
      <c r="G20" s="172"/>
      <c r="H20" s="172"/>
      <c r="I20" s="172"/>
      <c r="J20" s="172"/>
      <c r="K20" s="172"/>
      <c r="L20" s="172"/>
      <c r="M20" s="172"/>
      <c r="N20" s="172"/>
      <c r="O20" s="172"/>
      <c r="P20" s="172"/>
      <c r="Q20" s="172"/>
      <c r="R20" s="172"/>
      <c r="AG20" s="172"/>
      <c r="AH20" s="157" t="s">
        <v>128</v>
      </c>
      <c r="AI20" s="160" t="s">
        <v>142</v>
      </c>
      <c r="AJ20" s="172"/>
      <c r="AK20" s="172"/>
      <c r="AL20" s="172"/>
      <c r="AM20" s="178"/>
      <c r="AO20" s="172"/>
    </row>
    <row r="21" spans="1:42" ht="16.5" x14ac:dyDescent="0.3">
      <c r="A21" s="172"/>
      <c r="B21" s="172"/>
      <c r="C21" s="172"/>
      <c r="D21" s="172"/>
      <c r="E21" s="172"/>
      <c r="F21" s="172"/>
      <c r="G21" s="172"/>
      <c r="H21" s="172"/>
      <c r="I21" s="172"/>
      <c r="J21" s="172"/>
      <c r="K21" s="172"/>
      <c r="L21" s="172"/>
      <c r="M21" s="172"/>
      <c r="N21" s="172"/>
      <c r="O21" s="172"/>
      <c r="P21" s="172"/>
      <c r="Q21" s="172"/>
      <c r="R21" s="172"/>
      <c r="AG21" s="172"/>
      <c r="AH21" s="180" t="s">
        <v>106</v>
      </c>
      <c r="AI21" s="160" t="s">
        <v>165</v>
      </c>
      <c r="AJ21" s="172"/>
      <c r="AK21" s="172"/>
      <c r="AL21" s="172"/>
      <c r="AM21" s="179"/>
      <c r="AO21" s="172"/>
    </row>
    <row r="22" spans="1:42" ht="16.5" x14ac:dyDescent="0.3">
      <c r="A22" s="172"/>
      <c r="B22" s="172"/>
      <c r="C22" s="172"/>
      <c r="D22" s="172"/>
      <c r="E22" s="172"/>
      <c r="F22" s="172"/>
      <c r="G22" s="172"/>
      <c r="H22" s="172"/>
      <c r="I22" s="172"/>
      <c r="J22" s="172"/>
      <c r="K22" s="172"/>
      <c r="L22" s="172"/>
      <c r="M22" s="172"/>
      <c r="N22" s="172"/>
      <c r="O22" s="172"/>
      <c r="P22" s="172"/>
      <c r="Q22" s="172"/>
      <c r="R22" s="172"/>
      <c r="AG22" s="172"/>
      <c r="AH22" s="157" t="s">
        <v>107</v>
      </c>
      <c r="AI22" s="160" t="s">
        <v>162</v>
      </c>
      <c r="AJ22" s="172"/>
      <c r="AK22" s="172"/>
      <c r="AL22" s="172"/>
      <c r="AM22" s="172"/>
      <c r="AO22" s="172"/>
    </row>
    <row r="23" spans="1:42" x14ac:dyDescent="0.2">
      <c r="A23" s="172"/>
      <c r="B23" s="172"/>
      <c r="C23" s="172"/>
      <c r="D23" s="172"/>
      <c r="E23" s="172"/>
      <c r="F23" s="172"/>
      <c r="G23" s="172"/>
      <c r="H23" s="172"/>
      <c r="I23" s="172"/>
      <c r="J23" s="172"/>
      <c r="K23" s="172"/>
      <c r="L23" s="172"/>
      <c r="M23" s="172"/>
      <c r="N23" s="172"/>
      <c r="O23" s="172"/>
      <c r="P23" s="172"/>
      <c r="Q23" s="172"/>
      <c r="R23" s="172"/>
      <c r="AG23" s="172"/>
      <c r="AI23" s="98" t="s">
        <v>268</v>
      </c>
      <c r="AJ23" s="172"/>
      <c r="AK23" s="172"/>
      <c r="AL23" s="172"/>
      <c r="AM23" s="178"/>
      <c r="AO23" s="172"/>
    </row>
    <row r="24" spans="1:42" ht="15" thickBot="1" x14ac:dyDescent="0.25">
      <c r="A24" s="172"/>
      <c r="B24" s="172"/>
      <c r="C24" s="172"/>
      <c r="D24" s="172"/>
      <c r="E24" s="172"/>
      <c r="F24" s="172"/>
      <c r="G24" s="172"/>
      <c r="H24" s="172"/>
      <c r="I24" s="172"/>
      <c r="J24" s="172"/>
      <c r="K24" s="172"/>
      <c r="L24" s="172"/>
      <c r="M24" s="172"/>
      <c r="N24" s="172"/>
      <c r="O24" s="172"/>
      <c r="P24" s="172"/>
      <c r="Q24" s="172"/>
      <c r="R24" s="172"/>
      <c r="AG24" s="172"/>
      <c r="AJ24" s="172"/>
      <c r="AK24" s="172"/>
      <c r="AL24" s="172"/>
      <c r="AM24" s="178"/>
      <c r="AO24" s="172"/>
    </row>
    <row r="25" spans="1:42" ht="17.25" thickBot="1" x14ac:dyDescent="0.35">
      <c r="A25" s="172"/>
      <c r="B25" s="172"/>
      <c r="C25" s="172"/>
      <c r="D25" s="172"/>
      <c r="E25" s="172"/>
      <c r="F25" s="172"/>
      <c r="G25" s="172"/>
      <c r="H25" s="172"/>
      <c r="I25" s="172"/>
      <c r="J25" s="172"/>
      <c r="K25" s="172"/>
      <c r="L25" s="172"/>
      <c r="M25" s="172"/>
      <c r="N25" s="172"/>
      <c r="O25" s="172"/>
      <c r="P25" s="172"/>
      <c r="Q25" s="172"/>
      <c r="R25" s="172"/>
      <c r="AG25" s="172"/>
      <c r="AH25" s="651" t="s">
        <v>78</v>
      </c>
      <c r="AI25" s="660" t="s">
        <v>266</v>
      </c>
      <c r="AJ25" s="172"/>
      <c r="AK25" s="99" t="s">
        <v>271</v>
      </c>
      <c r="AL25" s="177" t="s">
        <v>168</v>
      </c>
      <c r="AM25" s="178"/>
      <c r="AO25" s="172"/>
    </row>
    <row r="26" spans="1:42" ht="88.5" thickBot="1" x14ac:dyDescent="0.35">
      <c r="A26" s="172"/>
      <c r="B26" s="187" t="s">
        <v>68</v>
      </c>
      <c r="C26" s="188" t="s">
        <v>270</v>
      </c>
      <c r="D26" s="189" t="s">
        <v>615</v>
      </c>
      <c r="E26" s="189" t="s">
        <v>199</v>
      </c>
      <c r="F26" s="190" t="s">
        <v>329</v>
      </c>
      <c r="G26" s="190" t="s">
        <v>29</v>
      </c>
      <c r="H26" s="190" t="s">
        <v>191</v>
      </c>
      <c r="I26" s="191" t="s">
        <v>192</v>
      </c>
      <c r="J26" s="192" t="s">
        <v>269</v>
      </c>
      <c r="K26" s="172"/>
      <c r="L26" s="172"/>
      <c r="M26" s="172"/>
      <c r="N26" s="172"/>
      <c r="O26" s="172"/>
      <c r="P26" s="172"/>
      <c r="Q26" s="172"/>
      <c r="R26" s="172"/>
      <c r="AG26" s="172"/>
      <c r="AH26" s="652" t="s">
        <v>104</v>
      </c>
      <c r="AI26" s="653" t="s">
        <v>139</v>
      </c>
      <c r="AJ26" s="172"/>
      <c r="AK26" s="99" t="s">
        <v>272</v>
      </c>
      <c r="AL26" s="177" t="s">
        <v>171</v>
      </c>
      <c r="AM26" s="172"/>
      <c r="AN26" s="178"/>
      <c r="AP26" s="172"/>
    </row>
    <row r="27" spans="1:42" ht="18" customHeight="1" x14ac:dyDescent="0.3">
      <c r="A27" s="172"/>
      <c r="B27" s="73"/>
      <c r="C27" s="77"/>
      <c r="D27" s="316"/>
      <c r="E27" s="321"/>
      <c r="F27" s="321"/>
      <c r="G27" s="322"/>
      <c r="H27" s="323"/>
      <c r="I27" s="324"/>
      <c r="J27" s="713" t="str">
        <f>IF(B27="","",F27*G27*H27+I27)</f>
        <v/>
      </c>
      <c r="K27" s="172"/>
      <c r="L27" s="172"/>
      <c r="M27" s="172"/>
      <c r="N27" s="172"/>
      <c r="O27" s="172"/>
      <c r="P27" s="172"/>
      <c r="Q27" s="172"/>
      <c r="R27" s="172"/>
      <c r="AG27" s="172"/>
      <c r="AH27" s="652" t="s">
        <v>128</v>
      </c>
      <c r="AI27" s="653" t="s">
        <v>142</v>
      </c>
      <c r="AJ27" s="172"/>
      <c r="AK27" s="99" t="s">
        <v>273</v>
      </c>
      <c r="AL27" s="177" t="s">
        <v>174</v>
      </c>
      <c r="AM27" s="172"/>
      <c r="AN27" s="178"/>
      <c r="AP27" s="172"/>
    </row>
    <row r="28" spans="1:42" ht="18" customHeight="1" x14ac:dyDescent="0.3">
      <c r="A28" s="172"/>
      <c r="B28" s="74"/>
      <c r="C28" s="78"/>
      <c r="D28" s="321"/>
      <c r="E28" s="321"/>
      <c r="F28" s="321"/>
      <c r="G28" s="322"/>
      <c r="H28" s="323"/>
      <c r="I28" s="324"/>
      <c r="J28" s="714" t="str">
        <f t="shared" ref="J28:J66" si="0">IF(B28="","",F28*G28*H28+I28)</f>
        <v/>
      </c>
      <c r="K28" s="172"/>
      <c r="L28" s="172"/>
      <c r="M28" s="172"/>
      <c r="N28" s="172"/>
      <c r="O28" s="172"/>
      <c r="P28" s="172"/>
      <c r="Q28" s="172"/>
      <c r="R28" s="172"/>
      <c r="AG28" s="172"/>
      <c r="AH28" s="652" t="s">
        <v>379</v>
      </c>
      <c r="AI28" s="658" t="s">
        <v>145</v>
      </c>
      <c r="AJ28" s="172"/>
      <c r="AK28" s="99" t="s">
        <v>274</v>
      </c>
      <c r="AL28" s="177" t="s">
        <v>177</v>
      </c>
      <c r="AM28" s="172"/>
      <c r="AN28" s="179"/>
      <c r="AP28" s="172"/>
    </row>
    <row r="29" spans="1:42" ht="18" customHeight="1" x14ac:dyDescent="0.3">
      <c r="A29" s="172"/>
      <c r="B29" s="74"/>
      <c r="C29" s="78"/>
      <c r="D29" s="321"/>
      <c r="E29" s="321"/>
      <c r="F29" s="321"/>
      <c r="G29" s="322"/>
      <c r="H29" s="323"/>
      <c r="I29" s="324"/>
      <c r="J29" s="714" t="str">
        <f t="shared" si="0"/>
        <v/>
      </c>
      <c r="K29" s="172"/>
      <c r="L29" s="172"/>
      <c r="M29" s="172"/>
      <c r="N29" s="172"/>
      <c r="O29" s="172"/>
      <c r="P29" s="172"/>
      <c r="Q29" s="172"/>
      <c r="R29" s="172"/>
      <c r="AG29" s="172"/>
      <c r="AH29" s="654" t="s">
        <v>106</v>
      </c>
      <c r="AI29" s="653" t="s">
        <v>165</v>
      </c>
      <c r="AJ29" s="172"/>
      <c r="AK29" s="99" t="s">
        <v>278</v>
      </c>
      <c r="AL29" s="101" t="s">
        <v>265</v>
      </c>
      <c r="AM29" s="172"/>
      <c r="AN29" s="172"/>
      <c r="AP29" s="172"/>
    </row>
    <row r="30" spans="1:42" ht="18" customHeight="1" x14ac:dyDescent="0.3">
      <c r="A30" s="172"/>
      <c r="B30" s="74"/>
      <c r="C30" s="78"/>
      <c r="D30" s="321"/>
      <c r="E30" s="321"/>
      <c r="F30" s="321"/>
      <c r="G30" s="322"/>
      <c r="H30" s="323"/>
      <c r="I30" s="324"/>
      <c r="J30" s="714" t="str">
        <f t="shared" si="0"/>
        <v/>
      </c>
      <c r="K30" s="172"/>
      <c r="L30" s="172"/>
      <c r="M30" s="172"/>
      <c r="N30" s="172"/>
      <c r="O30" s="172"/>
      <c r="P30" s="172"/>
      <c r="Q30" s="172"/>
      <c r="R30" s="172"/>
      <c r="AG30" s="172"/>
      <c r="AH30" s="652" t="s">
        <v>79</v>
      </c>
      <c r="AI30" s="655" t="s">
        <v>267</v>
      </c>
      <c r="AJ30" s="172"/>
      <c r="AK30" s="99" t="s">
        <v>279</v>
      </c>
      <c r="AL30" s="101" t="s">
        <v>266</v>
      </c>
      <c r="AM30" s="172"/>
      <c r="AN30" s="178"/>
      <c r="AP30" s="172"/>
    </row>
    <row r="31" spans="1:42" ht="18" customHeight="1" x14ac:dyDescent="0.3">
      <c r="A31" s="172"/>
      <c r="B31" s="74"/>
      <c r="C31" s="78"/>
      <c r="D31" s="321"/>
      <c r="E31" s="321"/>
      <c r="F31" s="321"/>
      <c r="G31" s="322"/>
      <c r="H31" s="323"/>
      <c r="I31" s="324"/>
      <c r="J31" s="714" t="str">
        <f t="shared" si="0"/>
        <v/>
      </c>
      <c r="K31" s="172"/>
      <c r="L31" s="172"/>
      <c r="M31" s="172"/>
      <c r="N31" s="172"/>
      <c r="O31" s="172"/>
      <c r="P31" s="172"/>
      <c r="Q31" s="172"/>
      <c r="R31" s="172"/>
      <c r="AG31" s="172"/>
      <c r="AH31" s="652" t="s">
        <v>80</v>
      </c>
      <c r="AI31" s="655" t="s">
        <v>265</v>
      </c>
      <c r="AJ31" s="172"/>
      <c r="AK31" s="99" t="s">
        <v>280</v>
      </c>
      <c r="AL31" s="101" t="s">
        <v>267</v>
      </c>
      <c r="AM31" s="172"/>
      <c r="AN31" s="178"/>
      <c r="AP31" s="172"/>
    </row>
    <row r="32" spans="1:42" ht="18" customHeight="1" x14ac:dyDescent="0.2">
      <c r="A32" s="172"/>
      <c r="B32" s="74"/>
      <c r="C32" s="78"/>
      <c r="D32" s="321"/>
      <c r="E32" s="321"/>
      <c r="F32" s="321"/>
      <c r="G32" s="322"/>
      <c r="H32" s="323"/>
      <c r="I32" s="324"/>
      <c r="J32" s="714" t="str">
        <f t="shared" si="0"/>
        <v/>
      </c>
      <c r="K32" s="172"/>
      <c r="L32" s="172"/>
      <c r="M32" s="172"/>
      <c r="N32" s="172"/>
      <c r="O32" s="172"/>
      <c r="P32" s="172"/>
      <c r="Q32" s="172"/>
      <c r="R32" s="172"/>
      <c r="AG32" s="172"/>
      <c r="AH32" s="656"/>
      <c r="AI32" s="657" t="s">
        <v>268</v>
      </c>
      <c r="AJ32" s="172"/>
      <c r="AK32" s="99" t="s">
        <v>281</v>
      </c>
      <c r="AL32" s="177" t="s">
        <v>139</v>
      </c>
      <c r="AM32" s="172"/>
      <c r="AN32" s="178"/>
      <c r="AP32" s="172"/>
    </row>
    <row r="33" spans="1:51" ht="18" customHeight="1" x14ac:dyDescent="0.3">
      <c r="A33" s="172"/>
      <c r="B33" s="74"/>
      <c r="C33" s="78"/>
      <c r="D33" s="321"/>
      <c r="E33" s="321"/>
      <c r="F33" s="321"/>
      <c r="G33" s="322"/>
      <c r="H33" s="323"/>
      <c r="I33" s="324"/>
      <c r="J33" s="714" t="str">
        <f t="shared" si="0"/>
        <v/>
      </c>
      <c r="K33" s="172"/>
      <c r="L33" s="172"/>
      <c r="M33" s="172"/>
      <c r="N33" s="172"/>
      <c r="O33" s="172"/>
      <c r="P33" s="172"/>
      <c r="Q33" s="172"/>
      <c r="R33" s="172"/>
      <c r="AG33" s="172"/>
      <c r="AH33" s="652" t="s">
        <v>116</v>
      </c>
      <c r="AI33" s="653" t="s">
        <v>177</v>
      </c>
      <c r="AJ33" s="172"/>
      <c r="AK33" s="100" t="s">
        <v>276</v>
      </c>
      <c r="AL33" s="177" t="s">
        <v>142</v>
      </c>
      <c r="AM33" s="172"/>
      <c r="AN33" s="178"/>
      <c r="AP33" s="172"/>
    </row>
    <row r="34" spans="1:51" ht="18" customHeight="1" x14ac:dyDescent="0.3">
      <c r="A34" s="172"/>
      <c r="B34" s="74"/>
      <c r="C34" s="78"/>
      <c r="D34" s="321"/>
      <c r="E34" s="321"/>
      <c r="F34" s="321"/>
      <c r="G34" s="322"/>
      <c r="H34" s="323"/>
      <c r="I34" s="324"/>
      <c r="J34" s="714" t="str">
        <f t="shared" si="0"/>
        <v/>
      </c>
      <c r="K34" s="172"/>
      <c r="L34" s="172"/>
      <c r="M34" s="172"/>
      <c r="N34" s="172"/>
      <c r="O34" s="172"/>
      <c r="P34" s="172"/>
      <c r="Q34" s="172"/>
      <c r="R34" s="172"/>
      <c r="AG34" s="172"/>
      <c r="AH34" s="652" t="s">
        <v>103</v>
      </c>
      <c r="AI34" s="653" t="s">
        <v>171</v>
      </c>
      <c r="AJ34" s="172"/>
      <c r="AK34" s="100" t="s">
        <v>277</v>
      </c>
      <c r="AL34" s="177" t="s">
        <v>165</v>
      </c>
      <c r="AM34" s="172"/>
      <c r="AN34" s="178"/>
      <c r="AP34" s="172"/>
      <c r="AQ34" s="205"/>
      <c r="AR34" s="205"/>
      <c r="AS34" s="205"/>
      <c r="AT34" s="205"/>
      <c r="AU34" s="205"/>
      <c r="AV34" s="205"/>
      <c r="AW34" s="399"/>
      <c r="AX34" s="399"/>
      <c r="AY34" s="205"/>
    </row>
    <row r="35" spans="1:51" ht="18" customHeight="1" x14ac:dyDescent="0.3">
      <c r="A35" s="172"/>
      <c r="B35" s="76"/>
      <c r="C35" s="78"/>
      <c r="D35" s="325"/>
      <c r="E35" s="321"/>
      <c r="F35" s="321"/>
      <c r="G35" s="322"/>
      <c r="H35" s="323"/>
      <c r="I35" s="324"/>
      <c r="J35" s="714" t="str">
        <f t="shared" si="0"/>
        <v/>
      </c>
      <c r="K35" s="172"/>
      <c r="L35" s="172"/>
      <c r="M35" s="172"/>
      <c r="N35" s="172"/>
      <c r="O35" s="172"/>
      <c r="P35" s="172"/>
      <c r="Q35" s="172"/>
      <c r="R35" s="172"/>
      <c r="AG35" s="172"/>
      <c r="AH35" s="652" t="s">
        <v>102</v>
      </c>
      <c r="AI35" s="653" t="s">
        <v>168</v>
      </c>
      <c r="AJ35" s="172"/>
      <c r="AK35" s="100" t="s">
        <v>275</v>
      </c>
      <c r="AL35" s="177" t="s">
        <v>162</v>
      </c>
      <c r="AM35" s="172"/>
      <c r="AN35" s="178"/>
      <c r="AP35" s="172"/>
    </row>
    <row r="36" spans="1:51" ht="18" customHeight="1" x14ac:dyDescent="0.3">
      <c r="A36" s="172"/>
      <c r="B36" s="76"/>
      <c r="C36" s="78"/>
      <c r="D36" s="321"/>
      <c r="E36" s="321"/>
      <c r="F36" s="321"/>
      <c r="G36" s="322"/>
      <c r="H36" s="323"/>
      <c r="I36" s="324"/>
      <c r="J36" s="714" t="str">
        <f t="shared" si="0"/>
        <v/>
      </c>
      <c r="K36" s="172"/>
      <c r="L36" s="172"/>
      <c r="M36" s="172"/>
      <c r="N36" s="172"/>
      <c r="O36" s="172"/>
      <c r="P36" s="172"/>
      <c r="Q36" s="172"/>
      <c r="R36" s="172"/>
      <c r="AG36" s="172"/>
      <c r="AH36" s="652" t="s">
        <v>105</v>
      </c>
      <c r="AI36" s="653" t="s">
        <v>174</v>
      </c>
      <c r="AJ36" s="172"/>
      <c r="AK36" s="102" t="s">
        <v>268</v>
      </c>
      <c r="AL36" s="102" t="s">
        <v>268</v>
      </c>
      <c r="AM36" s="172"/>
      <c r="AN36" s="172"/>
      <c r="AP36" s="172"/>
    </row>
    <row r="37" spans="1:51" ht="18" customHeight="1" thickBot="1" x14ac:dyDescent="0.35">
      <c r="A37" s="172"/>
      <c r="B37" s="76"/>
      <c r="C37" s="78"/>
      <c r="D37" s="321"/>
      <c r="E37" s="321"/>
      <c r="F37" s="321"/>
      <c r="G37" s="322"/>
      <c r="H37" s="323"/>
      <c r="I37" s="324"/>
      <c r="J37" s="714" t="str">
        <f t="shared" si="0"/>
        <v/>
      </c>
      <c r="K37" s="172"/>
      <c r="L37" s="172"/>
      <c r="M37" s="172"/>
      <c r="N37" s="172"/>
      <c r="O37" s="172"/>
      <c r="P37" s="172"/>
      <c r="Q37" s="172"/>
      <c r="R37" s="172"/>
      <c r="AG37" s="172"/>
      <c r="AH37" s="659" t="s">
        <v>107</v>
      </c>
      <c r="AI37" s="661" t="s">
        <v>162</v>
      </c>
      <c r="AJ37" s="172"/>
      <c r="AK37" s="172"/>
      <c r="AL37" s="172"/>
      <c r="AM37" s="172"/>
      <c r="AN37" s="172"/>
      <c r="AP37" s="172"/>
    </row>
    <row r="38" spans="1:51" ht="18" customHeight="1" thickBot="1" x14ac:dyDescent="0.35">
      <c r="A38" s="172"/>
      <c r="B38" s="76"/>
      <c r="C38" s="78"/>
      <c r="D38" s="321"/>
      <c r="E38" s="321"/>
      <c r="F38" s="321"/>
      <c r="G38" s="322"/>
      <c r="H38" s="323"/>
      <c r="I38" s="324"/>
      <c r="J38" s="714" t="str">
        <f t="shared" si="0"/>
        <v/>
      </c>
      <c r="K38" s="172"/>
      <c r="L38" s="172"/>
      <c r="M38" s="172"/>
      <c r="N38" s="172"/>
      <c r="O38" s="172"/>
      <c r="P38" s="172"/>
      <c r="Q38" s="172"/>
      <c r="R38" s="172"/>
      <c r="AG38" s="172"/>
      <c r="AH38" s="659" t="s">
        <v>378</v>
      </c>
      <c r="AI38" s="661" t="s">
        <v>148</v>
      </c>
      <c r="AJ38" s="172"/>
      <c r="AK38" s="172"/>
      <c r="AL38" s="172"/>
      <c r="AM38" s="172"/>
      <c r="AN38" s="172"/>
      <c r="AO38" s="172"/>
      <c r="AP38" s="172"/>
    </row>
    <row r="39" spans="1:51" ht="18" customHeight="1" x14ac:dyDescent="0.2">
      <c r="A39" s="172"/>
      <c r="B39" s="76"/>
      <c r="C39" s="78"/>
      <c r="D39" s="321"/>
      <c r="E39" s="321"/>
      <c r="F39" s="321"/>
      <c r="G39" s="322"/>
      <c r="H39" s="323"/>
      <c r="I39" s="324"/>
      <c r="J39" s="714" t="str">
        <f t="shared" si="0"/>
        <v/>
      </c>
      <c r="K39" s="172"/>
      <c r="L39" s="172"/>
      <c r="M39" s="172"/>
      <c r="N39" s="172"/>
      <c r="O39" s="172"/>
      <c r="P39" s="172"/>
      <c r="Q39" s="172"/>
      <c r="R39" s="172"/>
      <c r="AG39" s="172"/>
      <c r="AH39" s="172"/>
      <c r="AI39" s="172"/>
      <c r="AJ39" s="172"/>
      <c r="AK39" s="172"/>
      <c r="AL39" s="172"/>
      <c r="AM39" s="172"/>
      <c r="AN39" s="172"/>
      <c r="AO39" s="172"/>
      <c r="AP39" s="172"/>
    </row>
    <row r="40" spans="1:51" ht="18" customHeight="1" x14ac:dyDescent="0.2">
      <c r="A40" s="172"/>
      <c r="B40" s="76"/>
      <c r="C40" s="78"/>
      <c r="D40" s="321"/>
      <c r="E40" s="321"/>
      <c r="F40" s="321"/>
      <c r="G40" s="322"/>
      <c r="H40" s="323"/>
      <c r="I40" s="324"/>
      <c r="J40" s="714" t="str">
        <f t="shared" si="0"/>
        <v/>
      </c>
      <c r="K40" s="172"/>
      <c r="L40" s="172"/>
      <c r="M40" s="172"/>
      <c r="N40" s="172"/>
      <c r="O40" s="172"/>
      <c r="P40" s="172"/>
      <c r="Q40" s="172"/>
      <c r="R40" s="172"/>
      <c r="AG40" s="172"/>
      <c r="AH40" s="172"/>
      <c r="AI40" s="172"/>
      <c r="AJ40" s="172"/>
      <c r="AK40" s="172"/>
      <c r="AL40" s="172"/>
      <c r="AM40" s="172"/>
      <c r="AN40" s="172"/>
      <c r="AO40" s="172"/>
      <c r="AP40" s="172"/>
    </row>
    <row r="41" spans="1:51" ht="18" customHeight="1" x14ac:dyDescent="0.2">
      <c r="A41" s="172"/>
      <c r="B41" s="76"/>
      <c r="C41" s="78"/>
      <c r="D41" s="321"/>
      <c r="E41" s="321"/>
      <c r="F41" s="321"/>
      <c r="G41" s="322"/>
      <c r="H41" s="323"/>
      <c r="I41" s="324"/>
      <c r="J41" s="714" t="str">
        <f t="shared" si="0"/>
        <v/>
      </c>
      <c r="K41" s="172"/>
      <c r="L41" s="172"/>
      <c r="M41" s="172"/>
      <c r="N41" s="172"/>
      <c r="O41" s="172"/>
      <c r="P41" s="172"/>
      <c r="Q41" s="172"/>
      <c r="R41" s="172"/>
      <c r="AG41" s="172"/>
      <c r="AH41" s="172"/>
      <c r="AI41" s="172"/>
      <c r="AJ41" s="172"/>
      <c r="AK41" s="172"/>
      <c r="AL41" s="172"/>
      <c r="AM41" s="172"/>
      <c r="AN41" s="172"/>
      <c r="AO41" s="172"/>
      <c r="AP41" s="172"/>
    </row>
    <row r="42" spans="1:51" ht="18" customHeight="1" x14ac:dyDescent="0.2">
      <c r="A42" s="172"/>
      <c r="B42" s="76"/>
      <c r="C42" s="78"/>
      <c r="D42" s="321"/>
      <c r="E42" s="321"/>
      <c r="F42" s="321"/>
      <c r="G42" s="322"/>
      <c r="H42" s="323"/>
      <c r="I42" s="324"/>
      <c r="J42" s="714" t="str">
        <f t="shared" si="0"/>
        <v/>
      </c>
      <c r="K42" s="172"/>
      <c r="L42" s="172"/>
      <c r="M42" s="172"/>
      <c r="N42" s="172"/>
      <c r="O42" s="172"/>
      <c r="P42" s="172"/>
      <c r="Q42" s="172"/>
      <c r="R42" s="172"/>
      <c r="AG42" s="172"/>
      <c r="AH42" s="172"/>
      <c r="AI42" s="172"/>
      <c r="AJ42" s="172"/>
      <c r="AK42" s="172"/>
      <c r="AL42" s="172"/>
      <c r="AM42" s="172"/>
      <c r="AN42" s="172"/>
      <c r="AO42" s="172"/>
      <c r="AP42" s="172"/>
    </row>
    <row r="43" spans="1:51" ht="18" customHeight="1" thickBot="1" x14ac:dyDescent="0.25">
      <c r="A43" s="172"/>
      <c r="B43" s="76"/>
      <c r="C43" s="78"/>
      <c r="D43" s="321"/>
      <c r="E43" s="321"/>
      <c r="F43" s="321"/>
      <c r="G43" s="322"/>
      <c r="H43" s="323"/>
      <c r="I43" s="324"/>
      <c r="J43" s="714" t="str">
        <f t="shared" si="0"/>
        <v/>
      </c>
      <c r="K43" s="172"/>
      <c r="L43" s="172"/>
      <c r="M43" s="172"/>
      <c r="N43" s="172"/>
      <c r="O43" s="172"/>
      <c r="P43" s="172"/>
      <c r="Q43" s="172"/>
      <c r="R43" s="172"/>
      <c r="AG43" s="172"/>
      <c r="AH43" s="172"/>
      <c r="AI43" s="172"/>
      <c r="AJ43" s="172"/>
      <c r="AK43" s="172"/>
      <c r="AL43" s="172"/>
      <c r="AM43" s="172"/>
      <c r="AN43" s="172"/>
      <c r="AO43" s="172"/>
      <c r="AP43" s="172"/>
    </row>
    <row r="44" spans="1:51" ht="18" customHeight="1" x14ac:dyDescent="0.2">
      <c r="A44" s="172"/>
      <c r="B44" s="76"/>
      <c r="C44" s="78"/>
      <c r="D44" s="321"/>
      <c r="E44" s="321"/>
      <c r="F44" s="321"/>
      <c r="G44" s="322"/>
      <c r="H44" s="323"/>
      <c r="I44" s="324"/>
      <c r="J44" s="714" t="str">
        <f t="shared" si="0"/>
        <v/>
      </c>
      <c r="K44" s="172"/>
      <c r="L44" s="172"/>
      <c r="M44" s="172"/>
      <c r="N44" s="172"/>
      <c r="O44" s="172"/>
      <c r="P44" s="172"/>
      <c r="Q44" s="172"/>
      <c r="R44" s="172"/>
      <c r="AG44" s="172">
        <f>SUM($AM$44:AM44)</f>
        <v>0</v>
      </c>
      <c r="AH44" s="172">
        <f>SUM($AM$44:AM44)</f>
        <v>0</v>
      </c>
      <c r="AI44" s="199" t="str">
        <f t="shared" ref="AI44:AI46" si="1">IF(B27="","",IF(B27=$AL$36,C27,B27))</f>
        <v/>
      </c>
      <c r="AJ44" s="195" t="str">
        <f t="shared" ref="AJ44:AJ83" si="2">J27</f>
        <v/>
      </c>
      <c r="AL44" s="172">
        <f>COUNTIF($AI$44:AI44,AI44)</f>
        <v>1</v>
      </c>
      <c r="AM44" s="172">
        <f>IF(AI44="",0,IF(AL44=1,1,0))</f>
        <v>0</v>
      </c>
      <c r="AN44" s="172"/>
      <c r="AO44" s="172">
        <v>1</v>
      </c>
      <c r="AP44" s="178" t="e">
        <f t="shared" ref="AP44:AP83" si="3">VLOOKUP(AO44,$AH$44:$AI$83,2,FALSE)</f>
        <v>#N/A</v>
      </c>
      <c r="AQ44" s="179" t="str">
        <f t="shared" ref="AQ44:AQ83" si="4">IF(ISNA(AP44)=TRUE,"",AP44)</f>
        <v/>
      </c>
      <c r="AR44" s="173">
        <f>COUNTIF($AI$25:$AI$38,AQ44)</f>
        <v>0</v>
      </c>
      <c r="AS44" s="173">
        <v>1</v>
      </c>
      <c r="AT44" s="218" t="e">
        <f t="shared" ref="AT44:AT83" si="5">VLOOKUP(AS44,$AG$44:$AI$83,3,FALSE)</f>
        <v>#N/A</v>
      </c>
      <c r="AU44" s="218" t="str">
        <f>IF(ISNA(AT44)=TRUE,"",AT44)</f>
        <v/>
      </c>
    </row>
    <row r="45" spans="1:51" ht="18" customHeight="1" x14ac:dyDescent="0.2">
      <c r="A45" s="172"/>
      <c r="B45" s="76"/>
      <c r="C45" s="78"/>
      <c r="D45" s="321"/>
      <c r="E45" s="321"/>
      <c r="F45" s="321"/>
      <c r="G45" s="322"/>
      <c r="H45" s="323"/>
      <c r="I45" s="324"/>
      <c r="J45" s="714" t="str">
        <f t="shared" si="0"/>
        <v/>
      </c>
      <c r="K45" s="172"/>
      <c r="L45" s="172"/>
      <c r="M45" s="172"/>
      <c r="N45" s="172"/>
      <c r="O45" s="172"/>
      <c r="P45" s="172"/>
      <c r="Q45" s="172"/>
      <c r="R45" s="172"/>
      <c r="AG45" s="172">
        <f>SUM($AM$44:AM45)</f>
        <v>0</v>
      </c>
      <c r="AH45" s="172">
        <f>SUM($AM$44:AM45)</f>
        <v>0</v>
      </c>
      <c r="AI45" s="199" t="str">
        <f t="shared" si="1"/>
        <v/>
      </c>
      <c r="AJ45" s="200" t="str">
        <f t="shared" si="2"/>
        <v/>
      </c>
      <c r="AK45" s="172"/>
      <c r="AL45" s="172">
        <f>COUNTIF($AI$44:AI45,AI45)</f>
        <v>2</v>
      </c>
      <c r="AM45" s="172">
        <f t="shared" ref="AM45:AM52" si="6">IF(AI45="",0,IF(AL45=1,1,0))</f>
        <v>0</v>
      </c>
      <c r="AN45" s="172"/>
      <c r="AO45" s="172">
        <v>2</v>
      </c>
      <c r="AP45" s="178" t="e">
        <f t="shared" si="3"/>
        <v>#N/A</v>
      </c>
      <c r="AQ45" s="179" t="str">
        <f t="shared" si="4"/>
        <v/>
      </c>
      <c r="AR45" s="173">
        <f t="shared" ref="AR45:AR83" si="7">COUNTIF($AI$25:$AI$38,AQ45)</f>
        <v>0</v>
      </c>
      <c r="AS45" s="173">
        <v>2</v>
      </c>
      <c r="AT45" s="218" t="e">
        <f t="shared" si="5"/>
        <v>#N/A</v>
      </c>
      <c r="AU45" s="218" t="str">
        <f t="shared" ref="AU45:AU52" si="8">IF(ISNA(AT45)=TRUE,"",AT45)</f>
        <v/>
      </c>
    </row>
    <row r="46" spans="1:51" ht="18" customHeight="1" x14ac:dyDescent="0.2">
      <c r="A46" s="172"/>
      <c r="B46" s="76"/>
      <c r="C46" s="78"/>
      <c r="D46" s="321"/>
      <c r="E46" s="321"/>
      <c r="F46" s="321"/>
      <c r="G46" s="322"/>
      <c r="H46" s="323"/>
      <c r="I46" s="324"/>
      <c r="J46" s="714" t="str">
        <f t="shared" si="0"/>
        <v/>
      </c>
      <c r="K46" s="172"/>
      <c r="L46" s="172"/>
      <c r="M46" s="172"/>
      <c r="N46" s="172"/>
      <c r="O46" s="172"/>
      <c r="P46" s="172"/>
      <c r="Q46" s="172"/>
      <c r="R46" s="172"/>
      <c r="AG46" s="172">
        <f>SUM($AM$44:AM46)</f>
        <v>0</v>
      </c>
      <c r="AH46" s="172">
        <f>SUM($AM$44:AM46)</f>
        <v>0</v>
      </c>
      <c r="AI46" s="199" t="str">
        <f t="shared" si="1"/>
        <v/>
      </c>
      <c r="AJ46" s="200" t="str">
        <f t="shared" si="2"/>
        <v/>
      </c>
      <c r="AK46" s="172"/>
      <c r="AL46" s="172">
        <f>COUNTIF($AI$44:AI46,AI46)</f>
        <v>3</v>
      </c>
      <c r="AM46" s="172">
        <f t="shared" si="6"/>
        <v>0</v>
      </c>
      <c r="AN46" s="172"/>
      <c r="AO46" s="172">
        <v>3</v>
      </c>
      <c r="AP46" s="178" t="e">
        <f t="shared" si="3"/>
        <v>#N/A</v>
      </c>
      <c r="AQ46" s="179" t="str">
        <f t="shared" si="4"/>
        <v/>
      </c>
      <c r="AR46" s="173">
        <f t="shared" si="7"/>
        <v>0</v>
      </c>
      <c r="AS46" s="173">
        <v>3</v>
      </c>
      <c r="AT46" s="218" t="e">
        <f t="shared" si="5"/>
        <v>#N/A</v>
      </c>
      <c r="AU46" s="218" t="str">
        <f t="shared" si="8"/>
        <v/>
      </c>
    </row>
    <row r="47" spans="1:51" ht="18" customHeight="1" x14ac:dyDescent="0.2">
      <c r="A47" s="172"/>
      <c r="B47" s="76"/>
      <c r="C47" s="78"/>
      <c r="D47" s="321"/>
      <c r="E47" s="321"/>
      <c r="F47" s="321"/>
      <c r="G47" s="322"/>
      <c r="H47" s="323"/>
      <c r="I47" s="324"/>
      <c r="J47" s="714" t="str">
        <f t="shared" si="0"/>
        <v/>
      </c>
      <c r="K47" s="172"/>
      <c r="L47" s="172"/>
      <c r="M47" s="172"/>
      <c r="N47" s="172"/>
      <c r="O47" s="172"/>
      <c r="P47" s="172"/>
      <c r="Q47" s="172"/>
      <c r="R47" s="172"/>
      <c r="AG47" s="172">
        <f>SUM($AM$44:AM47)</f>
        <v>0</v>
      </c>
      <c r="AH47" s="172">
        <f>SUM($AM$44:AM47)</f>
        <v>0</v>
      </c>
      <c r="AI47" s="199" t="str">
        <f>IF(B30="","",IF(B30=$AL$36,C30,B30))</f>
        <v/>
      </c>
      <c r="AJ47" s="200" t="str">
        <f t="shared" si="2"/>
        <v/>
      </c>
      <c r="AK47" s="172"/>
      <c r="AL47" s="172">
        <f>COUNTIF($AI$44:AI47,AI47)</f>
        <v>4</v>
      </c>
      <c r="AM47" s="172">
        <f t="shared" si="6"/>
        <v>0</v>
      </c>
      <c r="AN47" s="172"/>
      <c r="AO47" s="172">
        <v>4</v>
      </c>
      <c r="AP47" s="178" t="e">
        <f t="shared" si="3"/>
        <v>#N/A</v>
      </c>
      <c r="AQ47" s="179" t="str">
        <f t="shared" si="4"/>
        <v/>
      </c>
      <c r="AR47" s="173">
        <f t="shared" si="7"/>
        <v>0</v>
      </c>
      <c r="AS47" s="173">
        <v>4</v>
      </c>
      <c r="AT47" s="218" t="e">
        <f t="shared" si="5"/>
        <v>#N/A</v>
      </c>
      <c r="AU47" s="218" t="str">
        <f t="shared" si="8"/>
        <v/>
      </c>
    </row>
    <row r="48" spans="1:51" ht="18" customHeight="1" x14ac:dyDescent="0.2">
      <c r="A48" s="172"/>
      <c r="B48" s="76"/>
      <c r="C48" s="78"/>
      <c r="D48" s="321"/>
      <c r="E48" s="321"/>
      <c r="F48" s="321"/>
      <c r="G48" s="322"/>
      <c r="H48" s="323"/>
      <c r="I48" s="324"/>
      <c r="J48" s="714" t="str">
        <f t="shared" si="0"/>
        <v/>
      </c>
      <c r="K48" s="172"/>
      <c r="L48" s="172"/>
      <c r="M48" s="172"/>
      <c r="N48" s="172"/>
      <c r="O48" s="172"/>
      <c r="P48" s="172"/>
      <c r="Q48" s="172"/>
      <c r="R48" s="172"/>
      <c r="AG48" s="172">
        <f>SUM($AM$44:AM48)</f>
        <v>0</v>
      </c>
      <c r="AH48" s="172">
        <f>SUM($AM$44:AM48)</f>
        <v>0</v>
      </c>
      <c r="AI48" s="199" t="str">
        <f t="shared" ref="AI48:AI83" si="9">IF(B31="","",IF(B31=$AL$36,C31,B31))</f>
        <v/>
      </c>
      <c r="AJ48" s="200" t="str">
        <f t="shared" si="2"/>
        <v/>
      </c>
      <c r="AK48" s="172"/>
      <c r="AL48" s="172">
        <f>COUNTIF($AI$44:AI48,AI48)</f>
        <v>5</v>
      </c>
      <c r="AM48" s="172">
        <f t="shared" si="6"/>
        <v>0</v>
      </c>
      <c r="AN48" s="172"/>
      <c r="AO48" s="172">
        <v>5</v>
      </c>
      <c r="AP48" s="178" t="e">
        <f t="shared" si="3"/>
        <v>#N/A</v>
      </c>
      <c r="AQ48" s="179" t="str">
        <f t="shared" si="4"/>
        <v/>
      </c>
      <c r="AR48" s="173">
        <f t="shared" si="7"/>
        <v>0</v>
      </c>
      <c r="AS48" s="173">
        <v>5</v>
      </c>
      <c r="AT48" s="218" t="e">
        <f t="shared" si="5"/>
        <v>#N/A</v>
      </c>
      <c r="AU48" s="218" t="str">
        <f t="shared" si="8"/>
        <v/>
      </c>
    </row>
    <row r="49" spans="1:47" ht="18" customHeight="1" x14ac:dyDescent="0.2">
      <c r="A49" s="172"/>
      <c r="B49" s="76"/>
      <c r="C49" s="78"/>
      <c r="D49" s="321"/>
      <c r="E49" s="321"/>
      <c r="F49" s="321"/>
      <c r="G49" s="322"/>
      <c r="H49" s="323"/>
      <c r="I49" s="324"/>
      <c r="J49" s="714" t="str">
        <f t="shared" si="0"/>
        <v/>
      </c>
      <c r="K49" s="172"/>
      <c r="L49" s="172"/>
      <c r="M49" s="172"/>
      <c r="N49" s="172"/>
      <c r="O49" s="172"/>
      <c r="P49" s="172"/>
      <c r="Q49" s="172"/>
      <c r="R49" s="172"/>
      <c r="AG49" s="172">
        <f>SUM($AM$44:AM49)</f>
        <v>0</v>
      </c>
      <c r="AH49" s="172">
        <f>SUM($AM$44:AM49)</f>
        <v>0</v>
      </c>
      <c r="AI49" s="199" t="str">
        <f t="shared" si="9"/>
        <v/>
      </c>
      <c r="AJ49" s="200" t="str">
        <f t="shared" si="2"/>
        <v/>
      </c>
      <c r="AK49" s="172"/>
      <c r="AL49" s="172">
        <f>COUNTIF($AI$44:AI49,AI49)</f>
        <v>6</v>
      </c>
      <c r="AM49" s="172">
        <f t="shared" si="6"/>
        <v>0</v>
      </c>
      <c r="AN49" s="172"/>
      <c r="AO49" s="172">
        <v>6</v>
      </c>
      <c r="AP49" s="178" t="e">
        <f t="shared" si="3"/>
        <v>#N/A</v>
      </c>
      <c r="AQ49" s="179" t="str">
        <f t="shared" si="4"/>
        <v/>
      </c>
      <c r="AR49" s="173">
        <f t="shared" si="7"/>
        <v>0</v>
      </c>
      <c r="AS49" s="173">
        <v>6</v>
      </c>
      <c r="AT49" s="218" t="e">
        <f t="shared" si="5"/>
        <v>#N/A</v>
      </c>
      <c r="AU49" s="218" t="str">
        <f t="shared" si="8"/>
        <v/>
      </c>
    </row>
    <row r="50" spans="1:47" ht="18" customHeight="1" x14ac:dyDescent="0.2">
      <c r="A50" s="172"/>
      <c r="B50" s="76"/>
      <c r="C50" s="78"/>
      <c r="D50" s="321"/>
      <c r="E50" s="321"/>
      <c r="F50" s="321"/>
      <c r="G50" s="322"/>
      <c r="H50" s="323"/>
      <c r="I50" s="324"/>
      <c r="J50" s="714" t="str">
        <f t="shared" si="0"/>
        <v/>
      </c>
      <c r="K50" s="172"/>
      <c r="L50" s="172"/>
      <c r="M50" s="172"/>
      <c r="N50" s="172"/>
      <c r="O50" s="172"/>
      <c r="P50" s="172"/>
      <c r="Q50" s="172"/>
      <c r="R50" s="172"/>
      <c r="AG50" s="172">
        <f>SUM($AM$44:AM50)</f>
        <v>0</v>
      </c>
      <c r="AH50" s="172">
        <f>SUM($AM$44:AM50)</f>
        <v>0</v>
      </c>
      <c r="AI50" s="199" t="str">
        <f t="shared" si="9"/>
        <v/>
      </c>
      <c r="AJ50" s="200" t="str">
        <f t="shared" si="2"/>
        <v/>
      </c>
      <c r="AK50" s="172"/>
      <c r="AL50" s="172">
        <f>COUNTIF($AI$44:AI50,AI50)</f>
        <v>7</v>
      </c>
      <c r="AM50" s="172">
        <f t="shared" si="6"/>
        <v>0</v>
      </c>
      <c r="AN50" s="172"/>
      <c r="AO50" s="172">
        <v>7</v>
      </c>
      <c r="AP50" s="178" t="e">
        <f t="shared" si="3"/>
        <v>#N/A</v>
      </c>
      <c r="AQ50" s="179" t="str">
        <f t="shared" si="4"/>
        <v/>
      </c>
      <c r="AR50" s="173">
        <f t="shared" si="7"/>
        <v>0</v>
      </c>
      <c r="AS50" s="173">
        <v>7</v>
      </c>
      <c r="AT50" s="218" t="e">
        <f t="shared" si="5"/>
        <v>#N/A</v>
      </c>
      <c r="AU50" s="218" t="str">
        <f t="shared" si="8"/>
        <v/>
      </c>
    </row>
    <row r="51" spans="1:47" ht="18" customHeight="1" x14ac:dyDescent="0.2">
      <c r="A51" s="172"/>
      <c r="B51" s="76"/>
      <c r="C51" s="78"/>
      <c r="D51" s="321"/>
      <c r="E51" s="321"/>
      <c r="F51" s="321"/>
      <c r="G51" s="322"/>
      <c r="H51" s="323"/>
      <c r="I51" s="324"/>
      <c r="J51" s="714" t="str">
        <f t="shared" si="0"/>
        <v/>
      </c>
      <c r="K51" s="172"/>
      <c r="L51" s="172"/>
      <c r="M51" s="172"/>
      <c r="N51" s="172"/>
      <c r="O51" s="172"/>
      <c r="P51" s="172"/>
      <c r="Q51" s="172"/>
      <c r="R51" s="172"/>
      <c r="AG51" s="172">
        <f>SUM($AM$44:AM51)</f>
        <v>0</v>
      </c>
      <c r="AH51" s="172">
        <f>SUM($AM$44:AM51)</f>
        <v>0</v>
      </c>
      <c r="AI51" s="199" t="str">
        <f t="shared" si="9"/>
        <v/>
      </c>
      <c r="AJ51" s="200" t="str">
        <f t="shared" si="2"/>
        <v/>
      </c>
      <c r="AK51" s="172"/>
      <c r="AL51" s="172">
        <f>COUNTIF($AI$44:AI51,AI51)</f>
        <v>8</v>
      </c>
      <c r="AM51" s="172">
        <f t="shared" si="6"/>
        <v>0</v>
      </c>
      <c r="AN51" s="172"/>
      <c r="AO51" s="172">
        <v>8</v>
      </c>
      <c r="AP51" s="178" t="e">
        <f t="shared" si="3"/>
        <v>#N/A</v>
      </c>
      <c r="AQ51" s="179" t="str">
        <f t="shared" si="4"/>
        <v/>
      </c>
      <c r="AR51" s="173">
        <f t="shared" si="7"/>
        <v>0</v>
      </c>
      <c r="AS51" s="173">
        <v>8</v>
      </c>
      <c r="AT51" s="218" t="e">
        <f t="shared" si="5"/>
        <v>#N/A</v>
      </c>
      <c r="AU51" s="218" t="str">
        <f t="shared" si="8"/>
        <v/>
      </c>
    </row>
    <row r="52" spans="1:47" ht="18" customHeight="1" x14ac:dyDescent="0.2">
      <c r="A52" s="172"/>
      <c r="B52" s="76"/>
      <c r="C52" s="78"/>
      <c r="D52" s="321"/>
      <c r="E52" s="321"/>
      <c r="F52" s="321"/>
      <c r="G52" s="322"/>
      <c r="H52" s="323"/>
      <c r="I52" s="324"/>
      <c r="J52" s="714" t="str">
        <f t="shared" si="0"/>
        <v/>
      </c>
      <c r="K52" s="172"/>
      <c r="L52" s="172"/>
      <c r="M52" s="172"/>
      <c r="N52" s="172"/>
      <c r="O52" s="172"/>
      <c r="P52" s="172"/>
      <c r="Q52" s="172"/>
      <c r="R52" s="172"/>
      <c r="AG52" s="172">
        <f>SUM($AM$44:AM52)</f>
        <v>0</v>
      </c>
      <c r="AH52" s="172">
        <f>SUM($AM$44:AM52)</f>
        <v>0</v>
      </c>
      <c r="AI52" s="199" t="str">
        <f t="shared" si="9"/>
        <v/>
      </c>
      <c r="AJ52" s="209" t="str">
        <f t="shared" si="2"/>
        <v/>
      </c>
      <c r="AK52" s="172"/>
      <c r="AL52" s="172">
        <f>COUNTIF($AI$44:AI52,AI52)</f>
        <v>9</v>
      </c>
      <c r="AM52" s="172">
        <f t="shared" si="6"/>
        <v>0</v>
      </c>
      <c r="AN52" s="172"/>
      <c r="AO52" s="172">
        <v>9</v>
      </c>
      <c r="AP52" s="178" t="e">
        <f t="shared" si="3"/>
        <v>#N/A</v>
      </c>
      <c r="AQ52" s="179" t="str">
        <f t="shared" si="4"/>
        <v/>
      </c>
      <c r="AR52" s="173">
        <f t="shared" si="7"/>
        <v>0</v>
      </c>
      <c r="AS52" s="173">
        <v>9</v>
      </c>
      <c r="AT52" s="218" t="e">
        <f t="shared" si="5"/>
        <v>#N/A</v>
      </c>
      <c r="AU52" s="218" t="str">
        <f t="shared" si="8"/>
        <v/>
      </c>
    </row>
    <row r="53" spans="1:47" ht="18" customHeight="1" x14ac:dyDescent="0.2">
      <c r="A53" s="172"/>
      <c r="B53" s="76"/>
      <c r="C53" s="78"/>
      <c r="D53" s="321"/>
      <c r="E53" s="321"/>
      <c r="F53" s="321"/>
      <c r="G53" s="322"/>
      <c r="H53" s="323"/>
      <c r="I53" s="324"/>
      <c r="J53" s="714" t="str">
        <f t="shared" si="0"/>
        <v/>
      </c>
      <c r="K53" s="172"/>
      <c r="L53" s="172"/>
      <c r="M53" s="172"/>
      <c r="N53" s="172"/>
      <c r="O53" s="172"/>
      <c r="P53" s="172"/>
      <c r="Q53" s="172"/>
      <c r="R53" s="172"/>
      <c r="AG53" s="172">
        <f>SUM($AM$44:AM53)</f>
        <v>0</v>
      </c>
      <c r="AH53" s="172">
        <f>SUM($AM$44:AM53)</f>
        <v>0</v>
      </c>
      <c r="AI53" s="199" t="str">
        <f t="shared" si="9"/>
        <v/>
      </c>
      <c r="AJ53" s="209" t="str">
        <f t="shared" si="2"/>
        <v/>
      </c>
      <c r="AK53" s="172"/>
      <c r="AL53" s="172">
        <f>COUNTIF($AI$44:AI53,AI53)</f>
        <v>10</v>
      </c>
      <c r="AM53" s="172">
        <f t="shared" ref="AM53:AM83" si="10">IF(AI53="",0,IF(AL53=1,1,0))</f>
        <v>0</v>
      </c>
      <c r="AN53" s="172"/>
      <c r="AO53" s="172">
        <v>10</v>
      </c>
      <c r="AP53" s="178" t="e">
        <f t="shared" si="3"/>
        <v>#N/A</v>
      </c>
      <c r="AQ53" s="179" t="str">
        <f t="shared" si="4"/>
        <v/>
      </c>
      <c r="AR53" s="173">
        <f t="shared" si="7"/>
        <v>0</v>
      </c>
      <c r="AS53" s="173">
        <v>10</v>
      </c>
      <c r="AT53" s="218" t="e">
        <f t="shared" si="5"/>
        <v>#N/A</v>
      </c>
      <c r="AU53" s="218" t="str">
        <f t="shared" ref="AU53:AU83" si="11">IF(ISNA(AT53)=TRUE,"",AT53)</f>
        <v/>
      </c>
    </row>
    <row r="54" spans="1:47" ht="18" customHeight="1" x14ac:dyDescent="0.2">
      <c r="A54" s="172"/>
      <c r="B54" s="76"/>
      <c r="C54" s="78"/>
      <c r="D54" s="321"/>
      <c r="E54" s="321"/>
      <c r="F54" s="321"/>
      <c r="G54" s="322"/>
      <c r="H54" s="323"/>
      <c r="I54" s="324"/>
      <c r="J54" s="714" t="str">
        <f t="shared" si="0"/>
        <v/>
      </c>
      <c r="K54" s="172"/>
      <c r="L54" s="172"/>
      <c r="M54" s="172"/>
      <c r="N54" s="172"/>
      <c r="O54" s="172"/>
      <c r="P54" s="172"/>
      <c r="Q54" s="172"/>
      <c r="R54" s="172"/>
      <c r="AG54" s="172">
        <f>SUM($AM$44:AM54)</f>
        <v>0</v>
      </c>
      <c r="AH54" s="172">
        <f>SUM($AM$44:AM54)</f>
        <v>0</v>
      </c>
      <c r="AI54" s="199" t="str">
        <f t="shared" si="9"/>
        <v/>
      </c>
      <c r="AJ54" s="209" t="str">
        <f t="shared" si="2"/>
        <v/>
      </c>
      <c r="AK54" s="172"/>
      <c r="AL54" s="172">
        <f>COUNTIF($AI$44:AI54,AI54)</f>
        <v>11</v>
      </c>
      <c r="AM54" s="172">
        <f>IF(AI54="",0,IF(AL54=1,1,0))</f>
        <v>0</v>
      </c>
      <c r="AN54" s="172"/>
      <c r="AO54" s="172">
        <v>11</v>
      </c>
      <c r="AP54" s="178" t="e">
        <f t="shared" si="3"/>
        <v>#N/A</v>
      </c>
      <c r="AQ54" s="179" t="str">
        <f t="shared" si="4"/>
        <v/>
      </c>
      <c r="AR54" s="173">
        <f t="shared" si="7"/>
        <v>0</v>
      </c>
      <c r="AS54" s="173">
        <v>11</v>
      </c>
      <c r="AT54" s="218" t="e">
        <f t="shared" si="5"/>
        <v>#N/A</v>
      </c>
      <c r="AU54" s="218" t="str">
        <f t="shared" si="11"/>
        <v/>
      </c>
    </row>
    <row r="55" spans="1:47" ht="18" customHeight="1" x14ac:dyDescent="0.2">
      <c r="A55" s="172"/>
      <c r="B55" s="76"/>
      <c r="C55" s="78"/>
      <c r="D55" s="321"/>
      <c r="E55" s="321"/>
      <c r="F55" s="321"/>
      <c r="G55" s="322"/>
      <c r="H55" s="323"/>
      <c r="I55" s="324"/>
      <c r="J55" s="714" t="str">
        <f t="shared" si="0"/>
        <v/>
      </c>
      <c r="K55" s="172"/>
      <c r="L55" s="172"/>
      <c r="M55" s="172"/>
      <c r="N55" s="172"/>
      <c r="O55" s="172"/>
      <c r="P55" s="172"/>
      <c r="Q55" s="172"/>
      <c r="R55" s="172"/>
      <c r="AG55" s="172">
        <f>SUM($AM$44:AM55)</f>
        <v>0</v>
      </c>
      <c r="AH55" s="172">
        <f>SUM($AM$44:AM55)</f>
        <v>0</v>
      </c>
      <c r="AI55" s="199" t="str">
        <f t="shared" si="9"/>
        <v/>
      </c>
      <c r="AJ55" s="209" t="str">
        <f t="shared" si="2"/>
        <v/>
      </c>
      <c r="AK55" s="172"/>
      <c r="AL55" s="172">
        <f>COUNTIF($AI$44:AI55,AI55)</f>
        <v>12</v>
      </c>
      <c r="AM55" s="172">
        <f t="shared" si="10"/>
        <v>0</v>
      </c>
      <c r="AN55" s="172"/>
      <c r="AO55" s="172">
        <v>12</v>
      </c>
      <c r="AP55" s="178" t="e">
        <f t="shared" si="3"/>
        <v>#N/A</v>
      </c>
      <c r="AQ55" s="179" t="str">
        <f t="shared" si="4"/>
        <v/>
      </c>
      <c r="AR55" s="173">
        <f t="shared" si="7"/>
        <v>0</v>
      </c>
      <c r="AS55" s="173">
        <v>12</v>
      </c>
      <c r="AT55" s="218" t="e">
        <f t="shared" si="5"/>
        <v>#N/A</v>
      </c>
      <c r="AU55" s="218" t="str">
        <f t="shared" si="11"/>
        <v/>
      </c>
    </row>
    <row r="56" spans="1:47" ht="18" customHeight="1" x14ac:dyDescent="0.2">
      <c r="A56" s="172"/>
      <c r="B56" s="76"/>
      <c r="C56" s="78"/>
      <c r="D56" s="321"/>
      <c r="E56" s="321"/>
      <c r="F56" s="321"/>
      <c r="G56" s="322"/>
      <c r="H56" s="323"/>
      <c r="I56" s="324"/>
      <c r="J56" s="714" t="str">
        <f t="shared" si="0"/>
        <v/>
      </c>
      <c r="K56" s="172"/>
      <c r="L56" s="172"/>
      <c r="M56" s="172"/>
      <c r="N56" s="172"/>
      <c r="O56" s="172"/>
      <c r="P56" s="172"/>
      <c r="Q56" s="172"/>
      <c r="R56" s="172"/>
      <c r="AG56" s="172">
        <f>SUM($AM$44:AM56)</f>
        <v>0</v>
      </c>
      <c r="AH56" s="172">
        <f>SUM($AM$44:AM56)</f>
        <v>0</v>
      </c>
      <c r="AI56" s="199" t="str">
        <f t="shared" si="9"/>
        <v/>
      </c>
      <c r="AJ56" s="209" t="str">
        <f t="shared" si="2"/>
        <v/>
      </c>
      <c r="AK56" s="172"/>
      <c r="AL56" s="172">
        <f>COUNTIF($AI$44:AI56,AI56)</f>
        <v>13</v>
      </c>
      <c r="AM56" s="172">
        <f t="shared" si="10"/>
        <v>0</v>
      </c>
      <c r="AN56" s="172"/>
      <c r="AO56" s="172">
        <v>13</v>
      </c>
      <c r="AP56" s="178" t="e">
        <f t="shared" si="3"/>
        <v>#N/A</v>
      </c>
      <c r="AQ56" s="179" t="str">
        <f t="shared" si="4"/>
        <v/>
      </c>
      <c r="AR56" s="173">
        <f t="shared" si="7"/>
        <v>0</v>
      </c>
      <c r="AS56" s="173">
        <v>13</v>
      </c>
      <c r="AT56" s="218" t="e">
        <f t="shared" si="5"/>
        <v>#N/A</v>
      </c>
      <c r="AU56" s="218" t="str">
        <f t="shared" si="11"/>
        <v/>
      </c>
    </row>
    <row r="57" spans="1:47" ht="18" customHeight="1" x14ac:dyDescent="0.2">
      <c r="A57" s="172"/>
      <c r="B57" s="76"/>
      <c r="C57" s="78"/>
      <c r="D57" s="321"/>
      <c r="E57" s="321"/>
      <c r="F57" s="321"/>
      <c r="G57" s="322"/>
      <c r="H57" s="323"/>
      <c r="I57" s="324"/>
      <c r="J57" s="714" t="str">
        <f t="shared" si="0"/>
        <v/>
      </c>
      <c r="K57" s="172"/>
      <c r="L57" s="172"/>
      <c r="M57" s="172"/>
      <c r="N57" s="172"/>
      <c r="O57" s="172"/>
      <c r="P57" s="172"/>
      <c r="Q57" s="172"/>
      <c r="R57" s="172"/>
      <c r="AG57" s="172">
        <f>SUM($AM$44:AM57)</f>
        <v>0</v>
      </c>
      <c r="AH57" s="172">
        <f>SUM($AM$44:AM57)</f>
        <v>0</v>
      </c>
      <c r="AI57" s="199" t="str">
        <f t="shared" si="9"/>
        <v/>
      </c>
      <c r="AJ57" s="209" t="str">
        <f t="shared" si="2"/>
        <v/>
      </c>
      <c r="AK57" s="172"/>
      <c r="AL57" s="172">
        <f>COUNTIF($AI$44:AI57,AI57)</f>
        <v>14</v>
      </c>
      <c r="AM57" s="172">
        <f t="shared" si="10"/>
        <v>0</v>
      </c>
      <c r="AN57" s="172"/>
      <c r="AO57" s="172">
        <v>14</v>
      </c>
      <c r="AP57" s="178" t="e">
        <f t="shared" si="3"/>
        <v>#N/A</v>
      </c>
      <c r="AQ57" s="179" t="str">
        <f t="shared" si="4"/>
        <v/>
      </c>
      <c r="AR57" s="173">
        <f t="shared" si="7"/>
        <v>0</v>
      </c>
      <c r="AS57" s="173">
        <v>14</v>
      </c>
      <c r="AT57" s="218" t="e">
        <f t="shared" si="5"/>
        <v>#N/A</v>
      </c>
      <c r="AU57" s="218" t="str">
        <f t="shared" si="11"/>
        <v/>
      </c>
    </row>
    <row r="58" spans="1:47" ht="18" customHeight="1" x14ac:dyDescent="0.2">
      <c r="A58" s="172"/>
      <c r="B58" s="76"/>
      <c r="C58" s="78"/>
      <c r="D58" s="325"/>
      <c r="E58" s="325"/>
      <c r="F58" s="321"/>
      <c r="G58" s="322"/>
      <c r="H58" s="323"/>
      <c r="I58" s="324"/>
      <c r="J58" s="714" t="str">
        <f t="shared" si="0"/>
        <v/>
      </c>
      <c r="K58" s="172"/>
      <c r="L58" s="172"/>
      <c r="M58" s="172"/>
      <c r="N58" s="172"/>
      <c r="O58" s="172"/>
      <c r="P58" s="172"/>
      <c r="Q58" s="172"/>
      <c r="R58" s="172"/>
      <c r="AG58" s="172">
        <f>SUM($AM$44:AM58)</f>
        <v>0</v>
      </c>
      <c r="AH58" s="172">
        <f>SUM($AM$44:AM58)</f>
        <v>0</v>
      </c>
      <c r="AI58" s="199" t="str">
        <f t="shared" si="9"/>
        <v/>
      </c>
      <c r="AJ58" s="209" t="str">
        <f t="shared" si="2"/>
        <v/>
      </c>
      <c r="AK58" s="172"/>
      <c r="AL58" s="172">
        <f>COUNTIF($AI$44:AI58,AI58)</f>
        <v>15</v>
      </c>
      <c r="AM58" s="172">
        <f t="shared" si="10"/>
        <v>0</v>
      </c>
      <c r="AN58" s="172"/>
      <c r="AO58" s="172">
        <v>15</v>
      </c>
      <c r="AP58" s="178" t="e">
        <f t="shared" si="3"/>
        <v>#N/A</v>
      </c>
      <c r="AQ58" s="179" t="str">
        <f t="shared" si="4"/>
        <v/>
      </c>
      <c r="AR58" s="173">
        <f t="shared" si="7"/>
        <v>0</v>
      </c>
      <c r="AS58" s="173">
        <v>15</v>
      </c>
      <c r="AT58" s="218" t="e">
        <f t="shared" si="5"/>
        <v>#N/A</v>
      </c>
      <c r="AU58" s="218" t="str">
        <f t="shared" si="11"/>
        <v/>
      </c>
    </row>
    <row r="59" spans="1:47" ht="18" customHeight="1" x14ac:dyDescent="0.2">
      <c r="A59" s="172"/>
      <c r="B59" s="74"/>
      <c r="C59" s="78"/>
      <c r="D59" s="321"/>
      <c r="E59" s="321"/>
      <c r="F59" s="321"/>
      <c r="G59" s="322"/>
      <c r="H59" s="323"/>
      <c r="I59" s="324"/>
      <c r="J59" s="714" t="str">
        <f t="shared" si="0"/>
        <v/>
      </c>
      <c r="K59" s="172"/>
      <c r="L59" s="172"/>
      <c r="M59" s="172"/>
      <c r="N59" s="172"/>
      <c r="O59" s="172"/>
      <c r="P59" s="172"/>
      <c r="Q59" s="172"/>
      <c r="R59" s="172"/>
      <c r="AG59" s="172">
        <f>SUM($AM$44:AM59)</f>
        <v>0</v>
      </c>
      <c r="AH59" s="172">
        <f>SUM($AM$44:AM59)</f>
        <v>0</v>
      </c>
      <c r="AI59" s="199" t="str">
        <f t="shared" si="9"/>
        <v/>
      </c>
      <c r="AJ59" s="209" t="str">
        <f t="shared" si="2"/>
        <v/>
      </c>
      <c r="AK59" s="172"/>
      <c r="AL59" s="172">
        <f>COUNTIF($AI$44:AI59,AI59)</f>
        <v>16</v>
      </c>
      <c r="AM59" s="172">
        <f t="shared" si="10"/>
        <v>0</v>
      </c>
      <c r="AN59" s="172"/>
      <c r="AO59" s="172">
        <v>16</v>
      </c>
      <c r="AP59" s="178" t="e">
        <f t="shared" si="3"/>
        <v>#N/A</v>
      </c>
      <c r="AQ59" s="179" t="str">
        <f t="shared" si="4"/>
        <v/>
      </c>
      <c r="AR59" s="173">
        <f t="shared" si="7"/>
        <v>0</v>
      </c>
      <c r="AS59" s="173">
        <v>16</v>
      </c>
      <c r="AT59" s="218" t="e">
        <f t="shared" si="5"/>
        <v>#N/A</v>
      </c>
      <c r="AU59" s="218" t="str">
        <f t="shared" si="11"/>
        <v/>
      </c>
    </row>
    <row r="60" spans="1:47" ht="18" customHeight="1" x14ac:dyDescent="0.2">
      <c r="A60" s="172"/>
      <c r="B60" s="74"/>
      <c r="C60" s="78"/>
      <c r="D60" s="321"/>
      <c r="E60" s="321"/>
      <c r="F60" s="321"/>
      <c r="G60" s="322"/>
      <c r="H60" s="323"/>
      <c r="I60" s="324"/>
      <c r="J60" s="714" t="str">
        <f t="shared" si="0"/>
        <v/>
      </c>
      <c r="K60" s="172"/>
      <c r="L60" s="172"/>
      <c r="M60" s="172"/>
      <c r="N60" s="172"/>
      <c r="O60" s="172"/>
      <c r="P60" s="172"/>
      <c r="Q60" s="172"/>
      <c r="R60" s="172"/>
      <c r="AG60" s="172">
        <f>SUM($AM$44:AM60)</f>
        <v>0</v>
      </c>
      <c r="AH60" s="172">
        <f>SUM($AM$44:AM60)</f>
        <v>0</v>
      </c>
      <c r="AI60" s="199" t="str">
        <f t="shared" si="9"/>
        <v/>
      </c>
      <c r="AJ60" s="209" t="str">
        <f t="shared" si="2"/>
        <v/>
      </c>
      <c r="AK60" s="172"/>
      <c r="AL60" s="172">
        <f>COUNTIF($AI$44:AI60,AI60)</f>
        <v>17</v>
      </c>
      <c r="AM60" s="172">
        <f t="shared" si="10"/>
        <v>0</v>
      </c>
      <c r="AN60" s="172"/>
      <c r="AO60" s="172">
        <v>17</v>
      </c>
      <c r="AP60" s="178" t="e">
        <f t="shared" si="3"/>
        <v>#N/A</v>
      </c>
      <c r="AQ60" s="179" t="str">
        <f t="shared" si="4"/>
        <v/>
      </c>
      <c r="AR60" s="173">
        <f t="shared" si="7"/>
        <v>0</v>
      </c>
      <c r="AS60" s="173">
        <v>17</v>
      </c>
      <c r="AT60" s="218" t="e">
        <f t="shared" si="5"/>
        <v>#N/A</v>
      </c>
      <c r="AU60" s="218" t="str">
        <f t="shared" si="11"/>
        <v/>
      </c>
    </row>
    <row r="61" spans="1:47" ht="18" customHeight="1" x14ac:dyDescent="0.2">
      <c r="A61" s="172"/>
      <c r="B61" s="74"/>
      <c r="C61" s="78"/>
      <c r="D61" s="325"/>
      <c r="E61" s="321"/>
      <c r="F61" s="321"/>
      <c r="G61" s="322"/>
      <c r="H61" s="323"/>
      <c r="I61" s="324"/>
      <c r="J61" s="714" t="str">
        <f t="shared" si="0"/>
        <v/>
      </c>
      <c r="K61" s="172"/>
      <c r="L61" s="172"/>
      <c r="M61" s="172"/>
      <c r="N61" s="172"/>
      <c r="O61" s="172"/>
      <c r="P61" s="172"/>
      <c r="Q61" s="172"/>
      <c r="R61" s="172"/>
      <c r="AG61" s="172">
        <f>SUM($AM$44:AM61)</f>
        <v>0</v>
      </c>
      <c r="AH61" s="172">
        <f>SUM($AM$44:AM61)</f>
        <v>0</v>
      </c>
      <c r="AI61" s="199" t="str">
        <f t="shared" si="9"/>
        <v/>
      </c>
      <c r="AJ61" s="209" t="str">
        <f t="shared" si="2"/>
        <v/>
      </c>
      <c r="AK61" s="172"/>
      <c r="AL61" s="172">
        <f>COUNTIF($AI$44:AI61,AI61)</f>
        <v>18</v>
      </c>
      <c r="AM61" s="172">
        <f t="shared" si="10"/>
        <v>0</v>
      </c>
      <c r="AN61" s="172"/>
      <c r="AO61" s="172">
        <v>18</v>
      </c>
      <c r="AP61" s="178" t="e">
        <f t="shared" si="3"/>
        <v>#N/A</v>
      </c>
      <c r="AQ61" s="179" t="str">
        <f t="shared" si="4"/>
        <v/>
      </c>
      <c r="AR61" s="173">
        <f t="shared" si="7"/>
        <v>0</v>
      </c>
      <c r="AS61" s="173">
        <v>18</v>
      </c>
      <c r="AT61" s="218" t="e">
        <f t="shared" si="5"/>
        <v>#N/A</v>
      </c>
      <c r="AU61" s="218" t="str">
        <f t="shared" si="11"/>
        <v/>
      </c>
    </row>
    <row r="62" spans="1:47" ht="18" customHeight="1" x14ac:dyDescent="0.2">
      <c r="A62" s="172"/>
      <c r="B62" s="74"/>
      <c r="C62" s="78"/>
      <c r="D62" s="325"/>
      <c r="E62" s="321"/>
      <c r="F62" s="321"/>
      <c r="G62" s="322"/>
      <c r="H62" s="323"/>
      <c r="I62" s="324"/>
      <c r="J62" s="714" t="str">
        <f t="shared" si="0"/>
        <v/>
      </c>
      <c r="K62" s="172"/>
      <c r="L62" s="172"/>
      <c r="M62" s="172"/>
      <c r="N62" s="172"/>
      <c r="O62" s="172"/>
      <c r="P62" s="172"/>
      <c r="Q62" s="172"/>
      <c r="R62" s="172"/>
      <c r="AG62" s="172">
        <f>SUM($AM$44:AM62)</f>
        <v>0</v>
      </c>
      <c r="AH62" s="172">
        <f>SUM($AM$44:AM62)</f>
        <v>0</v>
      </c>
      <c r="AI62" s="199" t="str">
        <f t="shared" si="9"/>
        <v/>
      </c>
      <c r="AJ62" s="209" t="str">
        <f t="shared" si="2"/>
        <v/>
      </c>
      <c r="AK62" s="172"/>
      <c r="AL62" s="172">
        <f>COUNTIF($AI$44:AI62,AI62)</f>
        <v>19</v>
      </c>
      <c r="AM62" s="172">
        <f t="shared" si="10"/>
        <v>0</v>
      </c>
      <c r="AN62" s="172"/>
      <c r="AO62" s="172">
        <v>19</v>
      </c>
      <c r="AP62" s="178" t="e">
        <f t="shared" si="3"/>
        <v>#N/A</v>
      </c>
      <c r="AQ62" s="179" t="str">
        <f t="shared" si="4"/>
        <v/>
      </c>
      <c r="AR62" s="173">
        <f t="shared" si="7"/>
        <v>0</v>
      </c>
      <c r="AS62" s="173">
        <v>19</v>
      </c>
      <c r="AT62" s="218" t="e">
        <f t="shared" si="5"/>
        <v>#N/A</v>
      </c>
      <c r="AU62" s="218" t="str">
        <f t="shared" si="11"/>
        <v/>
      </c>
    </row>
    <row r="63" spans="1:47" ht="18" customHeight="1" x14ac:dyDescent="0.2">
      <c r="A63" s="172"/>
      <c r="B63" s="74"/>
      <c r="C63" s="78"/>
      <c r="D63" s="325"/>
      <c r="E63" s="321"/>
      <c r="F63" s="321"/>
      <c r="G63" s="322"/>
      <c r="H63" s="323"/>
      <c r="I63" s="324"/>
      <c r="J63" s="714" t="str">
        <f t="shared" si="0"/>
        <v/>
      </c>
      <c r="K63" s="172"/>
      <c r="L63" s="172"/>
      <c r="M63" s="172"/>
      <c r="N63" s="172"/>
      <c r="O63" s="172"/>
      <c r="P63" s="172"/>
      <c r="Q63" s="172"/>
      <c r="R63" s="172"/>
      <c r="AG63" s="172">
        <f>SUM($AM$44:AM63)</f>
        <v>0</v>
      </c>
      <c r="AH63" s="172">
        <f>SUM($AM$44:AM63)</f>
        <v>0</v>
      </c>
      <c r="AI63" s="199" t="str">
        <f t="shared" si="9"/>
        <v/>
      </c>
      <c r="AJ63" s="209" t="str">
        <f t="shared" si="2"/>
        <v/>
      </c>
      <c r="AK63" s="172"/>
      <c r="AL63" s="172">
        <f>COUNTIF($AI$44:AI63,AI63)</f>
        <v>20</v>
      </c>
      <c r="AM63" s="172">
        <f t="shared" si="10"/>
        <v>0</v>
      </c>
      <c r="AN63" s="172"/>
      <c r="AO63" s="172">
        <v>20</v>
      </c>
      <c r="AP63" s="178" t="e">
        <f t="shared" si="3"/>
        <v>#N/A</v>
      </c>
      <c r="AQ63" s="179" t="str">
        <f t="shared" si="4"/>
        <v/>
      </c>
      <c r="AR63" s="173">
        <f t="shared" si="7"/>
        <v>0</v>
      </c>
      <c r="AS63" s="173">
        <v>20</v>
      </c>
      <c r="AT63" s="218" t="e">
        <f t="shared" si="5"/>
        <v>#N/A</v>
      </c>
      <c r="AU63" s="218" t="str">
        <f t="shared" si="11"/>
        <v/>
      </c>
    </row>
    <row r="64" spans="1:47" ht="18" customHeight="1" x14ac:dyDescent="0.2">
      <c r="A64" s="172"/>
      <c r="B64" s="74"/>
      <c r="C64" s="78"/>
      <c r="D64" s="325"/>
      <c r="E64" s="321"/>
      <c r="F64" s="321"/>
      <c r="G64" s="322"/>
      <c r="H64" s="323"/>
      <c r="I64" s="324"/>
      <c r="J64" s="714" t="str">
        <f t="shared" si="0"/>
        <v/>
      </c>
      <c r="K64" s="172"/>
      <c r="L64" s="172"/>
      <c r="M64" s="172"/>
      <c r="N64" s="172"/>
      <c r="O64" s="172"/>
      <c r="P64" s="172"/>
      <c r="Q64" s="172"/>
      <c r="R64" s="172"/>
      <c r="AG64" s="172">
        <f>SUM($AM$44:AM64)</f>
        <v>0</v>
      </c>
      <c r="AH64" s="172">
        <f>SUM($AM$44:AM64)</f>
        <v>0</v>
      </c>
      <c r="AI64" s="199" t="str">
        <f t="shared" si="9"/>
        <v/>
      </c>
      <c r="AJ64" s="209" t="str">
        <f t="shared" si="2"/>
        <v/>
      </c>
      <c r="AK64" s="172"/>
      <c r="AL64" s="172">
        <f>COUNTIF($AI$44:AI64,AI64)</f>
        <v>21</v>
      </c>
      <c r="AM64" s="172">
        <f t="shared" si="10"/>
        <v>0</v>
      </c>
      <c r="AN64" s="172"/>
      <c r="AO64" s="172">
        <v>21</v>
      </c>
      <c r="AP64" s="178" t="e">
        <f t="shared" si="3"/>
        <v>#N/A</v>
      </c>
      <c r="AQ64" s="179" t="str">
        <f t="shared" si="4"/>
        <v/>
      </c>
      <c r="AR64" s="173">
        <f t="shared" si="7"/>
        <v>0</v>
      </c>
      <c r="AS64" s="173">
        <v>21</v>
      </c>
      <c r="AT64" s="218" t="e">
        <f t="shared" si="5"/>
        <v>#N/A</v>
      </c>
      <c r="AU64" s="218" t="str">
        <f t="shared" si="11"/>
        <v/>
      </c>
    </row>
    <row r="65" spans="1:47" ht="17.25" customHeight="1" x14ac:dyDescent="0.2">
      <c r="A65" s="172"/>
      <c r="B65" s="74"/>
      <c r="C65" s="78"/>
      <c r="D65" s="321"/>
      <c r="E65" s="321"/>
      <c r="F65" s="321"/>
      <c r="G65" s="322"/>
      <c r="H65" s="323"/>
      <c r="I65" s="324"/>
      <c r="J65" s="714" t="str">
        <f t="shared" si="0"/>
        <v/>
      </c>
      <c r="K65" s="172"/>
      <c r="L65" s="172"/>
      <c r="M65" s="172"/>
      <c r="N65" s="172"/>
      <c r="O65" s="172"/>
      <c r="P65" s="172"/>
      <c r="Q65" s="172"/>
      <c r="R65" s="172"/>
      <c r="AG65" s="172">
        <f>SUM($AM$44:AM65)</f>
        <v>0</v>
      </c>
      <c r="AH65" s="172">
        <f>SUM($AM$44:AM65)</f>
        <v>0</v>
      </c>
      <c r="AI65" s="199" t="str">
        <f t="shared" si="9"/>
        <v/>
      </c>
      <c r="AJ65" s="209" t="str">
        <f t="shared" si="2"/>
        <v/>
      </c>
      <c r="AK65" s="172"/>
      <c r="AL65" s="172">
        <f>COUNTIF($AI$44:AI65,AI65)</f>
        <v>22</v>
      </c>
      <c r="AM65" s="172">
        <f t="shared" si="10"/>
        <v>0</v>
      </c>
      <c r="AN65" s="172"/>
      <c r="AO65" s="172">
        <v>22</v>
      </c>
      <c r="AP65" s="178" t="e">
        <f t="shared" si="3"/>
        <v>#N/A</v>
      </c>
      <c r="AQ65" s="179" t="str">
        <f t="shared" si="4"/>
        <v/>
      </c>
      <c r="AR65" s="173">
        <f t="shared" si="7"/>
        <v>0</v>
      </c>
      <c r="AS65" s="173">
        <v>22</v>
      </c>
      <c r="AT65" s="218" t="e">
        <f t="shared" si="5"/>
        <v>#N/A</v>
      </c>
      <c r="AU65" s="218" t="str">
        <f t="shared" si="11"/>
        <v/>
      </c>
    </row>
    <row r="66" spans="1:47" ht="18.75" customHeight="1" thickBot="1" x14ac:dyDescent="0.25">
      <c r="A66" s="172"/>
      <c r="B66" s="75"/>
      <c r="C66" s="105"/>
      <c r="D66" s="326"/>
      <c r="E66" s="326"/>
      <c r="F66" s="326"/>
      <c r="G66" s="327"/>
      <c r="H66" s="328"/>
      <c r="I66" s="329"/>
      <c r="J66" s="715" t="str">
        <f t="shared" si="0"/>
        <v/>
      </c>
      <c r="K66" s="172"/>
      <c r="L66" s="172"/>
      <c r="M66" s="172"/>
      <c r="N66" s="172"/>
      <c r="O66" s="172"/>
      <c r="P66" s="172"/>
      <c r="Q66" s="172"/>
      <c r="R66" s="172"/>
      <c r="AG66" s="172">
        <f>SUM($AM$44:AM66)</f>
        <v>0</v>
      </c>
      <c r="AH66" s="172">
        <f>SUM($AM$44:AM66)</f>
        <v>0</v>
      </c>
      <c r="AI66" s="199" t="str">
        <f t="shared" si="9"/>
        <v/>
      </c>
      <c r="AJ66" s="209" t="str">
        <f t="shared" si="2"/>
        <v/>
      </c>
      <c r="AK66" s="172"/>
      <c r="AL66" s="172">
        <f>COUNTIF($AI$44:AI66,AI66)</f>
        <v>23</v>
      </c>
      <c r="AM66" s="172">
        <f t="shared" si="10"/>
        <v>0</v>
      </c>
      <c r="AN66" s="172"/>
      <c r="AO66" s="172">
        <v>23</v>
      </c>
      <c r="AP66" s="178" t="e">
        <f t="shared" si="3"/>
        <v>#N/A</v>
      </c>
      <c r="AQ66" s="179" t="str">
        <f t="shared" si="4"/>
        <v/>
      </c>
      <c r="AR66" s="173">
        <f t="shared" si="7"/>
        <v>0</v>
      </c>
      <c r="AS66" s="173">
        <v>23</v>
      </c>
      <c r="AT66" s="218" t="e">
        <f t="shared" si="5"/>
        <v>#N/A</v>
      </c>
      <c r="AU66" s="218" t="str">
        <f t="shared" si="11"/>
        <v/>
      </c>
    </row>
    <row r="67" spans="1:47" ht="79.5" customHeight="1" x14ac:dyDescent="0.2">
      <c r="A67" s="172"/>
      <c r="B67" s="172"/>
      <c r="C67" s="172"/>
      <c r="D67" s="857" t="s">
        <v>616</v>
      </c>
      <c r="E67" s="857"/>
      <c r="F67" s="857"/>
      <c r="G67" s="857"/>
      <c r="H67" s="857"/>
      <c r="I67" s="857"/>
      <c r="J67" s="857"/>
      <c r="K67" s="172"/>
      <c r="L67" s="172"/>
      <c r="M67" s="172"/>
      <c r="N67" s="172"/>
      <c r="O67" s="172"/>
      <c r="P67" s="172"/>
      <c r="Q67" s="172"/>
      <c r="R67" s="172"/>
      <c r="AG67" s="172">
        <f>SUM($AM$44:AM67)</f>
        <v>0</v>
      </c>
      <c r="AH67" s="172">
        <f>SUM($AM$44:AM67)</f>
        <v>0</v>
      </c>
      <c r="AI67" s="199" t="str">
        <f t="shared" si="9"/>
        <v/>
      </c>
      <c r="AJ67" s="209" t="str">
        <f t="shared" si="2"/>
        <v/>
      </c>
      <c r="AK67" s="172"/>
      <c r="AL67" s="172">
        <f>COUNTIF($AI$44:AI67,AI67)</f>
        <v>24</v>
      </c>
      <c r="AM67" s="172">
        <f t="shared" si="10"/>
        <v>0</v>
      </c>
      <c r="AN67" s="172"/>
      <c r="AO67" s="172">
        <v>24</v>
      </c>
      <c r="AP67" s="178" t="e">
        <f t="shared" si="3"/>
        <v>#N/A</v>
      </c>
      <c r="AQ67" s="179" t="str">
        <f t="shared" si="4"/>
        <v/>
      </c>
      <c r="AR67" s="173">
        <f t="shared" si="7"/>
        <v>0</v>
      </c>
      <c r="AS67" s="173">
        <v>24</v>
      </c>
      <c r="AT67" s="218" t="e">
        <f t="shared" si="5"/>
        <v>#N/A</v>
      </c>
      <c r="AU67" s="218" t="str">
        <f t="shared" si="11"/>
        <v/>
      </c>
    </row>
    <row r="68" spans="1:47" ht="18" customHeight="1" thickBot="1" x14ac:dyDescent="0.25">
      <c r="A68" s="172"/>
      <c r="B68" s="172"/>
      <c r="C68" s="172"/>
      <c r="D68" s="172"/>
      <c r="E68" s="172"/>
      <c r="F68" s="172"/>
      <c r="G68" s="172"/>
      <c r="H68" s="172"/>
      <c r="I68" s="172"/>
      <c r="J68" s="172"/>
      <c r="K68" s="172"/>
      <c r="L68" s="172"/>
      <c r="M68" s="172"/>
      <c r="N68" s="172"/>
      <c r="O68" s="172"/>
      <c r="P68" s="172"/>
      <c r="Q68" s="172"/>
      <c r="R68" s="172"/>
      <c r="AG68" s="172">
        <f>SUM($AM$44:AM68)</f>
        <v>0</v>
      </c>
      <c r="AH68" s="172">
        <f>SUM($AM$44:AM68)</f>
        <v>0</v>
      </c>
      <c r="AI68" s="199" t="str">
        <f t="shared" si="9"/>
        <v/>
      </c>
      <c r="AJ68" s="209" t="str">
        <f t="shared" si="2"/>
        <v/>
      </c>
      <c r="AK68" s="172"/>
      <c r="AL68" s="172">
        <f>COUNTIF($AI$44:AI68,AI68)</f>
        <v>25</v>
      </c>
      <c r="AM68" s="172">
        <f t="shared" si="10"/>
        <v>0</v>
      </c>
      <c r="AN68" s="172"/>
      <c r="AO68" s="172">
        <v>25</v>
      </c>
      <c r="AP68" s="178" t="e">
        <f t="shared" si="3"/>
        <v>#N/A</v>
      </c>
      <c r="AQ68" s="179" t="str">
        <f t="shared" si="4"/>
        <v/>
      </c>
      <c r="AR68" s="173">
        <f t="shared" si="7"/>
        <v>0</v>
      </c>
      <c r="AS68" s="173">
        <v>25</v>
      </c>
      <c r="AT68" s="218" t="e">
        <f t="shared" si="5"/>
        <v>#N/A</v>
      </c>
      <c r="AU68" s="218" t="str">
        <f t="shared" si="11"/>
        <v/>
      </c>
    </row>
    <row r="69" spans="1:47" ht="48.75" customHeight="1" thickBot="1" x14ac:dyDescent="0.25">
      <c r="A69" s="172"/>
      <c r="B69" s="213" t="s">
        <v>68</v>
      </c>
      <c r="C69" s="192" t="s">
        <v>269</v>
      </c>
      <c r="D69" s="43"/>
      <c r="E69" s="172"/>
      <c r="F69" s="214"/>
      <c r="G69" s="172"/>
      <c r="H69" s="172"/>
      <c r="I69" s="172"/>
      <c r="J69" s="172"/>
      <c r="K69" s="172"/>
      <c r="L69" s="172"/>
      <c r="M69" s="172"/>
      <c r="N69" s="172"/>
      <c r="O69" s="172"/>
      <c r="P69" s="172"/>
      <c r="Q69" s="172"/>
      <c r="R69" s="172"/>
      <c r="AG69" s="172">
        <f>SUM($AM$44:AM69)</f>
        <v>0</v>
      </c>
      <c r="AH69" s="172">
        <f>SUM($AM$44:AM69)</f>
        <v>0</v>
      </c>
      <c r="AI69" s="199" t="str">
        <f t="shared" si="9"/>
        <v/>
      </c>
      <c r="AJ69" s="209" t="str">
        <f t="shared" si="2"/>
        <v/>
      </c>
      <c r="AK69" s="172"/>
      <c r="AL69" s="172">
        <f>COUNTIF($AI$44:AI69,AI69)</f>
        <v>26</v>
      </c>
      <c r="AM69" s="172">
        <f t="shared" si="10"/>
        <v>0</v>
      </c>
      <c r="AN69" s="172"/>
      <c r="AO69" s="172">
        <v>26</v>
      </c>
      <c r="AP69" s="178" t="e">
        <f t="shared" si="3"/>
        <v>#N/A</v>
      </c>
      <c r="AQ69" s="179" t="str">
        <f t="shared" si="4"/>
        <v/>
      </c>
      <c r="AR69" s="173">
        <f t="shared" si="7"/>
        <v>0</v>
      </c>
      <c r="AS69" s="173">
        <v>26</v>
      </c>
      <c r="AT69" s="218" t="e">
        <f t="shared" si="5"/>
        <v>#N/A</v>
      </c>
      <c r="AU69" s="218" t="str">
        <f t="shared" si="11"/>
        <v/>
      </c>
    </row>
    <row r="70" spans="1:47" ht="18" customHeight="1" x14ac:dyDescent="0.2">
      <c r="A70" s="172"/>
      <c r="B70" s="255" t="str">
        <f t="shared" ref="B70:B109" si="12">AQ44</f>
        <v/>
      </c>
      <c r="C70" s="766" t="str">
        <f t="shared" ref="C70:C109" si="13">IF(B70="","",IF(AR44=0,SUMIF($C$27:$C$66,B70,$J$27:$J$66),SUMIF($B$27:$B$66,B70,$J$27:$J$66)))</f>
        <v/>
      </c>
      <c r="D70" s="172"/>
      <c r="E70" s="172"/>
      <c r="F70" s="214"/>
      <c r="G70" s="172"/>
      <c r="H70" s="172"/>
      <c r="I70" s="172"/>
      <c r="J70" s="172"/>
      <c r="K70" s="172"/>
      <c r="L70" s="172"/>
      <c r="M70" s="172"/>
      <c r="N70" s="172"/>
      <c r="O70" s="172"/>
      <c r="P70" s="172"/>
      <c r="Q70" s="172"/>
      <c r="R70" s="172"/>
      <c r="AG70" s="172">
        <f>SUM($AM$44:AM70)</f>
        <v>0</v>
      </c>
      <c r="AH70" s="172">
        <f>SUM($AM$44:AM70)</f>
        <v>0</v>
      </c>
      <c r="AI70" s="199" t="str">
        <f t="shared" si="9"/>
        <v/>
      </c>
      <c r="AJ70" s="209" t="str">
        <f t="shared" si="2"/>
        <v/>
      </c>
      <c r="AK70" s="172"/>
      <c r="AL70" s="172">
        <f>COUNTIF($AI$44:AI70,AI70)</f>
        <v>27</v>
      </c>
      <c r="AM70" s="172">
        <f t="shared" si="10"/>
        <v>0</v>
      </c>
      <c r="AN70" s="172"/>
      <c r="AO70" s="172">
        <v>27</v>
      </c>
      <c r="AP70" s="178" t="e">
        <f t="shared" si="3"/>
        <v>#N/A</v>
      </c>
      <c r="AQ70" s="179" t="str">
        <f t="shared" si="4"/>
        <v/>
      </c>
      <c r="AR70" s="173">
        <f t="shared" si="7"/>
        <v>0</v>
      </c>
      <c r="AS70" s="173">
        <v>27</v>
      </c>
      <c r="AT70" s="218" t="e">
        <f t="shared" si="5"/>
        <v>#N/A</v>
      </c>
      <c r="AU70" s="218" t="str">
        <f t="shared" si="11"/>
        <v/>
      </c>
    </row>
    <row r="71" spans="1:47" ht="18" customHeight="1" x14ac:dyDescent="0.2">
      <c r="A71" s="172"/>
      <c r="B71" s="256" t="str">
        <f t="shared" si="12"/>
        <v/>
      </c>
      <c r="C71" s="767" t="str">
        <f t="shared" si="13"/>
        <v/>
      </c>
      <c r="D71" s="172"/>
      <c r="E71" s="172"/>
      <c r="F71" s="214"/>
      <c r="G71" s="172"/>
      <c r="H71" s="172"/>
      <c r="I71" s="172"/>
      <c r="J71" s="172"/>
      <c r="K71" s="172"/>
      <c r="L71" s="172"/>
      <c r="M71" s="172"/>
      <c r="N71" s="172"/>
      <c r="O71" s="172"/>
      <c r="P71" s="172"/>
      <c r="Q71" s="172"/>
      <c r="R71" s="172"/>
      <c r="AG71" s="172">
        <f>SUM($AM$44:AM71)</f>
        <v>0</v>
      </c>
      <c r="AH71" s="172">
        <f>SUM($AM$44:AM71)</f>
        <v>0</v>
      </c>
      <c r="AI71" s="199" t="str">
        <f t="shared" si="9"/>
        <v/>
      </c>
      <c r="AJ71" s="209" t="str">
        <f t="shared" si="2"/>
        <v/>
      </c>
      <c r="AK71" s="172"/>
      <c r="AL71" s="172">
        <f>COUNTIF($AI$44:AI71,AI71)</f>
        <v>28</v>
      </c>
      <c r="AM71" s="172">
        <f t="shared" si="10"/>
        <v>0</v>
      </c>
      <c r="AN71" s="172"/>
      <c r="AO71" s="172">
        <v>28</v>
      </c>
      <c r="AP71" s="178" t="e">
        <f t="shared" si="3"/>
        <v>#N/A</v>
      </c>
      <c r="AQ71" s="179" t="str">
        <f t="shared" si="4"/>
        <v/>
      </c>
      <c r="AR71" s="173">
        <f t="shared" si="7"/>
        <v>0</v>
      </c>
      <c r="AS71" s="173">
        <v>28</v>
      </c>
      <c r="AT71" s="218" t="e">
        <f t="shared" si="5"/>
        <v>#N/A</v>
      </c>
      <c r="AU71" s="218" t="str">
        <f t="shared" si="11"/>
        <v/>
      </c>
    </row>
    <row r="72" spans="1:47" ht="18" customHeight="1" x14ac:dyDescent="0.2">
      <c r="A72" s="172"/>
      <c r="B72" s="256" t="str">
        <f t="shared" si="12"/>
        <v/>
      </c>
      <c r="C72" s="767" t="str">
        <f t="shared" si="13"/>
        <v/>
      </c>
      <c r="D72" s="172"/>
      <c r="E72" s="172"/>
      <c r="F72" s="214"/>
      <c r="G72" s="172"/>
      <c r="H72" s="172"/>
      <c r="I72" s="172"/>
      <c r="J72" s="172"/>
      <c r="K72" s="172"/>
      <c r="L72" s="172"/>
      <c r="M72" s="172"/>
      <c r="N72" s="172"/>
      <c r="O72" s="172"/>
      <c r="P72" s="172"/>
      <c r="Q72" s="172"/>
      <c r="R72" s="172"/>
      <c r="AG72" s="172">
        <f>SUM($AM$44:AM72)</f>
        <v>0</v>
      </c>
      <c r="AH72" s="172">
        <f>SUM($AM$44:AM72)</f>
        <v>0</v>
      </c>
      <c r="AI72" s="199" t="str">
        <f t="shared" si="9"/>
        <v/>
      </c>
      <c r="AJ72" s="209" t="str">
        <f t="shared" si="2"/>
        <v/>
      </c>
      <c r="AK72" s="172"/>
      <c r="AL72" s="172">
        <f>COUNTIF($AI$44:AI72,AI72)</f>
        <v>29</v>
      </c>
      <c r="AM72" s="172">
        <f t="shared" si="10"/>
        <v>0</v>
      </c>
      <c r="AN72" s="172"/>
      <c r="AO72" s="172">
        <v>29</v>
      </c>
      <c r="AP72" s="178" t="e">
        <f t="shared" si="3"/>
        <v>#N/A</v>
      </c>
      <c r="AQ72" s="179" t="str">
        <f t="shared" si="4"/>
        <v/>
      </c>
      <c r="AR72" s="173">
        <f t="shared" si="7"/>
        <v>0</v>
      </c>
      <c r="AS72" s="173">
        <v>29</v>
      </c>
      <c r="AT72" s="218" t="e">
        <f t="shared" si="5"/>
        <v>#N/A</v>
      </c>
      <c r="AU72" s="218" t="str">
        <f t="shared" si="11"/>
        <v/>
      </c>
    </row>
    <row r="73" spans="1:47" ht="18" customHeight="1" x14ac:dyDescent="0.2">
      <c r="A73" s="172"/>
      <c r="B73" s="256" t="str">
        <f t="shared" si="12"/>
        <v/>
      </c>
      <c r="C73" s="767" t="str">
        <f t="shared" si="13"/>
        <v/>
      </c>
      <c r="D73" s="172"/>
      <c r="E73" s="172"/>
      <c r="F73" s="214"/>
      <c r="G73" s="172"/>
      <c r="H73" s="172"/>
      <c r="I73" s="172"/>
      <c r="J73" s="172"/>
      <c r="K73" s="172"/>
      <c r="L73" s="172"/>
      <c r="M73" s="172"/>
      <c r="N73" s="172"/>
      <c r="O73" s="172"/>
      <c r="P73" s="172"/>
      <c r="Q73" s="172"/>
      <c r="R73" s="172"/>
      <c r="AG73" s="172">
        <f>SUM($AM$44:AM73)</f>
        <v>0</v>
      </c>
      <c r="AH73" s="172">
        <f>SUM($AM$44:AM73)</f>
        <v>0</v>
      </c>
      <c r="AI73" s="199" t="str">
        <f t="shared" si="9"/>
        <v/>
      </c>
      <c r="AJ73" s="209" t="str">
        <f t="shared" si="2"/>
        <v/>
      </c>
      <c r="AK73" s="172"/>
      <c r="AL73" s="172">
        <f>COUNTIF($AI$44:AI73,AI73)</f>
        <v>30</v>
      </c>
      <c r="AM73" s="172">
        <f t="shared" si="10"/>
        <v>0</v>
      </c>
      <c r="AN73" s="172"/>
      <c r="AO73" s="172">
        <v>30</v>
      </c>
      <c r="AP73" s="178" t="e">
        <f t="shared" si="3"/>
        <v>#N/A</v>
      </c>
      <c r="AQ73" s="179" t="str">
        <f t="shared" si="4"/>
        <v/>
      </c>
      <c r="AR73" s="173">
        <f t="shared" si="7"/>
        <v>0</v>
      </c>
      <c r="AS73" s="173">
        <v>30</v>
      </c>
      <c r="AT73" s="218" t="e">
        <f t="shared" si="5"/>
        <v>#N/A</v>
      </c>
      <c r="AU73" s="218" t="str">
        <f t="shared" si="11"/>
        <v/>
      </c>
    </row>
    <row r="74" spans="1:47" ht="18" customHeight="1" x14ac:dyDescent="0.2">
      <c r="A74" s="172"/>
      <c r="B74" s="256" t="str">
        <f t="shared" si="12"/>
        <v/>
      </c>
      <c r="C74" s="767" t="str">
        <f t="shared" si="13"/>
        <v/>
      </c>
      <c r="D74" s="172"/>
      <c r="E74" s="172"/>
      <c r="F74" s="214"/>
      <c r="G74" s="172"/>
      <c r="H74" s="172"/>
      <c r="I74" s="172"/>
      <c r="J74" s="172"/>
      <c r="K74" s="172"/>
      <c r="L74" s="172"/>
      <c r="M74" s="172"/>
      <c r="N74" s="172"/>
      <c r="O74" s="172"/>
      <c r="P74" s="172"/>
      <c r="Q74" s="172"/>
      <c r="R74" s="172"/>
      <c r="AG74" s="172">
        <f>SUM($AM$44:AM74)</f>
        <v>0</v>
      </c>
      <c r="AH74" s="172">
        <f>SUM($AM$44:AM74)</f>
        <v>0</v>
      </c>
      <c r="AI74" s="199" t="str">
        <f t="shared" si="9"/>
        <v/>
      </c>
      <c r="AJ74" s="209" t="str">
        <f t="shared" si="2"/>
        <v/>
      </c>
      <c r="AK74" s="172"/>
      <c r="AL74" s="172">
        <f>COUNTIF($AI$44:AI74,AI74)</f>
        <v>31</v>
      </c>
      <c r="AM74" s="172">
        <f t="shared" si="10"/>
        <v>0</v>
      </c>
      <c r="AN74" s="172"/>
      <c r="AO74" s="172">
        <v>31</v>
      </c>
      <c r="AP74" s="178" t="e">
        <f t="shared" si="3"/>
        <v>#N/A</v>
      </c>
      <c r="AQ74" s="179" t="str">
        <f t="shared" si="4"/>
        <v/>
      </c>
      <c r="AR74" s="173">
        <f t="shared" si="7"/>
        <v>0</v>
      </c>
      <c r="AS74" s="173">
        <v>31</v>
      </c>
      <c r="AT74" s="218" t="e">
        <f t="shared" si="5"/>
        <v>#N/A</v>
      </c>
      <c r="AU74" s="218" t="str">
        <f t="shared" si="11"/>
        <v/>
      </c>
    </row>
    <row r="75" spans="1:47" ht="18" customHeight="1" x14ac:dyDescent="0.2">
      <c r="A75" s="172"/>
      <c r="B75" s="256" t="str">
        <f t="shared" si="12"/>
        <v/>
      </c>
      <c r="C75" s="767" t="str">
        <f t="shared" si="13"/>
        <v/>
      </c>
      <c r="D75" s="172"/>
      <c r="E75" s="172"/>
      <c r="F75" s="103"/>
      <c r="G75" s="172"/>
      <c r="H75" s="172"/>
      <c r="I75" s="172"/>
      <c r="J75" s="172"/>
      <c r="K75" s="172"/>
      <c r="L75" s="172"/>
      <c r="M75" s="172"/>
      <c r="N75" s="172"/>
      <c r="O75" s="172"/>
      <c r="P75" s="172"/>
      <c r="Q75" s="172"/>
      <c r="R75" s="172"/>
      <c r="AG75" s="172">
        <f>SUM($AM$44:AM75)</f>
        <v>0</v>
      </c>
      <c r="AH75" s="172">
        <f>SUM($AM$44:AM75)</f>
        <v>0</v>
      </c>
      <c r="AI75" s="199" t="str">
        <f t="shared" si="9"/>
        <v/>
      </c>
      <c r="AJ75" s="209" t="str">
        <f t="shared" si="2"/>
        <v/>
      </c>
      <c r="AK75" s="172"/>
      <c r="AL75" s="172">
        <f>COUNTIF($AI$44:AI75,AI75)</f>
        <v>32</v>
      </c>
      <c r="AM75" s="172">
        <f t="shared" si="10"/>
        <v>0</v>
      </c>
      <c r="AN75" s="172"/>
      <c r="AO75" s="172">
        <v>32</v>
      </c>
      <c r="AP75" s="178" t="e">
        <f t="shared" si="3"/>
        <v>#N/A</v>
      </c>
      <c r="AQ75" s="179" t="str">
        <f t="shared" si="4"/>
        <v/>
      </c>
      <c r="AR75" s="173">
        <f t="shared" si="7"/>
        <v>0</v>
      </c>
      <c r="AS75" s="173">
        <v>32</v>
      </c>
      <c r="AT75" s="218" t="e">
        <f t="shared" si="5"/>
        <v>#N/A</v>
      </c>
      <c r="AU75" s="218" t="str">
        <f t="shared" si="11"/>
        <v/>
      </c>
    </row>
    <row r="76" spans="1:47" ht="18" customHeight="1" x14ac:dyDescent="0.2">
      <c r="A76" s="172"/>
      <c r="B76" s="256" t="str">
        <f t="shared" si="12"/>
        <v/>
      </c>
      <c r="C76" s="767" t="str">
        <f t="shared" si="13"/>
        <v/>
      </c>
      <c r="D76" s="172"/>
      <c r="E76" s="172"/>
      <c r="F76" s="103"/>
      <c r="G76" s="172"/>
      <c r="H76" s="172"/>
      <c r="I76" s="172"/>
      <c r="J76" s="172"/>
      <c r="K76" s="172"/>
      <c r="L76" s="172"/>
      <c r="M76" s="172"/>
      <c r="N76" s="172"/>
      <c r="O76" s="172"/>
      <c r="P76" s="172"/>
      <c r="Q76" s="172"/>
      <c r="R76" s="172"/>
      <c r="AG76" s="172">
        <f>SUM($AM$44:AM76)</f>
        <v>0</v>
      </c>
      <c r="AH76" s="172">
        <f>SUM($AM$44:AM76)</f>
        <v>0</v>
      </c>
      <c r="AI76" s="199" t="str">
        <f t="shared" si="9"/>
        <v/>
      </c>
      <c r="AJ76" s="209" t="str">
        <f t="shared" si="2"/>
        <v/>
      </c>
      <c r="AK76" s="172"/>
      <c r="AL76" s="172">
        <f>COUNTIF($AI$44:AI76,AI76)</f>
        <v>33</v>
      </c>
      <c r="AM76" s="172">
        <f t="shared" si="10"/>
        <v>0</v>
      </c>
      <c r="AN76" s="172"/>
      <c r="AO76" s="172">
        <v>33</v>
      </c>
      <c r="AP76" s="178" t="e">
        <f t="shared" si="3"/>
        <v>#N/A</v>
      </c>
      <c r="AQ76" s="179" t="str">
        <f t="shared" si="4"/>
        <v/>
      </c>
      <c r="AR76" s="173">
        <f t="shared" si="7"/>
        <v>0</v>
      </c>
      <c r="AS76" s="173">
        <v>33</v>
      </c>
      <c r="AT76" s="218" t="e">
        <f t="shared" si="5"/>
        <v>#N/A</v>
      </c>
      <c r="AU76" s="218" t="str">
        <f t="shared" si="11"/>
        <v/>
      </c>
    </row>
    <row r="77" spans="1:47" ht="18" customHeight="1" x14ac:dyDescent="0.2">
      <c r="A77" s="172"/>
      <c r="B77" s="256" t="str">
        <f t="shared" si="12"/>
        <v/>
      </c>
      <c r="C77" s="767" t="str">
        <f t="shared" si="13"/>
        <v/>
      </c>
      <c r="D77" s="172"/>
      <c r="E77" s="172"/>
      <c r="F77" s="103"/>
      <c r="G77" s="172"/>
      <c r="H77" s="172"/>
      <c r="I77" s="172"/>
      <c r="J77" s="172"/>
      <c r="K77" s="172"/>
      <c r="L77" s="172"/>
      <c r="M77" s="172"/>
      <c r="N77" s="172"/>
      <c r="O77" s="172"/>
      <c r="P77" s="172"/>
      <c r="Q77" s="172"/>
      <c r="R77" s="172"/>
      <c r="AG77" s="172">
        <f>SUM($AM$44:AM77)</f>
        <v>0</v>
      </c>
      <c r="AH77" s="172">
        <f>SUM($AM$44:AM77)</f>
        <v>0</v>
      </c>
      <c r="AI77" s="199" t="str">
        <f t="shared" si="9"/>
        <v/>
      </c>
      <c r="AJ77" s="209" t="str">
        <f t="shared" si="2"/>
        <v/>
      </c>
      <c r="AK77" s="172"/>
      <c r="AL77" s="172">
        <f>COUNTIF($AI$44:AI77,AI77)</f>
        <v>34</v>
      </c>
      <c r="AM77" s="172">
        <f t="shared" si="10"/>
        <v>0</v>
      </c>
      <c r="AN77" s="172"/>
      <c r="AO77" s="172">
        <v>34</v>
      </c>
      <c r="AP77" s="178" t="e">
        <f t="shared" si="3"/>
        <v>#N/A</v>
      </c>
      <c r="AQ77" s="179" t="str">
        <f t="shared" si="4"/>
        <v/>
      </c>
      <c r="AR77" s="173">
        <f t="shared" si="7"/>
        <v>0</v>
      </c>
      <c r="AS77" s="173">
        <v>34</v>
      </c>
      <c r="AT77" s="218" t="e">
        <f t="shared" si="5"/>
        <v>#N/A</v>
      </c>
      <c r="AU77" s="218" t="str">
        <f t="shared" si="11"/>
        <v/>
      </c>
    </row>
    <row r="78" spans="1:47" ht="18" customHeight="1" x14ac:dyDescent="0.2">
      <c r="A78" s="172"/>
      <c r="B78" s="256" t="str">
        <f t="shared" si="12"/>
        <v/>
      </c>
      <c r="C78" s="767" t="str">
        <f t="shared" si="13"/>
        <v/>
      </c>
      <c r="D78" s="172"/>
      <c r="E78" s="172"/>
      <c r="F78" s="214"/>
      <c r="G78" s="172"/>
      <c r="H78" s="172"/>
      <c r="I78" s="172"/>
      <c r="J78" s="172"/>
      <c r="K78" s="172"/>
      <c r="L78" s="172"/>
      <c r="M78" s="172"/>
      <c r="N78" s="172"/>
      <c r="O78" s="172"/>
      <c r="P78" s="172"/>
      <c r="Q78" s="172"/>
      <c r="R78" s="172"/>
      <c r="AG78" s="172">
        <f>SUM($AM$44:AM78)</f>
        <v>0</v>
      </c>
      <c r="AH78" s="172">
        <f>SUM($AM$44:AM78)</f>
        <v>0</v>
      </c>
      <c r="AI78" s="199" t="str">
        <f t="shared" si="9"/>
        <v/>
      </c>
      <c r="AJ78" s="209" t="str">
        <f t="shared" si="2"/>
        <v/>
      </c>
      <c r="AK78" s="172"/>
      <c r="AL78" s="172">
        <f>COUNTIF($AI$44:AI78,AI78)</f>
        <v>35</v>
      </c>
      <c r="AM78" s="172">
        <f t="shared" si="10"/>
        <v>0</v>
      </c>
      <c r="AN78" s="172"/>
      <c r="AO78" s="172">
        <v>35</v>
      </c>
      <c r="AP78" s="178" t="e">
        <f t="shared" si="3"/>
        <v>#N/A</v>
      </c>
      <c r="AQ78" s="179" t="str">
        <f t="shared" si="4"/>
        <v/>
      </c>
      <c r="AR78" s="173">
        <f t="shared" si="7"/>
        <v>0</v>
      </c>
      <c r="AS78" s="173">
        <v>35</v>
      </c>
      <c r="AT78" s="218" t="e">
        <f t="shared" si="5"/>
        <v>#N/A</v>
      </c>
      <c r="AU78" s="218" t="str">
        <f t="shared" si="11"/>
        <v/>
      </c>
    </row>
    <row r="79" spans="1:47" ht="18" customHeight="1" x14ac:dyDescent="0.2">
      <c r="A79" s="172"/>
      <c r="B79" s="256" t="str">
        <f t="shared" si="12"/>
        <v/>
      </c>
      <c r="C79" s="767" t="str">
        <f t="shared" si="13"/>
        <v/>
      </c>
      <c r="D79" s="172"/>
      <c r="E79" s="172"/>
      <c r="F79" s="214"/>
      <c r="G79" s="172"/>
      <c r="H79" s="172"/>
      <c r="I79" s="172"/>
      <c r="J79" s="172"/>
      <c r="K79" s="172"/>
      <c r="L79" s="172"/>
      <c r="M79" s="172"/>
      <c r="N79" s="172"/>
      <c r="O79" s="172"/>
      <c r="P79" s="172"/>
      <c r="Q79" s="172"/>
      <c r="R79" s="172"/>
      <c r="AG79" s="172">
        <f>SUM($AM$44:AM79)</f>
        <v>0</v>
      </c>
      <c r="AH79" s="172">
        <f>SUM($AM$44:AM79)</f>
        <v>0</v>
      </c>
      <c r="AI79" s="199" t="str">
        <f t="shared" si="9"/>
        <v/>
      </c>
      <c r="AJ79" s="209" t="str">
        <f t="shared" si="2"/>
        <v/>
      </c>
      <c r="AK79" s="172"/>
      <c r="AL79" s="172">
        <f>COUNTIF($AI$44:AI79,AI79)</f>
        <v>36</v>
      </c>
      <c r="AM79" s="172">
        <f t="shared" si="10"/>
        <v>0</v>
      </c>
      <c r="AN79" s="172"/>
      <c r="AO79" s="172">
        <v>36</v>
      </c>
      <c r="AP79" s="178" t="e">
        <f t="shared" si="3"/>
        <v>#N/A</v>
      </c>
      <c r="AQ79" s="179" t="str">
        <f t="shared" si="4"/>
        <v/>
      </c>
      <c r="AR79" s="173">
        <f t="shared" si="7"/>
        <v>0</v>
      </c>
      <c r="AS79" s="173">
        <v>36</v>
      </c>
      <c r="AT79" s="218" t="e">
        <f t="shared" si="5"/>
        <v>#N/A</v>
      </c>
      <c r="AU79" s="218" t="str">
        <f t="shared" si="11"/>
        <v/>
      </c>
    </row>
    <row r="80" spans="1:47" ht="18" customHeight="1" x14ac:dyDescent="0.2">
      <c r="A80" s="172"/>
      <c r="B80" s="256" t="str">
        <f t="shared" si="12"/>
        <v/>
      </c>
      <c r="C80" s="767" t="str">
        <f t="shared" si="13"/>
        <v/>
      </c>
      <c r="D80" s="172"/>
      <c r="E80" s="172"/>
      <c r="F80" s="214"/>
      <c r="G80" s="172"/>
      <c r="H80" s="172"/>
      <c r="I80" s="172"/>
      <c r="J80" s="172"/>
      <c r="K80" s="172"/>
      <c r="L80" s="172"/>
      <c r="M80" s="172"/>
      <c r="N80" s="172"/>
      <c r="O80" s="172"/>
      <c r="P80" s="172"/>
      <c r="Q80" s="172"/>
      <c r="R80" s="172"/>
      <c r="AG80" s="172">
        <f>SUM($AM$44:AM80)</f>
        <v>0</v>
      </c>
      <c r="AH80" s="172">
        <f>SUM($AM$44:AM80)</f>
        <v>0</v>
      </c>
      <c r="AI80" s="199" t="str">
        <f t="shared" si="9"/>
        <v/>
      </c>
      <c r="AJ80" s="209" t="str">
        <f t="shared" si="2"/>
        <v/>
      </c>
      <c r="AK80" s="172"/>
      <c r="AL80" s="172">
        <f>COUNTIF($AI$44:AI80,AI80)</f>
        <v>37</v>
      </c>
      <c r="AM80" s="172">
        <f t="shared" si="10"/>
        <v>0</v>
      </c>
      <c r="AN80" s="172"/>
      <c r="AO80" s="172">
        <v>37</v>
      </c>
      <c r="AP80" s="178" t="e">
        <f t="shared" si="3"/>
        <v>#N/A</v>
      </c>
      <c r="AQ80" s="179" t="str">
        <f t="shared" si="4"/>
        <v/>
      </c>
      <c r="AR80" s="173">
        <f t="shared" si="7"/>
        <v>0</v>
      </c>
      <c r="AS80" s="173">
        <v>37</v>
      </c>
      <c r="AT80" s="218" t="e">
        <f t="shared" si="5"/>
        <v>#N/A</v>
      </c>
      <c r="AU80" s="218" t="str">
        <f t="shared" si="11"/>
        <v/>
      </c>
    </row>
    <row r="81" spans="1:47" ht="18" customHeight="1" x14ac:dyDescent="0.2">
      <c r="A81" s="172"/>
      <c r="B81" s="256" t="str">
        <f t="shared" si="12"/>
        <v/>
      </c>
      <c r="C81" s="767" t="str">
        <f t="shared" si="13"/>
        <v/>
      </c>
      <c r="D81" s="172"/>
      <c r="E81" s="172"/>
      <c r="F81" s="214"/>
      <c r="G81" s="172"/>
      <c r="H81" s="172"/>
      <c r="I81" s="172"/>
      <c r="J81" s="172"/>
      <c r="K81" s="172"/>
      <c r="L81" s="172"/>
      <c r="M81" s="172"/>
      <c r="N81" s="172"/>
      <c r="O81" s="172"/>
      <c r="P81" s="172"/>
      <c r="Q81" s="172"/>
      <c r="R81" s="172"/>
      <c r="AG81" s="172">
        <f>SUM($AM$44:AM81)</f>
        <v>0</v>
      </c>
      <c r="AH81" s="172">
        <f>SUM($AM$44:AM81)</f>
        <v>0</v>
      </c>
      <c r="AI81" s="199" t="str">
        <f t="shared" si="9"/>
        <v/>
      </c>
      <c r="AJ81" s="209" t="str">
        <f t="shared" si="2"/>
        <v/>
      </c>
      <c r="AK81" s="172"/>
      <c r="AL81" s="172">
        <f>COUNTIF($AI$44:AI81,AI81)</f>
        <v>38</v>
      </c>
      <c r="AM81" s="172">
        <f t="shared" si="10"/>
        <v>0</v>
      </c>
      <c r="AN81" s="172"/>
      <c r="AO81" s="172">
        <v>38</v>
      </c>
      <c r="AP81" s="178" t="e">
        <f t="shared" si="3"/>
        <v>#N/A</v>
      </c>
      <c r="AQ81" s="179" t="str">
        <f t="shared" si="4"/>
        <v/>
      </c>
      <c r="AR81" s="173">
        <f t="shared" si="7"/>
        <v>0</v>
      </c>
      <c r="AS81" s="173">
        <v>38</v>
      </c>
      <c r="AT81" s="218" t="e">
        <f t="shared" si="5"/>
        <v>#N/A</v>
      </c>
      <c r="AU81" s="218" t="str">
        <f t="shared" si="11"/>
        <v/>
      </c>
    </row>
    <row r="82" spans="1:47" ht="18" customHeight="1" x14ac:dyDescent="0.2">
      <c r="A82" s="172"/>
      <c r="B82" s="256" t="str">
        <f t="shared" si="12"/>
        <v/>
      </c>
      <c r="C82" s="767" t="str">
        <f t="shared" si="13"/>
        <v/>
      </c>
      <c r="D82" s="172"/>
      <c r="E82" s="172"/>
      <c r="F82" s="214"/>
      <c r="G82" s="172"/>
      <c r="H82" s="172"/>
      <c r="I82" s="172"/>
      <c r="J82" s="172"/>
      <c r="K82" s="172"/>
      <c r="L82" s="172"/>
      <c r="M82" s="172"/>
      <c r="N82" s="172"/>
      <c r="O82" s="172"/>
      <c r="P82" s="172"/>
      <c r="Q82" s="172"/>
      <c r="R82" s="172"/>
      <c r="AG82" s="172">
        <f>SUM($AM$44:AM82)</f>
        <v>0</v>
      </c>
      <c r="AH82" s="172">
        <f>SUM($AM$44:AM82)</f>
        <v>0</v>
      </c>
      <c r="AI82" s="199" t="str">
        <f t="shared" si="9"/>
        <v/>
      </c>
      <c r="AJ82" s="209" t="str">
        <f t="shared" si="2"/>
        <v/>
      </c>
      <c r="AK82" s="172"/>
      <c r="AL82" s="172">
        <f>COUNTIF($AI$44:AI82,AI82)</f>
        <v>39</v>
      </c>
      <c r="AM82" s="172">
        <f t="shared" si="10"/>
        <v>0</v>
      </c>
      <c r="AN82" s="172"/>
      <c r="AO82" s="172">
        <v>39</v>
      </c>
      <c r="AP82" s="178" t="e">
        <f t="shared" si="3"/>
        <v>#N/A</v>
      </c>
      <c r="AQ82" s="179" t="str">
        <f t="shared" si="4"/>
        <v/>
      </c>
      <c r="AR82" s="173">
        <f t="shared" si="7"/>
        <v>0</v>
      </c>
      <c r="AS82" s="173">
        <v>39</v>
      </c>
      <c r="AT82" s="218" t="e">
        <f t="shared" si="5"/>
        <v>#N/A</v>
      </c>
      <c r="AU82" s="218" t="str">
        <f t="shared" si="11"/>
        <v/>
      </c>
    </row>
    <row r="83" spans="1:47" ht="18" customHeight="1" x14ac:dyDescent="0.2">
      <c r="A83" s="172"/>
      <c r="B83" s="256" t="str">
        <f t="shared" si="12"/>
        <v/>
      </c>
      <c r="C83" s="767" t="str">
        <f t="shared" si="13"/>
        <v/>
      </c>
      <c r="D83" s="172"/>
      <c r="E83" s="172"/>
      <c r="F83" s="214"/>
      <c r="G83" s="172"/>
      <c r="H83" s="172"/>
      <c r="I83" s="172"/>
      <c r="J83" s="172"/>
      <c r="K83" s="172"/>
      <c r="L83" s="172"/>
      <c r="M83" s="172"/>
      <c r="N83" s="172"/>
      <c r="O83" s="172"/>
      <c r="P83" s="172"/>
      <c r="Q83" s="172"/>
      <c r="R83" s="172"/>
      <c r="AG83" s="172">
        <f>SUM($AM$44:AM83)</f>
        <v>0</v>
      </c>
      <c r="AH83" s="172">
        <f>SUM($AM$44:AM83)</f>
        <v>0</v>
      </c>
      <c r="AI83" s="199" t="str">
        <f t="shared" si="9"/>
        <v/>
      </c>
      <c r="AJ83" s="400" t="str">
        <f t="shared" si="2"/>
        <v/>
      </c>
      <c r="AK83" s="172"/>
      <c r="AL83" s="172">
        <f>COUNTIF($AI$44:AI83,AI83)</f>
        <v>40</v>
      </c>
      <c r="AM83" s="172">
        <f t="shared" si="10"/>
        <v>0</v>
      </c>
      <c r="AN83" s="172"/>
      <c r="AO83" s="172">
        <v>40</v>
      </c>
      <c r="AP83" s="178" t="e">
        <f t="shared" si="3"/>
        <v>#N/A</v>
      </c>
      <c r="AQ83" s="257" t="str">
        <f t="shared" si="4"/>
        <v/>
      </c>
      <c r="AR83" s="173">
        <f t="shared" si="7"/>
        <v>0</v>
      </c>
      <c r="AS83" s="173">
        <v>40</v>
      </c>
      <c r="AT83" s="218" t="e">
        <f t="shared" si="5"/>
        <v>#N/A</v>
      </c>
      <c r="AU83" s="218" t="str">
        <f t="shared" si="11"/>
        <v/>
      </c>
    </row>
    <row r="84" spans="1:47" ht="18" customHeight="1" x14ac:dyDescent="0.2">
      <c r="A84" s="172"/>
      <c r="B84" s="256" t="str">
        <f t="shared" si="12"/>
        <v/>
      </c>
      <c r="C84" s="767" t="str">
        <f t="shared" si="13"/>
        <v/>
      </c>
      <c r="D84" s="172"/>
      <c r="E84" s="172"/>
      <c r="F84" s="104"/>
      <c r="G84" s="172"/>
      <c r="H84" s="172"/>
      <c r="I84" s="172"/>
      <c r="J84" s="172"/>
      <c r="K84" s="172"/>
      <c r="L84" s="172"/>
      <c r="M84" s="172"/>
      <c r="N84" s="172"/>
      <c r="O84" s="172"/>
      <c r="P84" s="172"/>
      <c r="Q84" s="172"/>
      <c r="R84" s="172"/>
    </row>
    <row r="85" spans="1:47" ht="18" customHeight="1" x14ac:dyDescent="0.2">
      <c r="A85" s="172"/>
      <c r="B85" s="256" t="str">
        <f t="shared" si="12"/>
        <v/>
      </c>
      <c r="C85" s="767" t="str">
        <f t="shared" si="13"/>
        <v/>
      </c>
      <c r="D85" s="172"/>
      <c r="E85" s="172"/>
      <c r="F85" s="172"/>
      <c r="G85" s="172"/>
      <c r="H85" s="172"/>
      <c r="I85" s="172"/>
      <c r="J85" s="172"/>
      <c r="K85" s="172"/>
      <c r="L85" s="172"/>
      <c r="M85" s="172"/>
      <c r="N85" s="172"/>
      <c r="O85" s="172"/>
      <c r="P85" s="172"/>
      <c r="Q85" s="172"/>
      <c r="R85" s="172"/>
    </row>
    <row r="86" spans="1:47" ht="18" customHeight="1" x14ac:dyDescent="0.2">
      <c r="A86" s="172"/>
      <c r="B86" s="256" t="str">
        <f t="shared" si="12"/>
        <v/>
      </c>
      <c r="C86" s="767" t="str">
        <f t="shared" si="13"/>
        <v/>
      </c>
      <c r="D86" s="172"/>
      <c r="E86" s="172"/>
      <c r="F86" s="172"/>
      <c r="G86" s="172"/>
      <c r="H86" s="172"/>
      <c r="I86" s="172"/>
      <c r="J86" s="172"/>
      <c r="K86" s="172"/>
      <c r="L86" s="172"/>
      <c r="M86" s="172"/>
      <c r="N86" s="172"/>
      <c r="O86" s="172"/>
      <c r="P86" s="172"/>
      <c r="Q86" s="172"/>
      <c r="R86" s="172"/>
    </row>
    <row r="87" spans="1:47" ht="18" customHeight="1" x14ac:dyDescent="0.2">
      <c r="A87" s="172"/>
      <c r="B87" s="256" t="str">
        <f t="shared" si="12"/>
        <v/>
      </c>
      <c r="C87" s="767" t="str">
        <f t="shared" si="13"/>
        <v/>
      </c>
      <c r="D87" s="172"/>
      <c r="E87" s="172"/>
      <c r="F87" s="172"/>
      <c r="G87" s="172"/>
      <c r="H87" s="172"/>
      <c r="I87" s="172"/>
      <c r="J87" s="172"/>
      <c r="K87" s="172"/>
      <c r="L87" s="172"/>
      <c r="M87" s="172"/>
      <c r="N87" s="172"/>
      <c r="O87" s="172"/>
      <c r="P87" s="172"/>
      <c r="Q87" s="172"/>
      <c r="R87" s="172"/>
    </row>
    <row r="88" spans="1:47" ht="18" customHeight="1" x14ac:dyDescent="0.2">
      <c r="A88" s="172"/>
      <c r="B88" s="256" t="str">
        <f t="shared" si="12"/>
        <v/>
      </c>
      <c r="C88" s="767" t="str">
        <f t="shared" si="13"/>
        <v/>
      </c>
      <c r="D88" s="172"/>
      <c r="E88" s="172"/>
      <c r="F88" s="172"/>
      <c r="G88" s="172"/>
      <c r="H88" s="172"/>
      <c r="I88" s="172"/>
      <c r="J88" s="172"/>
      <c r="K88" s="172"/>
      <c r="L88" s="172"/>
      <c r="M88" s="172"/>
      <c r="N88" s="172"/>
      <c r="O88" s="172"/>
      <c r="P88" s="172"/>
      <c r="Q88" s="172"/>
      <c r="R88" s="172"/>
    </row>
    <row r="89" spans="1:47" ht="18" customHeight="1" x14ac:dyDescent="0.2">
      <c r="A89" s="172"/>
      <c r="B89" s="256" t="str">
        <f t="shared" si="12"/>
        <v/>
      </c>
      <c r="C89" s="767" t="str">
        <f t="shared" si="13"/>
        <v/>
      </c>
      <c r="D89" s="172"/>
      <c r="E89" s="172"/>
      <c r="F89" s="172"/>
      <c r="G89" s="172"/>
      <c r="H89" s="172"/>
      <c r="I89" s="172"/>
      <c r="J89" s="172"/>
      <c r="K89" s="172"/>
      <c r="L89" s="172"/>
      <c r="M89" s="172"/>
      <c r="N89" s="172"/>
      <c r="O89" s="172"/>
      <c r="P89" s="172"/>
      <c r="Q89" s="172"/>
      <c r="R89" s="172"/>
    </row>
    <row r="90" spans="1:47" ht="18" customHeight="1" x14ac:dyDescent="0.2">
      <c r="A90" s="172"/>
      <c r="B90" s="256" t="str">
        <f t="shared" si="12"/>
        <v/>
      </c>
      <c r="C90" s="767" t="str">
        <f t="shared" si="13"/>
        <v/>
      </c>
      <c r="D90" s="172"/>
      <c r="E90" s="172"/>
      <c r="F90" s="172"/>
      <c r="G90" s="172"/>
      <c r="H90" s="172"/>
      <c r="I90" s="172"/>
      <c r="J90" s="172"/>
      <c r="K90" s="172"/>
      <c r="L90" s="172"/>
      <c r="M90" s="172"/>
      <c r="N90" s="172"/>
      <c r="O90" s="172"/>
      <c r="P90" s="172"/>
      <c r="Q90" s="172"/>
      <c r="R90" s="172"/>
    </row>
    <row r="91" spans="1:47" ht="18" customHeight="1" x14ac:dyDescent="0.2">
      <c r="A91" s="172"/>
      <c r="B91" s="256" t="str">
        <f t="shared" si="12"/>
        <v/>
      </c>
      <c r="C91" s="767" t="str">
        <f t="shared" si="13"/>
        <v/>
      </c>
      <c r="D91" s="172"/>
      <c r="E91" s="172"/>
      <c r="F91" s="172"/>
      <c r="G91" s="172"/>
      <c r="H91" s="172"/>
      <c r="I91" s="172"/>
      <c r="J91" s="172"/>
      <c r="K91" s="172"/>
      <c r="L91" s="172"/>
      <c r="M91" s="172"/>
      <c r="N91" s="172"/>
      <c r="O91" s="172"/>
      <c r="P91" s="172"/>
      <c r="Q91" s="172"/>
      <c r="R91" s="172"/>
    </row>
    <row r="92" spans="1:47" ht="18" customHeight="1" x14ac:dyDescent="0.2">
      <c r="A92" s="172"/>
      <c r="B92" s="256" t="str">
        <f t="shared" si="12"/>
        <v/>
      </c>
      <c r="C92" s="767" t="str">
        <f t="shared" si="13"/>
        <v/>
      </c>
      <c r="D92" s="172"/>
      <c r="E92" s="172"/>
      <c r="F92" s="172"/>
      <c r="G92" s="172"/>
      <c r="H92" s="172"/>
      <c r="I92" s="172"/>
      <c r="J92" s="172"/>
      <c r="K92" s="172"/>
      <c r="L92" s="172"/>
      <c r="M92" s="172"/>
      <c r="N92" s="172"/>
      <c r="O92" s="172"/>
      <c r="P92" s="172"/>
      <c r="Q92" s="172"/>
      <c r="R92" s="172"/>
    </row>
    <row r="93" spans="1:47" ht="18" customHeight="1" x14ac:dyDescent="0.2">
      <c r="A93" s="172"/>
      <c r="B93" s="256" t="str">
        <f t="shared" si="12"/>
        <v/>
      </c>
      <c r="C93" s="767" t="str">
        <f t="shared" si="13"/>
        <v/>
      </c>
      <c r="D93" s="172"/>
      <c r="E93" s="172"/>
      <c r="F93" s="172"/>
      <c r="G93" s="172"/>
      <c r="H93" s="172"/>
      <c r="I93" s="172"/>
      <c r="J93" s="172"/>
      <c r="K93" s="172"/>
      <c r="L93" s="172"/>
      <c r="M93" s="172"/>
      <c r="N93" s="172"/>
      <c r="O93" s="172"/>
      <c r="P93" s="172"/>
      <c r="Q93" s="172"/>
      <c r="R93" s="172"/>
    </row>
    <row r="94" spans="1:47" ht="18" customHeight="1" x14ac:dyDescent="0.2">
      <c r="A94" s="172"/>
      <c r="B94" s="256" t="str">
        <f t="shared" si="12"/>
        <v/>
      </c>
      <c r="C94" s="767" t="str">
        <f t="shared" si="13"/>
        <v/>
      </c>
      <c r="D94" s="172"/>
      <c r="E94" s="172"/>
      <c r="F94" s="172"/>
      <c r="G94" s="172"/>
      <c r="H94" s="172"/>
      <c r="I94" s="172"/>
      <c r="J94" s="172"/>
      <c r="K94" s="172"/>
      <c r="L94" s="172"/>
      <c r="M94" s="172"/>
      <c r="N94" s="172"/>
      <c r="O94" s="172"/>
      <c r="P94" s="172"/>
      <c r="Q94" s="172"/>
      <c r="R94" s="172"/>
    </row>
    <row r="95" spans="1:47" ht="18" customHeight="1" x14ac:dyDescent="0.2">
      <c r="A95" s="172"/>
      <c r="B95" s="256" t="str">
        <f t="shared" si="12"/>
        <v/>
      </c>
      <c r="C95" s="767" t="str">
        <f t="shared" si="13"/>
        <v/>
      </c>
      <c r="D95" s="172"/>
      <c r="E95" s="172"/>
      <c r="F95" s="172"/>
      <c r="G95" s="172"/>
      <c r="H95" s="172"/>
      <c r="I95" s="172"/>
      <c r="J95" s="172"/>
      <c r="K95" s="172"/>
      <c r="L95" s="172"/>
      <c r="M95" s="172"/>
      <c r="N95" s="172"/>
      <c r="O95" s="172"/>
      <c r="P95" s="172"/>
      <c r="Q95" s="172"/>
      <c r="R95" s="172"/>
    </row>
    <row r="96" spans="1:47" ht="18" customHeight="1" x14ac:dyDescent="0.2">
      <c r="A96" s="172"/>
      <c r="B96" s="256" t="str">
        <f t="shared" si="12"/>
        <v/>
      </c>
      <c r="C96" s="767" t="str">
        <f t="shared" si="13"/>
        <v/>
      </c>
      <c r="D96" s="172"/>
      <c r="E96" s="172"/>
      <c r="F96" s="172"/>
      <c r="G96" s="172"/>
      <c r="H96" s="172"/>
      <c r="I96" s="172"/>
      <c r="J96" s="172"/>
      <c r="K96" s="172"/>
      <c r="L96" s="172"/>
      <c r="M96" s="172"/>
      <c r="N96" s="172"/>
      <c r="O96" s="172"/>
      <c r="P96" s="172"/>
      <c r="Q96" s="172"/>
      <c r="R96" s="172"/>
    </row>
    <row r="97" spans="1:32" ht="18" customHeight="1" x14ac:dyDescent="0.2">
      <c r="A97" s="172"/>
      <c r="B97" s="256" t="str">
        <f t="shared" si="12"/>
        <v/>
      </c>
      <c r="C97" s="767" t="str">
        <f t="shared" si="13"/>
        <v/>
      </c>
      <c r="D97" s="172"/>
      <c r="E97" s="172"/>
      <c r="F97" s="172"/>
      <c r="G97" s="172"/>
      <c r="H97" s="172"/>
      <c r="I97" s="172"/>
      <c r="J97" s="172"/>
      <c r="K97" s="172"/>
      <c r="L97" s="172"/>
      <c r="M97" s="172"/>
      <c r="N97" s="172"/>
      <c r="O97" s="172"/>
      <c r="P97" s="172"/>
      <c r="Q97" s="172"/>
      <c r="R97" s="172"/>
    </row>
    <row r="98" spans="1:32" ht="18" customHeight="1" x14ac:dyDescent="0.2">
      <c r="A98" s="172"/>
      <c r="B98" s="256" t="str">
        <f t="shared" si="12"/>
        <v/>
      </c>
      <c r="C98" s="767" t="str">
        <f t="shared" si="13"/>
        <v/>
      </c>
      <c r="D98" s="172"/>
      <c r="E98" s="172"/>
      <c r="F98" s="172"/>
      <c r="G98" s="172"/>
      <c r="H98" s="172"/>
      <c r="I98" s="172"/>
      <c r="J98" s="172"/>
      <c r="K98" s="172"/>
      <c r="L98" s="172"/>
      <c r="M98" s="172"/>
      <c r="N98" s="172"/>
      <c r="O98" s="172"/>
      <c r="P98" s="172"/>
      <c r="Q98" s="172"/>
      <c r="R98" s="172"/>
    </row>
    <row r="99" spans="1:32" ht="18" customHeight="1" x14ac:dyDescent="0.2">
      <c r="A99" s="172"/>
      <c r="B99" s="256" t="str">
        <f t="shared" si="12"/>
        <v/>
      </c>
      <c r="C99" s="767" t="str">
        <f t="shared" si="13"/>
        <v/>
      </c>
      <c r="D99" s="172"/>
      <c r="E99" s="172"/>
      <c r="F99" s="172"/>
      <c r="G99" s="172"/>
      <c r="H99" s="172"/>
      <c r="I99" s="172"/>
      <c r="J99" s="172"/>
      <c r="K99" s="172"/>
      <c r="L99" s="172"/>
      <c r="M99" s="172"/>
      <c r="N99" s="172"/>
      <c r="O99" s="172"/>
      <c r="P99" s="172"/>
      <c r="Q99" s="172"/>
      <c r="R99" s="172"/>
    </row>
    <row r="100" spans="1:32" ht="18" customHeight="1" x14ac:dyDescent="0.2">
      <c r="A100" s="172"/>
      <c r="B100" s="256" t="str">
        <f t="shared" si="12"/>
        <v/>
      </c>
      <c r="C100" s="767" t="str">
        <f t="shared" si="13"/>
        <v/>
      </c>
      <c r="D100" s="172"/>
      <c r="E100" s="172"/>
      <c r="F100" s="172"/>
      <c r="G100" s="172"/>
      <c r="H100" s="172"/>
      <c r="I100" s="172"/>
      <c r="J100" s="172"/>
      <c r="K100" s="172"/>
      <c r="L100" s="172"/>
      <c r="M100" s="172"/>
      <c r="N100" s="172"/>
      <c r="O100" s="172"/>
      <c r="P100" s="172"/>
      <c r="Q100" s="172"/>
      <c r="R100" s="172"/>
    </row>
    <row r="101" spans="1:32" ht="18" customHeight="1" x14ac:dyDescent="0.2">
      <c r="A101" s="172"/>
      <c r="B101" s="256" t="str">
        <f t="shared" si="12"/>
        <v/>
      </c>
      <c r="C101" s="767" t="str">
        <f t="shared" si="13"/>
        <v/>
      </c>
      <c r="D101" s="172"/>
      <c r="E101" s="172"/>
      <c r="F101" s="172"/>
      <c r="G101" s="172"/>
      <c r="H101" s="172"/>
      <c r="I101" s="172"/>
      <c r="J101" s="172"/>
      <c r="K101" s="172"/>
      <c r="L101" s="172"/>
      <c r="M101" s="172"/>
      <c r="N101" s="172"/>
      <c r="O101" s="172"/>
      <c r="P101" s="172"/>
      <c r="Q101" s="172"/>
      <c r="R101" s="172"/>
    </row>
    <row r="102" spans="1:32" ht="18" customHeight="1" x14ac:dyDescent="0.2">
      <c r="A102" s="172"/>
      <c r="B102" s="256" t="str">
        <f t="shared" si="12"/>
        <v/>
      </c>
      <c r="C102" s="767" t="str">
        <f t="shared" si="13"/>
        <v/>
      </c>
      <c r="D102" s="172"/>
      <c r="E102" s="172"/>
      <c r="F102" s="172"/>
      <c r="G102" s="172"/>
      <c r="H102" s="172"/>
      <c r="I102" s="172"/>
      <c r="J102" s="172"/>
      <c r="K102" s="172"/>
      <c r="L102" s="172"/>
      <c r="M102" s="172"/>
      <c r="N102" s="172"/>
      <c r="O102" s="172"/>
      <c r="P102" s="172"/>
      <c r="Q102" s="172"/>
      <c r="R102" s="172"/>
    </row>
    <row r="103" spans="1:32" ht="18" customHeight="1" x14ac:dyDescent="0.2">
      <c r="A103" s="172"/>
      <c r="B103" s="256" t="str">
        <f t="shared" si="12"/>
        <v/>
      </c>
      <c r="C103" s="767" t="str">
        <f t="shared" si="13"/>
        <v/>
      </c>
      <c r="D103" s="172"/>
      <c r="E103" s="172"/>
      <c r="F103" s="172"/>
      <c r="G103" s="172"/>
      <c r="H103" s="172"/>
      <c r="I103" s="172"/>
      <c r="J103" s="172"/>
      <c r="K103" s="172"/>
      <c r="L103" s="172"/>
      <c r="M103" s="172"/>
      <c r="N103" s="172"/>
      <c r="O103" s="172"/>
      <c r="P103" s="172"/>
      <c r="Q103" s="172"/>
      <c r="R103" s="172"/>
    </row>
    <row r="104" spans="1:32" ht="18" customHeight="1" x14ac:dyDescent="0.2">
      <c r="A104" s="172"/>
      <c r="B104" s="256" t="str">
        <f t="shared" si="12"/>
        <v/>
      </c>
      <c r="C104" s="767" t="str">
        <f t="shared" si="13"/>
        <v/>
      </c>
      <c r="D104" s="172"/>
      <c r="E104" s="172"/>
      <c r="F104" s="172"/>
      <c r="G104" s="172"/>
      <c r="H104" s="172"/>
      <c r="I104" s="172"/>
      <c r="J104" s="172"/>
      <c r="K104" s="172"/>
      <c r="L104" s="172"/>
      <c r="M104" s="172"/>
      <c r="N104" s="172"/>
      <c r="O104" s="172"/>
      <c r="P104" s="172"/>
      <c r="Q104" s="172"/>
      <c r="R104" s="172"/>
    </row>
    <row r="105" spans="1:32" ht="18" customHeight="1" x14ac:dyDescent="0.2">
      <c r="A105" s="172"/>
      <c r="B105" s="256" t="str">
        <f t="shared" si="12"/>
        <v/>
      </c>
      <c r="C105" s="767" t="str">
        <f t="shared" si="13"/>
        <v/>
      </c>
      <c r="D105" s="172"/>
      <c r="E105" s="172"/>
      <c r="F105" s="172"/>
      <c r="G105" s="172"/>
      <c r="H105" s="172"/>
      <c r="I105" s="172"/>
      <c r="J105" s="172"/>
      <c r="K105" s="172"/>
      <c r="L105" s="172"/>
      <c r="M105" s="172"/>
      <c r="N105" s="172"/>
      <c r="O105" s="172"/>
      <c r="P105" s="172"/>
      <c r="Q105" s="172"/>
      <c r="R105" s="172"/>
    </row>
    <row r="106" spans="1:32" ht="18" customHeight="1" x14ac:dyDescent="0.2">
      <c r="A106" s="172"/>
      <c r="B106" s="256" t="str">
        <f t="shared" si="12"/>
        <v/>
      </c>
      <c r="C106" s="767" t="str">
        <f t="shared" si="13"/>
        <v/>
      </c>
      <c r="D106" s="172"/>
      <c r="E106" s="172"/>
      <c r="F106" s="172"/>
      <c r="G106" s="172"/>
      <c r="H106" s="172"/>
      <c r="I106" s="172"/>
      <c r="J106" s="172"/>
      <c r="K106" s="172"/>
      <c r="L106" s="172"/>
      <c r="M106" s="172"/>
      <c r="N106" s="172"/>
      <c r="O106" s="172"/>
      <c r="P106" s="172"/>
      <c r="Q106" s="172"/>
      <c r="R106" s="172"/>
    </row>
    <row r="107" spans="1:32" ht="18" customHeight="1" x14ac:dyDescent="0.2">
      <c r="A107" s="172"/>
      <c r="B107" s="256" t="str">
        <f t="shared" si="12"/>
        <v/>
      </c>
      <c r="C107" s="767" t="str">
        <f t="shared" si="13"/>
        <v/>
      </c>
      <c r="D107" s="172"/>
      <c r="E107" s="172"/>
      <c r="F107" s="172"/>
      <c r="G107" s="172"/>
      <c r="H107" s="172"/>
      <c r="I107" s="172"/>
      <c r="J107" s="172"/>
      <c r="K107" s="172"/>
      <c r="L107" s="172"/>
      <c r="M107" s="172"/>
      <c r="N107" s="172"/>
      <c r="O107" s="172"/>
      <c r="P107" s="172"/>
      <c r="Q107" s="172"/>
      <c r="R107" s="172"/>
    </row>
    <row r="108" spans="1:32" ht="17.25" customHeight="1" x14ac:dyDescent="0.2">
      <c r="A108" s="172"/>
      <c r="B108" s="256" t="str">
        <f t="shared" si="12"/>
        <v/>
      </c>
      <c r="C108" s="767" t="str">
        <f t="shared" si="13"/>
        <v/>
      </c>
      <c r="D108" s="172"/>
      <c r="E108" s="172"/>
      <c r="F108" s="172"/>
      <c r="G108" s="172"/>
      <c r="H108" s="172"/>
      <c r="I108" s="172"/>
      <c r="J108" s="172"/>
      <c r="K108" s="172"/>
      <c r="L108" s="172"/>
      <c r="M108" s="172"/>
      <c r="N108" s="172"/>
      <c r="O108" s="172"/>
      <c r="P108" s="172"/>
      <c r="Q108" s="172"/>
      <c r="R108" s="172"/>
    </row>
    <row r="109" spans="1:32" ht="19.5" customHeight="1" thickBot="1" x14ac:dyDescent="0.25">
      <c r="A109" s="172"/>
      <c r="B109" s="258" t="str">
        <f t="shared" si="12"/>
        <v/>
      </c>
      <c r="C109" s="768" t="str">
        <f t="shared" si="13"/>
        <v/>
      </c>
      <c r="D109" s="172"/>
      <c r="E109" s="172"/>
      <c r="F109" s="172"/>
      <c r="G109" s="172"/>
      <c r="H109" s="172"/>
      <c r="I109" s="172"/>
      <c r="J109" s="172"/>
      <c r="K109" s="172"/>
      <c r="L109" s="172"/>
      <c r="M109" s="172"/>
      <c r="N109" s="172"/>
      <c r="O109" s="172"/>
      <c r="P109" s="172"/>
      <c r="Q109" s="172"/>
      <c r="R109" s="172"/>
    </row>
    <row r="110" spans="1:32" x14ac:dyDescent="0.2">
      <c r="A110" s="172"/>
      <c r="B110" s="172"/>
      <c r="C110" s="172"/>
      <c r="D110" s="172"/>
      <c r="E110" s="172"/>
      <c r="F110" s="172"/>
      <c r="G110" s="172"/>
      <c r="H110" s="172"/>
      <c r="I110" s="172"/>
      <c r="J110" s="172"/>
      <c r="K110" s="172"/>
      <c r="L110" s="172"/>
      <c r="M110" s="172"/>
      <c r="N110" s="172"/>
      <c r="O110" s="172"/>
      <c r="P110" s="172"/>
      <c r="Q110" s="172"/>
      <c r="R110" s="172"/>
      <c r="S110" s="183"/>
      <c r="T110" s="183"/>
      <c r="U110" s="259"/>
      <c r="V110" s="401"/>
      <c r="W110" s="183"/>
      <c r="X110" s="183"/>
      <c r="Y110" s="183"/>
      <c r="Z110" s="183"/>
      <c r="AA110" s="183"/>
      <c r="AB110" s="183"/>
      <c r="AC110" s="183"/>
      <c r="AD110" s="183"/>
      <c r="AE110" s="183"/>
      <c r="AF110" s="218"/>
    </row>
    <row r="111" spans="1:32" ht="16.5" x14ac:dyDescent="0.3">
      <c r="A111" s="172"/>
      <c r="B111" s="172"/>
      <c r="D111" s="52" t="s">
        <v>183</v>
      </c>
      <c r="E111" s="172"/>
      <c r="F111" s="172"/>
      <c r="G111" s="172"/>
      <c r="H111" s="172"/>
      <c r="I111" s="172"/>
      <c r="J111" s="172"/>
      <c r="K111" s="172"/>
      <c r="L111" s="172"/>
      <c r="M111" s="172"/>
      <c r="N111" s="172"/>
      <c r="O111" s="172"/>
      <c r="P111" s="172"/>
      <c r="Q111" s="172"/>
      <c r="R111" s="172"/>
      <c r="S111" s="183"/>
      <c r="T111" s="183"/>
      <c r="U111" s="259"/>
      <c r="V111" s="401"/>
      <c r="W111" s="183"/>
      <c r="X111" s="183"/>
      <c r="Y111" s="183"/>
      <c r="Z111" s="183"/>
      <c r="AA111" s="183"/>
      <c r="AB111" s="183"/>
      <c r="AC111" s="183"/>
      <c r="AD111" s="183"/>
      <c r="AE111" s="183"/>
      <c r="AF111" s="218"/>
    </row>
    <row r="112" spans="1:32" x14ac:dyDescent="0.2">
      <c r="A112" s="172"/>
      <c r="B112" s="172"/>
      <c r="C112" s="172"/>
      <c r="D112" s="172"/>
      <c r="E112" s="172"/>
      <c r="F112" s="172"/>
      <c r="G112" s="172"/>
      <c r="H112" s="172"/>
      <c r="I112" s="172"/>
      <c r="J112" s="172"/>
      <c r="K112" s="172"/>
      <c r="L112" s="172"/>
      <c r="M112" s="172"/>
      <c r="N112" s="172"/>
      <c r="O112" s="172"/>
      <c r="P112" s="172"/>
      <c r="Q112" s="172"/>
      <c r="R112" s="172"/>
      <c r="S112" s="183"/>
      <c r="T112" s="183"/>
      <c r="U112" s="259"/>
      <c r="V112" s="401"/>
      <c r="W112" s="183"/>
      <c r="X112" s="183"/>
      <c r="Y112" s="183"/>
      <c r="Z112" s="183"/>
      <c r="AA112" s="183"/>
      <c r="AB112" s="183"/>
      <c r="AC112" s="183"/>
      <c r="AD112" s="183"/>
      <c r="AE112" s="183"/>
      <c r="AF112" s="218"/>
    </row>
    <row r="113" spans="1:32" x14ac:dyDescent="0.2">
      <c r="A113" s="172"/>
      <c r="B113" s="172"/>
      <c r="C113" s="172"/>
      <c r="D113" s="172"/>
      <c r="E113" s="172"/>
      <c r="F113" s="172"/>
      <c r="G113" s="172"/>
      <c r="H113" s="172"/>
      <c r="I113" s="172"/>
      <c r="J113" s="172"/>
      <c r="K113" s="172"/>
      <c r="L113" s="172"/>
      <c r="M113" s="172"/>
      <c r="N113" s="172"/>
      <c r="O113" s="172"/>
      <c r="P113" s="172"/>
      <c r="Q113" s="172"/>
      <c r="R113" s="172"/>
      <c r="S113" s="183"/>
      <c r="T113" s="183"/>
      <c r="U113" s="259"/>
      <c r="V113" s="401"/>
      <c r="W113" s="183"/>
      <c r="X113" s="183"/>
      <c r="Y113" s="183"/>
      <c r="Z113" s="183"/>
      <c r="AA113" s="183"/>
      <c r="AB113" s="183"/>
      <c r="AC113" s="183"/>
      <c r="AD113" s="183"/>
      <c r="AE113" s="183"/>
      <c r="AF113" s="218"/>
    </row>
    <row r="114" spans="1:32" ht="15" x14ac:dyDescent="0.25">
      <c r="A114" s="172"/>
      <c r="B114" s="186" t="s">
        <v>30</v>
      </c>
      <c r="C114" s="172"/>
      <c r="D114" s="172"/>
      <c r="E114" s="172"/>
      <c r="F114" s="172"/>
      <c r="G114" s="172"/>
      <c r="H114" s="172"/>
      <c r="I114" s="172"/>
      <c r="J114" s="172"/>
      <c r="K114" s="172"/>
      <c r="L114" s="172"/>
      <c r="M114" s="172"/>
      <c r="N114" s="172"/>
      <c r="O114" s="172"/>
      <c r="P114" s="172"/>
      <c r="Q114" s="172"/>
      <c r="R114" s="172"/>
      <c r="S114" s="183"/>
      <c r="T114" s="183"/>
      <c r="U114" s="259"/>
      <c r="V114" s="401"/>
      <c r="W114" s="183"/>
      <c r="X114" s="183"/>
      <c r="Y114" s="183"/>
      <c r="Z114" s="183"/>
      <c r="AA114" s="183"/>
      <c r="AB114" s="183"/>
      <c r="AC114" s="183"/>
      <c r="AD114" s="183"/>
      <c r="AE114" s="183"/>
      <c r="AF114" s="218"/>
    </row>
    <row r="115" spans="1:32" x14ac:dyDescent="0.2">
      <c r="A115" s="172"/>
      <c r="B115" s="172"/>
      <c r="C115" s="172"/>
      <c r="D115" s="172"/>
      <c r="E115" s="172"/>
      <c r="F115" s="172"/>
      <c r="G115" s="172"/>
      <c r="H115" s="172"/>
      <c r="I115" s="172"/>
      <c r="J115" s="172"/>
      <c r="K115" s="172"/>
      <c r="L115" s="172"/>
      <c r="M115" s="172"/>
      <c r="N115" s="172"/>
      <c r="O115" s="172"/>
      <c r="P115" s="172"/>
      <c r="Q115" s="172"/>
      <c r="R115" s="172"/>
      <c r="S115" s="183"/>
      <c r="T115" s="183"/>
      <c r="U115" s="259"/>
      <c r="V115" s="401"/>
      <c r="W115" s="183"/>
      <c r="X115" s="183"/>
      <c r="Y115" s="183"/>
      <c r="Z115" s="183"/>
      <c r="AA115" s="183"/>
      <c r="AB115" s="183"/>
      <c r="AC115" s="183"/>
      <c r="AD115" s="183"/>
      <c r="AE115" s="183"/>
      <c r="AF115" s="218"/>
    </row>
    <row r="116" spans="1:32" x14ac:dyDescent="0.2">
      <c r="A116" s="172"/>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row>
    <row r="117" spans="1:32" ht="18" customHeight="1" thickBot="1" x14ac:dyDescent="0.25">
      <c r="A117" s="172"/>
      <c r="C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row>
    <row r="118" spans="1:32" ht="73.5" customHeight="1" thickBot="1" x14ac:dyDescent="0.25">
      <c r="A118" s="172"/>
      <c r="B118" s="187" t="s">
        <v>68</v>
      </c>
      <c r="C118" s="190" t="s">
        <v>193</v>
      </c>
      <c r="D118" s="190" t="s">
        <v>194</v>
      </c>
      <c r="E118" s="190" t="s">
        <v>374</v>
      </c>
      <c r="F118" s="219" t="s">
        <v>282</v>
      </c>
      <c r="G118" s="219" t="s">
        <v>284</v>
      </c>
      <c r="H118" s="246"/>
      <c r="I118" s="288"/>
      <c r="J118" s="172"/>
      <c r="K118" s="172"/>
      <c r="L118" s="172"/>
      <c r="M118" s="172"/>
      <c r="N118" s="172"/>
      <c r="O118" s="172"/>
      <c r="P118" s="172"/>
      <c r="Q118" s="172"/>
      <c r="R118" s="172"/>
      <c r="S118" s="172"/>
      <c r="T118" s="172"/>
      <c r="U118" s="172"/>
      <c r="V118" s="172"/>
      <c r="W118" s="172"/>
      <c r="X118" s="172"/>
      <c r="Y118" s="172"/>
      <c r="Z118" s="172"/>
      <c r="AA118" s="172"/>
    </row>
    <row r="119" spans="1:32" ht="18" customHeight="1" x14ac:dyDescent="0.2">
      <c r="A119" s="172"/>
      <c r="B119" s="402" t="str">
        <f>IF(B70="","",B70)</f>
        <v/>
      </c>
      <c r="C119" s="427"/>
      <c r="D119" s="425"/>
      <c r="E119" s="425"/>
      <c r="F119" s="403" t="str">
        <f>C70</f>
        <v/>
      </c>
      <c r="G119" s="765" t="str">
        <f>IF(B119="","",C119-D119+E119-F119)</f>
        <v/>
      </c>
      <c r="H119" s="47"/>
      <c r="I119" s="47"/>
      <c r="J119" s="172"/>
      <c r="K119" s="172"/>
      <c r="L119" s="172"/>
      <c r="M119" s="172"/>
      <c r="N119" s="172"/>
      <c r="O119" s="172"/>
      <c r="P119" s="172"/>
      <c r="Q119" s="172"/>
      <c r="R119" s="172"/>
      <c r="S119" s="172"/>
      <c r="T119" s="172"/>
      <c r="U119" s="172"/>
      <c r="V119" s="172"/>
      <c r="W119" s="172"/>
      <c r="X119" s="172"/>
      <c r="Y119" s="172"/>
      <c r="Z119" s="172"/>
      <c r="AA119" s="172"/>
    </row>
    <row r="120" spans="1:32" ht="18" customHeight="1" x14ac:dyDescent="0.2">
      <c r="A120" s="172"/>
      <c r="B120" s="222" t="str">
        <f>IF(B71="","",B71)</f>
        <v/>
      </c>
      <c r="C120" s="427"/>
      <c r="D120" s="425"/>
      <c r="E120" s="425"/>
      <c r="F120" s="404" t="str">
        <f t="shared" ref="F120:F158" si="14">C71</f>
        <v/>
      </c>
      <c r="G120" s="718" t="str">
        <f>IF(B120="","",C120-D120+E120-F120)</f>
        <v/>
      </c>
      <c r="H120" s="47"/>
      <c r="I120" s="47"/>
      <c r="J120" s="172"/>
      <c r="K120" s="172"/>
      <c r="L120" s="172"/>
      <c r="M120" s="172"/>
      <c r="N120" s="172"/>
      <c r="O120" s="172"/>
      <c r="P120" s="172"/>
      <c r="Q120" s="172"/>
      <c r="R120" s="172"/>
      <c r="S120" s="172"/>
      <c r="T120" s="172"/>
      <c r="U120" s="172"/>
      <c r="V120" s="172"/>
      <c r="W120" s="172"/>
      <c r="X120" s="172"/>
      <c r="Y120" s="172"/>
      <c r="Z120" s="172"/>
      <c r="AA120" s="172"/>
    </row>
    <row r="121" spans="1:32" ht="18" customHeight="1" x14ac:dyDescent="0.2">
      <c r="A121" s="172"/>
      <c r="B121" s="222" t="str">
        <f t="shared" ref="B121:B158" si="15">IF(B72="","",B72)</f>
        <v/>
      </c>
      <c r="C121" s="427"/>
      <c r="D121" s="425"/>
      <c r="E121" s="425"/>
      <c r="F121" s="404" t="str">
        <f t="shared" si="14"/>
        <v/>
      </c>
      <c r="G121" s="718" t="str">
        <f t="shared" ref="G121:G158" si="16">IF(B121="","",C121-D121+E121-F121)</f>
        <v/>
      </c>
      <c r="H121" s="47"/>
      <c r="I121" s="47"/>
      <c r="J121" s="172"/>
      <c r="K121" s="172"/>
      <c r="L121" s="172"/>
      <c r="M121" s="172"/>
      <c r="N121" s="172"/>
      <c r="O121" s="172"/>
      <c r="P121" s="172"/>
      <c r="Q121" s="172"/>
      <c r="R121" s="172"/>
      <c r="S121" s="172"/>
      <c r="T121" s="172"/>
      <c r="U121" s="172"/>
      <c r="V121" s="172"/>
      <c r="W121" s="172"/>
      <c r="X121" s="172"/>
      <c r="Y121" s="172"/>
      <c r="Z121" s="172"/>
      <c r="AA121" s="172"/>
    </row>
    <row r="122" spans="1:32" ht="18" customHeight="1" x14ac:dyDescent="0.2">
      <c r="A122" s="172"/>
      <c r="B122" s="222" t="str">
        <f t="shared" si="15"/>
        <v/>
      </c>
      <c r="C122" s="427"/>
      <c r="D122" s="425"/>
      <c r="E122" s="425"/>
      <c r="F122" s="404" t="str">
        <f t="shared" si="14"/>
        <v/>
      </c>
      <c r="G122" s="718" t="str">
        <f t="shared" si="16"/>
        <v/>
      </c>
      <c r="H122" s="47"/>
      <c r="I122" s="47"/>
      <c r="J122" s="172"/>
      <c r="K122" s="172"/>
      <c r="L122" s="172"/>
      <c r="M122" s="172"/>
      <c r="N122" s="172"/>
      <c r="O122" s="172"/>
      <c r="P122" s="172"/>
      <c r="Q122" s="172"/>
      <c r="R122" s="172"/>
      <c r="S122" s="172"/>
      <c r="T122" s="172"/>
      <c r="U122" s="172"/>
      <c r="V122" s="172"/>
      <c r="W122" s="172"/>
      <c r="X122" s="172"/>
      <c r="Y122" s="172"/>
      <c r="Z122" s="172"/>
      <c r="AA122" s="172"/>
    </row>
    <row r="123" spans="1:32" ht="18" customHeight="1" x14ac:dyDescent="0.2">
      <c r="A123" s="172"/>
      <c r="B123" s="222" t="str">
        <f t="shared" si="15"/>
        <v/>
      </c>
      <c r="C123" s="427"/>
      <c r="D123" s="425"/>
      <c r="E123" s="425"/>
      <c r="F123" s="404" t="str">
        <f t="shared" si="14"/>
        <v/>
      </c>
      <c r="G123" s="718" t="str">
        <f t="shared" si="16"/>
        <v/>
      </c>
      <c r="H123" s="47"/>
      <c r="I123" s="47"/>
      <c r="J123" s="172"/>
      <c r="K123" s="172"/>
      <c r="L123" s="172"/>
      <c r="M123" s="172"/>
      <c r="N123" s="172"/>
      <c r="O123" s="172"/>
      <c r="P123" s="172"/>
      <c r="Q123" s="172"/>
      <c r="R123" s="172"/>
      <c r="S123" s="172"/>
      <c r="T123" s="172"/>
      <c r="U123" s="172"/>
      <c r="V123" s="172"/>
      <c r="W123" s="172"/>
      <c r="X123" s="172"/>
      <c r="Y123" s="172"/>
      <c r="Z123" s="172"/>
      <c r="AA123" s="172"/>
    </row>
    <row r="124" spans="1:32" ht="18" customHeight="1" x14ac:dyDescent="0.2">
      <c r="A124" s="172"/>
      <c r="B124" s="222" t="str">
        <f t="shared" si="15"/>
        <v/>
      </c>
      <c r="C124" s="427"/>
      <c r="D124" s="425"/>
      <c r="E124" s="425"/>
      <c r="F124" s="404" t="str">
        <f t="shared" si="14"/>
        <v/>
      </c>
      <c r="G124" s="718" t="str">
        <f t="shared" si="16"/>
        <v/>
      </c>
      <c r="H124" s="47"/>
      <c r="I124" s="47"/>
      <c r="J124" s="172"/>
      <c r="K124" s="172"/>
      <c r="L124" s="172"/>
      <c r="M124" s="172"/>
      <c r="N124" s="172"/>
      <c r="O124" s="172"/>
      <c r="P124" s="172"/>
      <c r="Q124" s="172"/>
      <c r="R124" s="172"/>
      <c r="S124" s="172"/>
      <c r="T124" s="172"/>
      <c r="U124" s="172"/>
      <c r="V124" s="172"/>
      <c r="W124" s="172"/>
      <c r="X124" s="172"/>
      <c r="Y124" s="172"/>
      <c r="Z124" s="172"/>
      <c r="AA124" s="172"/>
    </row>
    <row r="125" spans="1:32" ht="18" customHeight="1" x14ac:dyDescent="0.2">
      <c r="A125" s="172"/>
      <c r="B125" s="222" t="str">
        <f t="shared" si="15"/>
        <v/>
      </c>
      <c r="C125" s="427"/>
      <c r="D125" s="425"/>
      <c r="E125" s="425"/>
      <c r="F125" s="404" t="str">
        <f t="shared" si="14"/>
        <v/>
      </c>
      <c r="G125" s="718" t="str">
        <f t="shared" si="16"/>
        <v/>
      </c>
      <c r="H125" s="47"/>
      <c r="I125" s="47"/>
      <c r="J125" s="172"/>
      <c r="K125" s="172"/>
      <c r="L125" s="172"/>
      <c r="M125" s="172"/>
      <c r="N125" s="172"/>
      <c r="O125" s="172"/>
      <c r="P125" s="172"/>
      <c r="Q125" s="172"/>
      <c r="R125" s="172"/>
      <c r="S125" s="172"/>
      <c r="T125" s="172"/>
      <c r="U125" s="172"/>
      <c r="V125" s="172"/>
      <c r="W125" s="172"/>
      <c r="X125" s="172"/>
      <c r="Y125" s="172"/>
      <c r="Z125" s="172"/>
      <c r="AA125" s="172"/>
    </row>
    <row r="126" spans="1:32" ht="18" customHeight="1" x14ac:dyDescent="0.2">
      <c r="A126" s="172"/>
      <c r="B126" s="222" t="str">
        <f t="shared" si="15"/>
        <v/>
      </c>
      <c r="C126" s="427"/>
      <c r="D126" s="425"/>
      <c r="E126" s="425"/>
      <c r="F126" s="404" t="str">
        <f t="shared" si="14"/>
        <v/>
      </c>
      <c r="G126" s="718" t="str">
        <f t="shared" si="16"/>
        <v/>
      </c>
      <c r="H126" s="47"/>
      <c r="I126" s="47"/>
      <c r="J126" s="172"/>
      <c r="K126" s="172"/>
      <c r="L126" s="172"/>
      <c r="M126" s="172"/>
      <c r="N126" s="172"/>
      <c r="O126" s="172"/>
      <c r="P126" s="172"/>
      <c r="Q126" s="172"/>
      <c r="R126" s="172"/>
      <c r="S126" s="172"/>
      <c r="T126" s="172"/>
      <c r="U126" s="172"/>
      <c r="V126" s="172"/>
      <c r="W126" s="172"/>
      <c r="X126" s="172"/>
      <c r="Y126" s="172"/>
      <c r="Z126" s="172"/>
      <c r="AA126" s="172"/>
    </row>
    <row r="127" spans="1:32" ht="18" customHeight="1" x14ac:dyDescent="0.2">
      <c r="A127" s="172"/>
      <c r="B127" s="222" t="str">
        <f t="shared" si="15"/>
        <v/>
      </c>
      <c r="C127" s="427"/>
      <c r="D127" s="425"/>
      <c r="E127" s="425"/>
      <c r="F127" s="404" t="str">
        <f t="shared" si="14"/>
        <v/>
      </c>
      <c r="G127" s="718" t="str">
        <f t="shared" si="16"/>
        <v/>
      </c>
      <c r="H127" s="47"/>
      <c r="I127" s="47"/>
      <c r="J127" s="172"/>
      <c r="K127" s="172"/>
      <c r="L127" s="172"/>
      <c r="M127" s="172"/>
      <c r="N127" s="172"/>
      <c r="O127" s="172"/>
      <c r="P127" s="172"/>
      <c r="Q127" s="172"/>
      <c r="R127" s="172"/>
      <c r="S127" s="172"/>
      <c r="T127" s="172"/>
      <c r="U127" s="172"/>
      <c r="V127" s="172"/>
      <c r="W127" s="172"/>
      <c r="X127" s="172"/>
      <c r="Y127" s="172"/>
      <c r="Z127" s="172"/>
      <c r="AA127" s="172"/>
    </row>
    <row r="128" spans="1:32" ht="18" customHeight="1" x14ac:dyDescent="0.2">
      <c r="A128" s="172"/>
      <c r="B128" s="222" t="str">
        <f t="shared" si="15"/>
        <v/>
      </c>
      <c r="C128" s="427"/>
      <c r="D128" s="425"/>
      <c r="E128" s="425"/>
      <c r="F128" s="404" t="str">
        <f t="shared" si="14"/>
        <v/>
      </c>
      <c r="G128" s="718" t="str">
        <f t="shared" si="16"/>
        <v/>
      </c>
      <c r="H128" s="47"/>
      <c r="I128" s="47"/>
      <c r="J128" s="172"/>
      <c r="K128" s="172"/>
      <c r="L128" s="172"/>
      <c r="M128" s="172"/>
      <c r="N128" s="172"/>
      <c r="O128" s="172"/>
      <c r="P128" s="172"/>
      <c r="Q128" s="172"/>
      <c r="R128" s="172"/>
      <c r="S128" s="172"/>
      <c r="T128" s="172"/>
      <c r="U128" s="172"/>
      <c r="V128" s="172"/>
      <c r="W128" s="172"/>
      <c r="X128" s="172"/>
      <c r="Y128" s="172"/>
      <c r="Z128" s="172"/>
      <c r="AA128" s="172"/>
    </row>
    <row r="129" spans="1:27" ht="18" customHeight="1" x14ac:dyDescent="0.2">
      <c r="A129" s="172"/>
      <c r="B129" s="222" t="str">
        <f t="shared" si="15"/>
        <v/>
      </c>
      <c r="C129" s="427"/>
      <c r="D129" s="425"/>
      <c r="E129" s="425"/>
      <c r="F129" s="404" t="str">
        <f t="shared" si="14"/>
        <v/>
      </c>
      <c r="G129" s="718" t="str">
        <f t="shared" si="16"/>
        <v/>
      </c>
      <c r="H129" s="47"/>
      <c r="I129" s="47"/>
      <c r="J129" s="172"/>
      <c r="K129" s="172"/>
      <c r="L129" s="172"/>
      <c r="M129" s="172"/>
      <c r="N129" s="172"/>
      <c r="O129" s="172"/>
      <c r="P129" s="172"/>
      <c r="Q129" s="172"/>
      <c r="R129" s="172"/>
      <c r="S129" s="172"/>
      <c r="T129" s="172"/>
      <c r="U129" s="172"/>
      <c r="V129" s="172"/>
      <c r="W129" s="172"/>
      <c r="X129" s="172"/>
      <c r="Y129" s="172"/>
      <c r="Z129" s="172"/>
      <c r="AA129" s="172"/>
    </row>
    <row r="130" spans="1:27" ht="18" customHeight="1" x14ac:dyDescent="0.2">
      <c r="A130" s="172"/>
      <c r="B130" s="222" t="str">
        <f t="shared" si="15"/>
        <v/>
      </c>
      <c r="C130" s="427"/>
      <c r="D130" s="425"/>
      <c r="E130" s="425"/>
      <c r="F130" s="404" t="str">
        <f t="shared" si="14"/>
        <v/>
      </c>
      <c r="G130" s="718" t="str">
        <f t="shared" si="16"/>
        <v/>
      </c>
      <c r="H130" s="47"/>
      <c r="I130" s="47"/>
      <c r="J130" s="172"/>
      <c r="K130" s="172"/>
      <c r="L130" s="172"/>
      <c r="M130" s="172"/>
      <c r="N130" s="172"/>
      <c r="O130" s="172"/>
      <c r="P130" s="172"/>
      <c r="Q130" s="172"/>
      <c r="R130" s="172"/>
      <c r="S130" s="172"/>
      <c r="T130" s="172"/>
      <c r="U130" s="172"/>
      <c r="V130" s="172"/>
      <c r="W130" s="172"/>
      <c r="X130" s="172"/>
      <c r="Y130" s="172"/>
      <c r="Z130" s="172"/>
      <c r="AA130" s="172"/>
    </row>
    <row r="131" spans="1:27" ht="18" customHeight="1" x14ac:dyDescent="0.2">
      <c r="A131" s="172"/>
      <c r="B131" s="222" t="str">
        <f t="shared" si="15"/>
        <v/>
      </c>
      <c r="C131" s="427"/>
      <c r="D131" s="425"/>
      <c r="E131" s="425"/>
      <c r="F131" s="404" t="str">
        <f t="shared" si="14"/>
        <v/>
      </c>
      <c r="G131" s="718" t="str">
        <f t="shared" si="16"/>
        <v/>
      </c>
      <c r="H131" s="47"/>
      <c r="I131" s="47"/>
      <c r="J131" s="172"/>
      <c r="K131" s="172"/>
      <c r="L131" s="172"/>
      <c r="M131" s="172"/>
      <c r="N131" s="172"/>
      <c r="O131" s="172"/>
      <c r="P131" s="172"/>
      <c r="Q131" s="172"/>
      <c r="R131" s="172"/>
      <c r="S131" s="172"/>
      <c r="T131" s="172"/>
      <c r="U131" s="172"/>
      <c r="V131" s="172"/>
      <c r="W131" s="172"/>
      <c r="X131" s="172"/>
      <c r="Y131" s="172"/>
      <c r="Z131" s="172"/>
      <c r="AA131" s="172"/>
    </row>
    <row r="132" spans="1:27" ht="18" customHeight="1" x14ac:dyDescent="0.2">
      <c r="A132" s="172"/>
      <c r="B132" s="222" t="str">
        <f t="shared" si="15"/>
        <v/>
      </c>
      <c r="C132" s="427"/>
      <c r="D132" s="425"/>
      <c r="E132" s="425"/>
      <c r="F132" s="404" t="str">
        <f t="shared" si="14"/>
        <v/>
      </c>
      <c r="G132" s="718" t="str">
        <f t="shared" si="16"/>
        <v/>
      </c>
      <c r="H132" s="47"/>
      <c r="I132" s="47"/>
      <c r="J132" s="172"/>
      <c r="K132" s="172"/>
      <c r="L132" s="172"/>
      <c r="M132" s="172"/>
      <c r="N132" s="172"/>
      <c r="O132" s="172"/>
      <c r="P132" s="172"/>
      <c r="Q132" s="172"/>
      <c r="R132" s="172"/>
      <c r="S132" s="172"/>
      <c r="T132" s="172"/>
      <c r="U132" s="172"/>
      <c r="V132" s="172"/>
      <c r="W132" s="172"/>
      <c r="X132" s="172"/>
      <c r="Y132" s="172"/>
      <c r="Z132" s="172"/>
      <c r="AA132" s="172"/>
    </row>
    <row r="133" spans="1:27" ht="18" customHeight="1" x14ac:dyDescent="0.2">
      <c r="A133" s="172"/>
      <c r="B133" s="222" t="str">
        <f t="shared" si="15"/>
        <v/>
      </c>
      <c r="C133" s="427"/>
      <c r="D133" s="425"/>
      <c r="E133" s="425"/>
      <c r="F133" s="404" t="str">
        <f t="shared" si="14"/>
        <v/>
      </c>
      <c r="G133" s="718" t="str">
        <f t="shared" si="16"/>
        <v/>
      </c>
      <c r="H133" s="47"/>
      <c r="I133" s="47"/>
      <c r="J133" s="172"/>
      <c r="K133" s="172"/>
      <c r="L133" s="172"/>
      <c r="M133" s="172"/>
      <c r="N133" s="172"/>
      <c r="O133" s="172"/>
      <c r="P133" s="172"/>
      <c r="Q133" s="172"/>
      <c r="R133" s="172"/>
      <c r="S133" s="172"/>
      <c r="T133" s="172"/>
      <c r="U133" s="172"/>
      <c r="V133" s="172"/>
      <c r="W133" s="172"/>
      <c r="X133" s="172"/>
      <c r="Y133" s="172"/>
      <c r="Z133" s="172"/>
      <c r="AA133" s="172"/>
    </row>
    <row r="134" spans="1:27" ht="18" customHeight="1" x14ac:dyDescent="0.2">
      <c r="A134" s="172"/>
      <c r="B134" s="222" t="str">
        <f t="shared" si="15"/>
        <v/>
      </c>
      <c r="C134" s="427"/>
      <c r="D134" s="425"/>
      <c r="E134" s="425"/>
      <c r="F134" s="404" t="str">
        <f t="shared" si="14"/>
        <v/>
      </c>
      <c r="G134" s="718" t="str">
        <f t="shared" si="16"/>
        <v/>
      </c>
      <c r="H134" s="47"/>
      <c r="I134" s="47"/>
      <c r="J134" s="172"/>
      <c r="K134" s="172"/>
      <c r="L134" s="172"/>
      <c r="M134" s="172"/>
      <c r="N134" s="172"/>
      <c r="O134" s="172"/>
      <c r="P134" s="172"/>
      <c r="Q134" s="172"/>
      <c r="R134" s="172"/>
      <c r="S134" s="172"/>
      <c r="T134" s="172"/>
      <c r="U134" s="172"/>
      <c r="V134" s="172"/>
      <c r="W134" s="172"/>
      <c r="X134" s="172"/>
      <c r="Y134" s="172"/>
      <c r="Z134" s="172"/>
      <c r="AA134" s="172"/>
    </row>
    <row r="135" spans="1:27" ht="18" customHeight="1" x14ac:dyDescent="0.2">
      <c r="A135" s="172"/>
      <c r="B135" s="222" t="str">
        <f t="shared" si="15"/>
        <v/>
      </c>
      <c r="C135" s="427"/>
      <c r="D135" s="425"/>
      <c r="E135" s="425"/>
      <c r="F135" s="404" t="str">
        <f t="shared" si="14"/>
        <v/>
      </c>
      <c r="G135" s="718" t="str">
        <f t="shared" si="16"/>
        <v/>
      </c>
      <c r="H135" s="47"/>
      <c r="I135" s="47"/>
      <c r="J135" s="172"/>
      <c r="K135" s="172"/>
      <c r="L135" s="172"/>
      <c r="M135" s="172"/>
      <c r="N135" s="172"/>
      <c r="O135" s="172"/>
      <c r="P135" s="172"/>
      <c r="Q135" s="172"/>
      <c r="R135" s="172"/>
      <c r="S135" s="172"/>
      <c r="T135" s="172"/>
      <c r="U135" s="172"/>
      <c r="V135" s="172"/>
      <c r="W135" s="172"/>
      <c r="X135" s="172"/>
      <c r="Y135" s="172"/>
      <c r="Z135" s="172"/>
      <c r="AA135" s="172"/>
    </row>
    <row r="136" spans="1:27" ht="18" customHeight="1" x14ac:dyDescent="0.2">
      <c r="A136" s="172"/>
      <c r="B136" s="222" t="str">
        <f t="shared" si="15"/>
        <v/>
      </c>
      <c r="C136" s="427"/>
      <c r="D136" s="425"/>
      <c r="E136" s="425"/>
      <c r="F136" s="404" t="str">
        <f t="shared" si="14"/>
        <v/>
      </c>
      <c r="G136" s="718" t="str">
        <f t="shared" si="16"/>
        <v/>
      </c>
      <c r="H136" s="47"/>
      <c r="I136" s="47"/>
      <c r="J136" s="172"/>
      <c r="K136" s="172"/>
      <c r="L136" s="172"/>
      <c r="M136" s="172"/>
      <c r="N136" s="172"/>
      <c r="O136" s="172"/>
      <c r="P136" s="172"/>
      <c r="Q136" s="172"/>
      <c r="R136" s="172"/>
      <c r="S136" s="172"/>
      <c r="T136" s="172"/>
      <c r="U136" s="172"/>
      <c r="V136" s="172"/>
      <c r="W136" s="172"/>
      <c r="X136" s="172"/>
      <c r="Y136" s="172"/>
      <c r="Z136" s="172"/>
      <c r="AA136" s="172"/>
    </row>
    <row r="137" spans="1:27" ht="18" customHeight="1" x14ac:dyDescent="0.2">
      <c r="A137" s="172"/>
      <c r="B137" s="222" t="str">
        <f t="shared" si="15"/>
        <v/>
      </c>
      <c r="C137" s="427"/>
      <c r="D137" s="425"/>
      <c r="E137" s="425"/>
      <c r="F137" s="404" t="str">
        <f t="shared" si="14"/>
        <v/>
      </c>
      <c r="G137" s="718" t="str">
        <f t="shared" si="16"/>
        <v/>
      </c>
      <c r="H137" s="47"/>
      <c r="I137" s="47"/>
      <c r="J137" s="172"/>
      <c r="K137" s="172"/>
      <c r="L137" s="172"/>
      <c r="M137" s="172"/>
      <c r="N137" s="172"/>
      <c r="O137" s="172"/>
      <c r="P137" s="172"/>
      <c r="Q137" s="172"/>
      <c r="R137" s="172"/>
      <c r="S137" s="172"/>
      <c r="T137" s="172"/>
      <c r="U137" s="172"/>
      <c r="V137" s="172"/>
      <c r="W137" s="172"/>
      <c r="X137" s="172"/>
      <c r="Y137" s="172"/>
      <c r="Z137" s="172"/>
      <c r="AA137" s="172"/>
    </row>
    <row r="138" spans="1:27" ht="18" customHeight="1" x14ac:dyDescent="0.2">
      <c r="A138" s="172"/>
      <c r="B138" s="222" t="str">
        <f t="shared" si="15"/>
        <v/>
      </c>
      <c r="C138" s="427"/>
      <c r="D138" s="425"/>
      <c r="E138" s="425"/>
      <c r="F138" s="404" t="str">
        <f t="shared" si="14"/>
        <v/>
      </c>
      <c r="G138" s="718" t="str">
        <f t="shared" si="16"/>
        <v/>
      </c>
      <c r="H138" s="47"/>
      <c r="I138" s="47"/>
      <c r="J138" s="172"/>
      <c r="K138" s="172"/>
      <c r="L138" s="172"/>
      <c r="M138" s="172"/>
      <c r="N138" s="172"/>
      <c r="O138" s="172"/>
      <c r="P138" s="172"/>
      <c r="Q138" s="172"/>
      <c r="R138" s="172"/>
      <c r="S138" s="172"/>
      <c r="T138" s="172"/>
      <c r="U138" s="172"/>
      <c r="V138" s="172"/>
      <c r="W138" s="172"/>
      <c r="X138" s="172"/>
      <c r="Y138" s="172"/>
      <c r="Z138" s="172"/>
      <c r="AA138" s="172"/>
    </row>
    <row r="139" spans="1:27" ht="18" customHeight="1" x14ac:dyDescent="0.2">
      <c r="A139" s="172"/>
      <c r="B139" s="222" t="str">
        <f t="shared" si="15"/>
        <v/>
      </c>
      <c r="C139" s="427"/>
      <c r="D139" s="425"/>
      <c r="E139" s="425"/>
      <c r="F139" s="404" t="str">
        <f t="shared" si="14"/>
        <v/>
      </c>
      <c r="G139" s="718" t="str">
        <f t="shared" si="16"/>
        <v/>
      </c>
      <c r="H139" s="47"/>
      <c r="I139" s="47"/>
      <c r="J139" s="172"/>
      <c r="K139" s="172"/>
      <c r="L139" s="172"/>
      <c r="M139" s="172"/>
      <c r="N139" s="172"/>
      <c r="O139" s="172"/>
      <c r="P139" s="172"/>
      <c r="Q139" s="172"/>
      <c r="R139" s="172"/>
      <c r="S139" s="172"/>
      <c r="T139" s="172"/>
      <c r="U139" s="172"/>
      <c r="V139" s="172"/>
      <c r="W139" s="172"/>
      <c r="X139" s="172"/>
      <c r="Y139" s="172"/>
      <c r="Z139" s="172"/>
      <c r="AA139" s="172"/>
    </row>
    <row r="140" spans="1:27" ht="18" customHeight="1" x14ac:dyDescent="0.2">
      <c r="A140" s="172"/>
      <c r="B140" s="222" t="str">
        <f t="shared" si="15"/>
        <v/>
      </c>
      <c r="C140" s="427"/>
      <c r="D140" s="425"/>
      <c r="E140" s="425"/>
      <c r="F140" s="404" t="str">
        <f t="shared" si="14"/>
        <v/>
      </c>
      <c r="G140" s="718" t="str">
        <f t="shared" si="16"/>
        <v/>
      </c>
      <c r="H140" s="47"/>
      <c r="I140" s="47"/>
      <c r="J140" s="172"/>
      <c r="K140" s="172"/>
      <c r="L140" s="172"/>
      <c r="M140" s="172"/>
      <c r="N140" s="172"/>
      <c r="O140" s="172"/>
      <c r="P140" s="172"/>
      <c r="Q140" s="172"/>
      <c r="R140" s="172"/>
      <c r="S140" s="172"/>
      <c r="T140" s="172"/>
      <c r="U140" s="172"/>
      <c r="V140" s="172"/>
      <c r="W140" s="172"/>
      <c r="X140" s="172"/>
      <c r="Y140" s="172"/>
      <c r="Z140" s="172"/>
      <c r="AA140" s="172"/>
    </row>
    <row r="141" spans="1:27" ht="18" customHeight="1" x14ac:dyDescent="0.2">
      <c r="A141" s="172"/>
      <c r="B141" s="222" t="str">
        <f t="shared" si="15"/>
        <v/>
      </c>
      <c r="C141" s="427"/>
      <c r="D141" s="425"/>
      <c r="E141" s="425"/>
      <c r="F141" s="404" t="str">
        <f t="shared" si="14"/>
        <v/>
      </c>
      <c r="G141" s="718" t="str">
        <f t="shared" si="16"/>
        <v/>
      </c>
      <c r="H141" s="47"/>
      <c r="I141" s="47"/>
      <c r="J141" s="172"/>
      <c r="K141" s="172"/>
      <c r="L141" s="172"/>
      <c r="M141" s="172"/>
      <c r="N141" s="172"/>
      <c r="O141" s="172"/>
      <c r="P141" s="172"/>
      <c r="Q141" s="172"/>
      <c r="R141" s="172"/>
      <c r="S141" s="172"/>
      <c r="T141" s="172"/>
      <c r="U141" s="172"/>
      <c r="V141" s="172"/>
      <c r="W141" s="172"/>
      <c r="X141" s="172"/>
      <c r="Y141" s="172"/>
      <c r="Z141" s="172"/>
      <c r="AA141" s="172"/>
    </row>
    <row r="142" spans="1:27" ht="18" customHeight="1" x14ac:dyDescent="0.2">
      <c r="A142" s="172"/>
      <c r="B142" s="222" t="str">
        <f t="shared" si="15"/>
        <v/>
      </c>
      <c r="C142" s="427"/>
      <c r="D142" s="425"/>
      <c r="E142" s="425"/>
      <c r="F142" s="404" t="str">
        <f t="shared" si="14"/>
        <v/>
      </c>
      <c r="G142" s="718" t="str">
        <f t="shared" si="16"/>
        <v/>
      </c>
      <c r="H142" s="47"/>
      <c r="I142" s="47"/>
      <c r="J142" s="172"/>
      <c r="K142" s="172"/>
      <c r="L142" s="172"/>
      <c r="M142" s="172"/>
      <c r="N142" s="172"/>
      <c r="O142" s="172"/>
      <c r="P142" s="172"/>
      <c r="Q142" s="172"/>
      <c r="R142" s="172"/>
      <c r="S142" s="172"/>
      <c r="T142" s="172"/>
      <c r="U142" s="172"/>
      <c r="V142" s="172"/>
      <c r="W142" s="172"/>
      <c r="X142" s="172"/>
      <c r="Y142" s="172"/>
      <c r="Z142" s="172"/>
      <c r="AA142" s="172"/>
    </row>
    <row r="143" spans="1:27" ht="18" customHeight="1" x14ac:dyDescent="0.2">
      <c r="A143" s="172"/>
      <c r="B143" s="222" t="str">
        <f t="shared" si="15"/>
        <v/>
      </c>
      <c r="C143" s="427"/>
      <c r="D143" s="425"/>
      <c r="E143" s="425"/>
      <c r="F143" s="404" t="str">
        <f t="shared" si="14"/>
        <v/>
      </c>
      <c r="G143" s="718" t="str">
        <f t="shared" si="16"/>
        <v/>
      </c>
      <c r="H143" s="47"/>
      <c r="I143" s="47"/>
      <c r="J143" s="172"/>
      <c r="K143" s="172"/>
      <c r="L143" s="172"/>
      <c r="M143" s="172"/>
      <c r="N143" s="172"/>
      <c r="O143" s="172"/>
      <c r="P143" s="172"/>
      <c r="Q143" s="172"/>
      <c r="R143" s="172"/>
      <c r="S143" s="172"/>
      <c r="T143" s="172"/>
      <c r="U143" s="172"/>
      <c r="V143" s="172"/>
      <c r="W143" s="172"/>
      <c r="X143" s="172"/>
      <c r="Y143" s="172"/>
      <c r="Z143" s="172"/>
      <c r="AA143" s="172"/>
    </row>
    <row r="144" spans="1:27" ht="18" customHeight="1" x14ac:dyDescent="0.2">
      <c r="A144" s="172"/>
      <c r="B144" s="222" t="str">
        <f t="shared" si="15"/>
        <v/>
      </c>
      <c r="C144" s="427"/>
      <c r="D144" s="425"/>
      <c r="E144" s="425"/>
      <c r="F144" s="404" t="str">
        <f t="shared" si="14"/>
        <v/>
      </c>
      <c r="G144" s="718" t="str">
        <f t="shared" si="16"/>
        <v/>
      </c>
      <c r="H144" s="47"/>
      <c r="I144" s="47"/>
      <c r="J144" s="172"/>
      <c r="K144" s="172"/>
      <c r="L144" s="172"/>
      <c r="M144" s="172"/>
      <c r="N144" s="172"/>
      <c r="O144" s="172"/>
      <c r="P144" s="172"/>
      <c r="Q144" s="172"/>
      <c r="R144" s="172"/>
      <c r="S144" s="172"/>
      <c r="T144" s="172"/>
      <c r="U144" s="172"/>
      <c r="V144" s="172"/>
      <c r="W144" s="172"/>
      <c r="X144" s="172"/>
      <c r="Y144" s="172"/>
      <c r="Z144" s="172"/>
      <c r="AA144" s="172"/>
    </row>
    <row r="145" spans="1:27" ht="18" customHeight="1" x14ac:dyDescent="0.2">
      <c r="A145" s="172"/>
      <c r="B145" s="222" t="str">
        <f t="shared" si="15"/>
        <v/>
      </c>
      <c r="C145" s="427"/>
      <c r="D145" s="425"/>
      <c r="E145" s="425"/>
      <c r="F145" s="404" t="str">
        <f t="shared" si="14"/>
        <v/>
      </c>
      <c r="G145" s="718" t="str">
        <f t="shared" si="16"/>
        <v/>
      </c>
      <c r="H145" s="47"/>
      <c r="I145" s="47"/>
      <c r="J145" s="172"/>
      <c r="K145" s="172"/>
      <c r="L145" s="172"/>
      <c r="M145" s="172"/>
      <c r="N145" s="172"/>
      <c r="O145" s="172"/>
      <c r="P145" s="172"/>
      <c r="Q145" s="172"/>
      <c r="R145" s="172"/>
      <c r="S145" s="172"/>
      <c r="T145" s="172"/>
      <c r="U145" s="172"/>
      <c r="V145" s="172"/>
      <c r="W145" s="172"/>
      <c r="X145" s="172"/>
      <c r="Y145" s="172"/>
      <c r="Z145" s="172"/>
      <c r="AA145" s="172"/>
    </row>
    <row r="146" spans="1:27" ht="18" customHeight="1" x14ac:dyDescent="0.2">
      <c r="A146" s="172"/>
      <c r="B146" s="222" t="str">
        <f t="shared" si="15"/>
        <v/>
      </c>
      <c r="C146" s="427"/>
      <c r="D146" s="425"/>
      <c r="E146" s="425"/>
      <c r="F146" s="404" t="str">
        <f t="shared" si="14"/>
        <v/>
      </c>
      <c r="G146" s="718" t="str">
        <f t="shared" si="16"/>
        <v/>
      </c>
      <c r="H146" s="47"/>
      <c r="I146" s="47"/>
      <c r="J146" s="172"/>
      <c r="K146" s="172"/>
      <c r="L146" s="172"/>
      <c r="M146" s="172"/>
      <c r="N146" s="172"/>
      <c r="O146" s="172"/>
      <c r="P146" s="172"/>
      <c r="Q146" s="172"/>
      <c r="R146" s="172"/>
      <c r="S146" s="172"/>
      <c r="T146" s="172"/>
      <c r="U146" s="172"/>
      <c r="V146" s="172"/>
      <c r="W146" s="172"/>
      <c r="X146" s="172"/>
      <c r="Y146" s="172"/>
      <c r="Z146" s="172"/>
      <c r="AA146" s="172"/>
    </row>
    <row r="147" spans="1:27" ht="18" customHeight="1" x14ac:dyDescent="0.2">
      <c r="A147" s="172"/>
      <c r="B147" s="222" t="str">
        <f t="shared" si="15"/>
        <v/>
      </c>
      <c r="C147" s="427"/>
      <c r="D147" s="425"/>
      <c r="E147" s="425"/>
      <c r="F147" s="404" t="str">
        <f t="shared" si="14"/>
        <v/>
      </c>
      <c r="G147" s="718" t="str">
        <f t="shared" si="16"/>
        <v/>
      </c>
      <c r="H147" s="47"/>
      <c r="I147" s="47"/>
      <c r="J147" s="172"/>
      <c r="K147" s="172"/>
      <c r="L147" s="172"/>
      <c r="M147" s="172"/>
      <c r="N147" s="172"/>
      <c r="O147" s="172"/>
      <c r="P147" s="172"/>
      <c r="Q147" s="172"/>
      <c r="R147" s="172"/>
      <c r="S147" s="172"/>
      <c r="T147" s="172"/>
      <c r="U147" s="172"/>
      <c r="V147" s="172"/>
      <c r="W147" s="172"/>
      <c r="X147" s="172"/>
      <c r="Y147" s="172"/>
      <c r="Z147" s="172"/>
      <c r="AA147" s="172"/>
    </row>
    <row r="148" spans="1:27" ht="18" customHeight="1" x14ac:dyDescent="0.2">
      <c r="A148" s="172"/>
      <c r="B148" s="222" t="str">
        <f t="shared" si="15"/>
        <v/>
      </c>
      <c r="C148" s="427"/>
      <c r="D148" s="425"/>
      <c r="E148" s="425"/>
      <c r="F148" s="404" t="str">
        <f t="shared" si="14"/>
        <v/>
      </c>
      <c r="G148" s="718" t="str">
        <f t="shared" si="16"/>
        <v/>
      </c>
      <c r="H148" s="47"/>
      <c r="I148" s="47"/>
      <c r="J148" s="172"/>
      <c r="K148" s="172"/>
      <c r="L148" s="172"/>
      <c r="M148" s="172"/>
      <c r="N148" s="172"/>
      <c r="O148" s="172"/>
      <c r="P148" s="172"/>
      <c r="Q148" s="172"/>
      <c r="R148" s="172"/>
      <c r="S148" s="172"/>
      <c r="T148" s="172"/>
      <c r="U148" s="172"/>
      <c r="V148" s="172"/>
      <c r="W148" s="172"/>
      <c r="X148" s="172"/>
      <c r="Y148" s="172"/>
      <c r="Z148" s="172"/>
      <c r="AA148" s="172"/>
    </row>
    <row r="149" spans="1:27" ht="18" customHeight="1" x14ac:dyDescent="0.2">
      <c r="A149" s="172"/>
      <c r="B149" s="222" t="str">
        <f t="shared" si="15"/>
        <v/>
      </c>
      <c r="C149" s="427"/>
      <c r="D149" s="425"/>
      <c r="E149" s="425"/>
      <c r="F149" s="404" t="str">
        <f t="shared" si="14"/>
        <v/>
      </c>
      <c r="G149" s="718" t="str">
        <f t="shared" si="16"/>
        <v/>
      </c>
      <c r="H149" s="47"/>
      <c r="I149" s="47"/>
      <c r="J149" s="172"/>
      <c r="K149" s="172"/>
      <c r="L149" s="172"/>
      <c r="M149" s="172"/>
      <c r="N149" s="172"/>
      <c r="O149" s="172"/>
      <c r="P149" s="172"/>
      <c r="Q149" s="172"/>
      <c r="R149" s="172"/>
      <c r="S149" s="172"/>
      <c r="T149" s="172"/>
      <c r="U149" s="172"/>
      <c r="V149" s="172"/>
      <c r="W149" s="172"/>
      <c r="X149" s="172"/>
      <c r="Y149" s="172"/>
      <c r="Z149" s="172"/>
      <c r="AA149" s="172"/>
    </row>
    <row r="150" spans="1:27" ht="18" customHeight="1" x14ac:dyDescent="0.2">
      <c r="A150" s="172"/>
      <c r="B150" s="222" t="str">
        <f t="shared" si="15"/>
        <v/>
      </c>
      <c r="C150" s="427"/>
      <c r="D150" s="425"/>
      <c r="E150" s="425"/>
      <c r="F150" s="404" t="str">
        <f t="shared" si="14"/>
        <v/>
      </c>
      <c r="G150" s="718" t="str">
        <f t="shared" si="16"/>
        <v/>
      </c>
      <c r="H150" s="47"/>
      <c r="I150" s="47"/>
      <c r="J150" s="172"/>
      <c r="K150" s="172"/>
      <c r="L150" s="172"/>
      <c r="M150" s="172"/>
      <c r="N150" s="172"/>
      <c r="O150" s="172"/>
      <c r="P150" s="172"/>
      <c r="Q150" s="172"/>
      <c r="R150" s="172"/>
      <c r="S150" s="172"/>
      <c r="T150" s="172"/>
      <c r="U150" s="172"/>
      <c r="V150" s="172"/>
      <c r="W150" s="172"/>
      <c r="X150" s="172"/>
      <c r="Y150" s="172"/>
      <c r="Z150" s="172"/>
      <c r="AA150" s="172"/>
    </row>
    <row r="151" spans="1:27" ht="18" customHeight="1" x14ac:dyDescent="0.2">
      <c r="A151" s="172"/>
      <c r="B151" s="222" t="str">
        <f t="shared" si="15"/>
        <v/>
      </c>
      <c r="C151" s="427"/>
      <c r="D151" s="425"/>
      <c r="E151" s="425"/>
      <c r="F151" s="404" t="str">
        <f t="shared" si="14"/>
        <v/>
      </c>
      <c r="G151" s="718" t="str">
        <f t="shared" si="16"/>
        <v/>
      </c>
      <c r="H151" s="47"/>
      <c r="I151" s="47"/>
      <c r="J151" s="172"/>
      <c r="K151" s="172"/>
      <c r="L151" s="172"/>
      <c r="M151" s="172"/>
      <c r="N151" s="172"/>
      <c r="O151" s="172"/>
      <c r="P151" s="172"/>
      <c r="Q151" s="172"/>
      <c r="R151" s="172"/>
      <c r="S151" s="172"/>
      <c r="T151" s="172"/>
      <c r="U151" s="172"/>
      <c r="V151" s="172"/>
      <c r="W151" s="172"/>
      <c r="X151" s="172"/>
      <c r="Y151" s="172"/>
      <c r="Z151" s="172"/>
      <c r="AA151" s="172"/>
    </row>
    <row r="152" spans="1:27" ht="18" customHeight="1" x14ac:dyDescent="0.2">
      <c r="A152" s="172"/>
      <c r="B152" s="222" t="str">
        <f t="shared" si="15"/>
        <v/>
      </c>
      <c r="C152" s="427"/>
      <c r="D152" s="425"/>
      <c r="E152" s="425"/>
      <c r="F152" s="404" t="str">
        <f t="shared" si="14"/>
        <v/>
      </c>
      <c r="G152" s="718" t="str">
        <f t="shared" si="16"/>
        <v/>
      </c>
      <c r="H152" s="47"/>
      <c r="I152" s="47"/>
      <c r="J152" s="172"/>
      <c r="K152" s="172"/>
      <c r="L152" s="172"/>
      <c r="M152" s="172"/>
      <c r="N152" s="172"/>
      <c r="O152" s="172"/>
      <c r="P152" s="172"/>
      <c r="Q152" s="172"/>
      <c r="R152" s="172"/>
      <c r="S152" s="172"/>
      <c r="T152" s="172"/>
      <c r="U152" s="172"/>
      <c r="V152" s="172"/>
      <c r="W152" s="172"/>
      <c r="X152" s="172"/>
      <c r="Y152" s="172"/>
      <c r="Z152" s="172"/>
      <c r="AA152" s="172"/>
    </row>
    <row r="153" spans="1:27" ht="18" customHeight="1" x14ac:dyDescent="0.2">
      <c r="A153" s="172"/>
      <c r="B153" s="222" t="str">
        <f t="shared" si="15"/>
        <v/>
      </c>
      <c r="C153" s="427"/>
      <c r="D153" s="425"/>
      <c r="E153" s="425"/>
      <c r="F153" s="404" t="str">
        <f t="shared" si="14"/>
        <v/>
      </c>
      <c r="G153" s="718" t="str">
        <f t="shared" si="16"/>
        <v/>
      </c>
      <c r="H153" s="47"/>
      <c r="I153" s="47"/>
      <c r="J153" s="172"/>
      <c r="K153" s="172"/>
      <c r="L153" s="172"/>
      <c r="M153" s="172"/>
      <c r="N153" s="172"/>
      <c r="O153" s="172"/>
      <c r="P153" s="172"/>
      <c r="Q153" s="172"/>
      <c r="R153" s="172"/>
      <c r="S153" s="172"/>
      <c r="T153" s="172"/>
      <c r="U153" s="172"/>
      <c r="V153" s="172"/>
      <c r="W153" s="172"/>
      <c r="X153" s="172"/>
      <c r="Y153" s="172"/>
      <c r="Z153" s="172"/>
      <c r="AA153" s="172"/>
    </row>
    <row r="154" spans="1:27" ht="18" customHeight="1" x14ac:dyDescent="0.2">
      <c r="A154" s="172"/>
      <c r="B154" s="222" t="str">
        <f t="shared" si="15"/>
        <v/>
      </c>
      <c r="C154" s="427"/>
      <c r="D154" s="425"/>
      <c r="E154" s="425"/>
      <c r="F154" s="404" t="str">
        <f t="shared" si="14"/>
        <v/>
      </c>
      <c r="G154" s="718" t="str">
        <f t="shared" si="16"/>
        <v/>
      </c>
      <c r="H154" s="47"/>
      <c r="I154" s="47"/>
      <c r="J154" s="172"/>
      <c r="K154" s="172"/>
      <c r="L154" s="172"/>
      <c r="M154" s="172"/>
      <c r="N154" s="172"/>
      <c r="O154" s="172"/>
      <c r="P154" s="172"/>
      <c r="Q154" s="172"/>
      <c r="R154" s="172"/>
      <c r="S154" s="172"/>
      <c r="T154" s="172"/>
      <c r="U154" s="172"/>
      <c r="V154" s="172"/>
      <c r="W154" s="172"/>
      <c r="X154" s="172"/>
      <c r="Y154" s="172"/>
      <c r="Z154" s="172"/>
      <c r="AA154" s="172"/>
    </row>
    <row r="155" spans="1:27" ht="18" customHeight="1" x14ac:dyDescent="0.2">
      <c r="A155" s="172"/>
      <c r="B155" s="222" t="str">
        <f t="shared" si="15"/>
        <v/>
      </c>
      <c r="C155" s="427"/>
      <c r="D155" s="425"/>
      <c r="E155" s="425"/>
      <c r="F155" s="404" t="str">
        <f t="shared" si="14"/>
        <v/>
      </c>
      <c r="G155" s="718" t="str">
        <f t="shared" si="16"/>
        <v/>
      </c>
      <c r="H155" s="47"/>
      <c r="I155" s="47"/>
      <c r="J155" s="172"/>
      <c r="K155" s="172"/>
      <c r="L155" s="172"/>
      <c r="M155" s="172"/>
      <c r="N155" s="172"/>
      <c r="O155" s="172"/>
      <c r="P155" s="172"/>
      <c r="Q155" s="172"/>
      <c r="R155" s="172"/>
      <c r="S155" s="172"/>
      <c r="T155" s="172"/>
      <c r="U155" s="172"/>
      <c r="V155" s="172"/>
      <c r="W155" s="172"/>
      <c r="X155" s="172"/>
      <c r="Y155" s="172"/>
      <c r="Z155" s="172"/>
      <c r="AA155" s="172"/>
    </row>
    <row r="156" spans="1:27" ht="18" customHeight="1" x14ac:dyDescent="0.2">
      <c r="A156" s="172"/>
      <c r="B156" s="222" t="str">
        <f t="shared" si="15"/>
        <v/>
      </c>
      <c r="C156" s="427"/>
      <c r="D156" s="425"/>
      <c r="E156" s="425"/>
      <c r="F156" s="404" t="str">
        <f t="shared" si="14"/>
        <v/>
      </c>
      <c r="G156" s="718" t="str">
        <f t="shared" si="16"/>
        <v/>
      </c>
      <c r="H156" s="47"/>
      <c r="I156" s="47"/>
      <c r="J156" s="172"/>
      <c r="K156" s="172"/>
      <c r="L156" s="172"/>
      <c r="M156" s="172"/>
      <c r="N156" s="172"/>
      <c r="O156" s="172"/>
      <c r="P156" s="172"/>
      <c r="Q156" s="172"/>
      <c r="R156" s="172"/>
      <c r="S156" s="172"/>
      <c r="T156" s="172"/>
      <c r="U156" s="172"/>
      <c r="V156" s="172"/>
      <c r="W156" s="172"/>
      <c r="X156" s="172"/>
      <c r="Y156" s="172"/>
      <c r="Z156" s="172"/>
      <c r="AA156" s="172"/>
    </row>
    <row r="157" spans="1:27" ht="18" customHeight="1" x14ac:dyDescent="0.2">
      <c r="A157" s="172"/>
      <c r="B157" s="222" t="str">
        <f t="shared" si="15"/>
        <v/>
      </c>
      <c r="C157" s="427"/>
      <c r="D157" s="425"/>
      <c r="E157" s="425"/>
      <c r="F157" s="404" t="str">
        <f t="shared" si="14"/>
        <v/>
      </c>
      <c r="G157" s="718" t="str">
        <f t="shared" si="16"/>
        <v/>
      </c>
      <c r="H157" s="47"/>
      <c r="I157" s="47"/>
      <c r="J157" s="172"/>
      <c r="K157" s="172"/>
      <c r="L157" s="172"/>
      <c r="M157" s="172"/>
      <c r="N157" s="172"/>
      <c r="O157" s="172"/>
      <c r="P157" s="172"/>
      <c r="Q157" s="172"/>
      <c r="R157" s="172"/>
      <c r="S157" s="172"/>
      <c r="T157" s="172"/>
      <c r="U157" s="172"/>
      <c r="V157" s="172"/>
      <c r="W157" s="172"/>
      <c r="X157" s="172"/>
      <c r="Y157" s="172"/>
      <c r="Z157" s="172"/>
      <c r="AA157" s="172"/>
    </row>
    <row r="158" spans="1:27" ht="19.5" customHeight="1" thickBot="1" x14ac:dyDescent="0.25">
      <c r="A158" s="172"/>
      <c r="B158" s="224" t="str">
        <f t="shared" si="15"/>
        <v/>
      </c>
      <c r="C158" s="333"/>
      <c r="D158" s="328"/>
      <c r="E158" s="328"/>
      <c r="F158" s="405" t="str">
        <f t="shared" si="14"/>
        <v/>
      </c>
      <c r="G158" s="719" t="str">
        <f t="shared" si="16"/>
        <v/>
      </c>
      <c r="H158" s="47"/>
      <c r="I158" s="47"/>
      <c r="J158" s="172"/>
      <c r="K158" s="172"/>
      <c r="L158" s="172"/>
      <c r="M158" s="172"/>
      <c r="N158" s="172"/>
      <c r="O158" s="172"/>
      <c r="P158" s="172"/>
      <c r="Q158" s="172"/>
      <c r="R158" s="172"/>
      <c r="S158" s="172"/>
      <c r="T158" s="172"/>
      <c r="U158" s="172"/>
      <c r="V158" s="172"/>
      <c r="W158" s="172"/>
      <c r="X158" s="172"/>
      <c r="Y158" s="172"/>
      <c r="Z158" s="172"/>
      <c r="AA158" s="172"/>
    </row>
    <row r="159" spans="1:27" ht="30.75" customHeight="1" x14ac:dyDescent="0.3">
      <c r="A159" s="172"/>
      <c r="B159" s="172"/>
      <c r="C159" s="172"/>
      <c r="D159" s="172"/>
      <c r="E159" s="172"/>
      <c r="F159" s="172"/>
      <c r="G159" s="172"/>
      <c r="H159" s="52" t="s">
        <v>184</v>
      </c>
      <c r="I159" s="172"/>
      <c r="J159" s="172"/>
      <c r="K159" s="172"/>
      <c r="L159" s="172"/>
      <c r="M159" s="172"/>
      <c r="N159" s="172"/>
      <c r="O159" s="172"/>
      <c r="P159" s="172"/>
      <c r="Q159" s="172"/>
      <c r="R159" s="172"/>
      <c r="S159" s="172"/>
      <c r="T159" s="172"/>
      <c r="U159" s="172"/>
      <c r="V159" s="172"/>
      <c r="W159" s="172"/>
      <c r="X159" s="172"/>
      <c r="Y159" s="172"/>
      <c r="Z159" s="172"/>
      <c r="AA159" s="172"/>
    </row>
    <row r="160" spans="1:27" ht="22.5" customHeight="1" x14ac:dyDescent="0.2">
      <c r="A160" s="172"/>
      <c r="B160" s="47"/>
      <c r="C160" s="228"/>
      <c r="D160" s="246"/>
      <c r="E160" s="183"/>
      <c r="F160" s="172"/>
      <c r="G160" s="172"/>
      <c r="I160" s="172"/>
      <c r="J160" s="172"/>
      <c r="K160" s="172"/>
      <c r="L160" s="172"/>
      <c r="M160" s="172"/>
      <c r="N160" s="172"/>
      <c r="O160" s="172"/>
      <c r="P160" s="172"/>
      <c r="Q160" s="172"/>
      <c r="R160" s="172"/>
      <c r="S160" s="172"/>
      <c r="T160" s="172"/>
      <c r="U160" s="172"/>
      <c r="V160" s="172"/>
      <c r="W160" s="172"/>
      <c r="X160" s="172"/>
      <c r="Y160" s="172"/>
      <c r="Z160" s="172"/>
      <c r="AA160" s="172"/>
    </row>
    <row r="161" spans="1:27" ht="15" x14ac:dyDescent="0.25">
      <c r="A161" s="172"/>
      <c r="B161" s="172"/>
      <c r="C161" s="172"/>
      <c r="D161" s="5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row>
    <row r="162" spans="1:27" ht="16.5" x14ac:dyDescent="0.3">
      <c r="A162" s="172"/>
      <c r="B162" s="186" t="s">
        <v>466</v>
      </c>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row>
    <row r="163" spans="1:27" ht="15" x14ac:dyDescent="0.25">
      <c r="A163" s="172"/>
      <c r="B163" s="567" t="s">
        <v>462</v>
      </c>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row>
    <row r="164" spans="1:27" x14ac:dyDescent="0.2">
      <c r="A164" s="172"/>
      <c r="C164" s="218"/>
      <c r="D164" s="183"/>
      <c r="E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row>
    <row r="165" spans="1:27" x14ac:dyDescent="0.2">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row>
    <row r="166" spans="1:27" x14ac:dyDescent="0.2">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row>
    <row r="167" spans="1:27" ht="27.75" customHeight="1" thickBot="1" x14ac:dyDescent="0.25">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row>
    <row r="168" spans="1:27" ht="147.75" customHeight="1" thickBot="1" x14ac:dyDescent="0.25">
      <c r="A168" s="172"/>
      <c r="B168" s="489" t="s">
        <v>68</v>
      </c>
      <c r="C168" s="188" t="s">
        <v>531</v>
      </c>
      <c r="D168" s="488" t="s">
        <v>8</v>
      </c>
      <c r="E168" s="519" t="s">
        <v>429</v>
      </c>
      <c r="F168" s="188" t="s">
        <v>457</v>
      </c>
      <c r="G168" s="230" t="s">
        <v>452</v>
      </c>
      <c r="H168" s="353" t="s">
        <v>402</v>
      </c>
      <c r="I168" s="172"/>
      <c r="J168" s="172"/>
      <c r="K168" s="172"/>
      <c r="L168" s="172"/>
      <c r="M168" s="172"/>
      <c r="N168" s="172"/>
      <c r="O168" s="172"/>
      <c r="P168" s="172"/>
      <c r="Q168" s="172"/>
      <c r="R168" s="172"/>
      <c r="S168" s="172"/>
      <c r="T168" s="172"/>
      <c r="U168" s="172"/>
      <c r="V168" s="172"/>
      <c r="W168" s="172"/>
      <c r="X168" s="172"/>
      <c r="Y168" s="172"/>
      <c r="Z168" s="172"/>
      <c r="AA168" s="172"/>
    </row>
    <row r="169" spans="1:27" ht="18" customHeight="1" x14ac:dyDescent="0.2">
      <c r="A169" s="505" t="str">
        <f>IF(B169="Other f-GHG (specify)",C169&amp;D169,B169&amp;D169)</f>
        <v/>
      </c>
      <c r="B169" s="490"/>
      <c r="C169" s="77"/>
      <c r="D169" s="108"/>
      <c r="E169" s="334"/>
      <c r="F169" s="108"/>
      <c r="G169" s="335"/>
      <c r="H169" s="721" t="str">
        <f t="shared" ref="H169:H194" si="17">IF(E169="","",1-(F169/G169))</f>
        <v/>
      </c>
      <c r="I169" s="172"/>
      <c r="J169" s="172"/>
      <c r="K169" s="172"/>
      <c r="L169" s="172"/>
      <c r="M169" s="172"/>
      <c r="N169" s="172"/>
      <c r="O169" s="172"/>
      <c r="P169" s="172"/>
      <c r="Q169" s="172"/>
      <c r="R169" s="172"/>
      <c r="S169" s="172"/>
      <c r="T169" s="172"/>
      <c r="U169" s="172"/>
      <c r="V169" s="172"/>
      <c r="W169" s="172"/>
      <c r="X169" s="172"/>
      <c r="Y169" s="172"/>
      <c r="Z169" s="172"/>
      <c r="AA169" s="172"/>
    </row>
    <row r="170" spans="1:27" ht="18" customHeight="1" x14ac:dyDescent="0.2">
      <c r="A170" s="505" t="str">
        <f t="shared" ref="A170:A194" si="18">IF(B170="Other f-GHG (specify)",C170&amp;D170,B170&amp;D170)</f>
        <v/>
      </c>
      <c r="B170" s="491"/>
      <c r="C170" s="78"/>
      <c r="D170" s="108"/>
      <c r="E170" s="334"/>
      <c r="F170" s="108"/>
      <c r="G170" s="335"/>
      <c r="H170" s="722" t="str">
        <f t="shared" si="17"/>
        <v/>
      </c>
      <c r="I170" s="172"/>
      <c r="J170" s="172"/>
      <c r="K170" s="172"/>
      <c r="L170" s="172"/>
      <c r="M170" s="172"/>
      <c r="N170" s="172"/>
      <c r="O170" s="172"/>
      <c r="P170" s="172"/>
      <c r="Q170" s="172"/>
      <c r="R170" s="172"/>
      <c r="S170" s="172"/>
      <c r="T170" s="172"/>
      <c r="U170" s="172"/>
      <c r="V170" s="172"/>
      <c r="W170" s="172"/>
      <c r="X170" s="172"/>
      <c r="Y170" s="172"/>
      <c r="Z170" s="172"/>
      <c r="AA170" s="172"/>
    </row>
    <row r="171" spans="1:27" ht="18" customHeight="1" x14ac:dyDescent="0.2">
      <c r="A171" s="505" t="str">
        <f t="shared" si="18"/>
        <v/>
      </c>
      <c r="B171" s="491"/>
      <c r="C171" s="78"/>
      <c r="D171" s="108"/>
      <c r="E171" s="334"/>
      <c r="F171" s="108"/>
      <c r="G171" s="335"/>
      <c r="H171" s="722" t="str">
        <f t="shared" si="17"/>
        <v/>
      </c>
      <c r="I171" s="172"/>
      <c r="J171" s="172"/>
      <c r="K171" s="172"/>
      <c r="L171" s="172"/>
      <c r="M171" s="172"/>
      <c r="N171" s="172"/>
      <c r="O171" s="172"/>
      <c r="P171" s="172"/>
      <c r="Q171" s="172"/>
      <c r="R171" s="172"/>
      <c r="S171" s="172"/>
      <c r="T171" s="172"/>
      <c r="U171" s="172"/>
      <c r="V171" s="172"/>
      <c r="W171" s="172"/>
      <c r="X171" s="172"/>
      <c r="Y171" s="172"/>
      <c r="Z171" s="172"/>
      <c r="AA171" s="172"/>
    </row>
    <row r="172" spans="1:27" ht="18" customHeight="1" x14ac:dyDescent="0.2">
      <c r="A172" s="505" t="str">
        <f t="shared" si="18"/>
        <v/>
      </c>
      <c r="B172" s="491"/>
      <c r="C172" s="78"/>
      <c r="D172" s="108"/>
      <c r="E172" s="334"/>
      <c r="F172" s="108"/>
      <c r="G172" s="335"/>
      <c r="H172" s="722" t="str">
        <f t="shared" si="17"/>
        <v/>
      </c>
      <c r="I172" s="172"/>
      <c r="J172" s="172"/>
      <c r="K172" s="172"/>
      <c r="L172" s="172"/>
      <c r="M172" s="172"/>
      <c r="N172" s="172"/>
      <c r="O172" s="172"/>
      <c r="P172" s="172"/>
      <c r="Q172" s="172"/>
      <c r="R172" s="172"/>
      <c r="S172" s="172"/>
      <c r="T172" s="172"/>
      <c r="U172" s="172"/>
      <c r="V172" s="172"/>
      <c r="W172" s="172"/>
      <c r="X172" s="172"/>
      <c r="Y172" s="172"/>
      <c r="Z172" s="172"/>
      <c r="AA172" s="172"/>
    </row>
    <row r="173" spans="1:27" ht="18" customHeight="1" x14ac:dyDescent="0.2">
      <c r="A173" s="505" t="str">
        <f t="shared" si="18"/>
        <v/>
      </c>
      <c r="B173" s="491"/>
      <c r="C173" s="78"/>
      <c r="D173" s="108"/>
      <c r="E173" s="336"/>
      <c r="F173" s="80"/>
      <c r="G173" s="337"/>
      <c r="H173" s="722" t="str">
        <f t="shared" si="17"/>
        <v/>
      </c>
      <c r="I173" s="172"/>
      <c r="J173" s="172"/>
      <c r="K173" s="172"/>
      <c r="L173" s="172"/>
      <c r="M173" s="172"/>
      <c r="N173" s="172"/>
      <c r="O173" s="172"/>
      <c r="P173" s="172"/>
      <c r="Q173" s="172"/>
      <c r="R173" s="172"/>
      <c r="S173" s="172"/>
      <c r="T173" s="172"/>
      <c r="U173" s="172"/>
      <c r="V173" s="172"/>
      <c r="W173" s="172"/>
      <c r="X173" s="172"/>
      <c r="Y173" s="172"/>
      <c r="Z173" s="172"/>
      <c r="AA173" s="172"/>
    </row>
    <row r="174" spans="1:27" ht="18" customHeight="1" x14ac:dyDescent="0.2">
      <c r="A174" s="505" t="str">
        <f t="shared" si="18"/>
        <v/>
      </c>
      <c r="B174" s="491"/>
      <c r="C174" s="78"/>
      <c r="D174" s="108"/>
      <c r="E174" s="336"/>
      <c r="F174" s="80"/>
      <c r="G174" s="337"/>
      <c r="H174" s="722" t="str">
        <f t="shared" si="17"/>
        <v/>
      </c>
      <c r="I174" s="172"/>
      <c r="J174" s="172"/>
      <c r="K174" s="172"/>
      <c r="L174" s="172"/>
      <c r="M174" s="172"/>
      <c r="N174" s="172"/>
      <c r="O174" s="172"/>
      <c r="P174" s="172"/>
      <c r="Q174" s="172"/>
      <c r="R174" s="172"/>
      <c r="S174" s="172"/>
      <c r="T174" s="172"/>
      <c r="U174" s="172"/>
      <c r="V174" s="172"/>
      <c r="W174" s="172"/>
      <c r="X174" s="172"/>
      <c r="Y174" s="172"/>
      <c r="Z174" s="172"/>
      <c r="AA174" s="172"/>
    </row>
    <row r="175" spans="1:27" ht="18" customHeight="1" x14ac:dyDescent="0.2">
      <c r="A175" s="505" t="str">
        <f t="shared" si="18"/>
        <v/>
      </c>
      <c r="B175" s="491"/>
      <c r="C175" s="78"/>
      <c r="D175" s="108"/>
      <c r="E175" s="336"/>
      <c r="F175" s="80"/>
      <c r="G175" s="337"/>
      <c r="H175" s="722" t="str">
        <f t="shared" si="17"/>
        <v/>
      </c>
      <c r="I175" s="172"/>
      <c r="J175" s="172"/>
      <c r="K175" s="172"/>
      <c r="L175" s="172"/>
      <c r="M175" s="172"/>
      <c r="N175" s="172"/>
      <c r="O175" s="172"/>
      <c r="P175" s="172"/>
      <c r="Q175" s="172"/>
      <c r="R175" s="172"/>
      <c r="S175" s="172"/>
      <c r="T175" s="172"/>
      <c r="U175" s="172"/>
      <c r="V175" s="172"/>
      <c r="W175" s="172"/>
      <c r="X175" s="172"/>
      <c r="Y175" s="172"/>
      <c r="Z175" s="172"/>
      <c r="AA175" s="172"/>
    </row>
    <row r="176" spans="1:27" ht="18" customHeight="1" x14ac:dyDescent="0.2">
      <c r="A176" s="505" t="str">
        <f t="shared" si="18"/>
        <v/>
      </c>
      <c r="B176" s="491"/>
      <c r="C176" s="78"/>
      <c r="D176" s="108"/>
      <c r="E176" s="336"/>
      <c r="F176" s="80"/>
      <c r="G176" s="337"/>
      <c r="H176" s="722" t="str">
        <f t="shared" si="17"/>
        <v/>
      </c>
      <c r="I176" s="172"/>
      <c r="J176" s="172"/>
      <c r="K176" s="172"/>
      <c r="L176" s="172"/>
      <c r="M176" s="172"/>
      <c r="N176" s="172"/>
      <c r="O176" s="172"/>
      <c r="P176" s="172"/>
      <c r="Q176" s="172"/>
      <c r="R176" s="172"/>
      <c r="S176" s="172"/>
      <c r="T176" s="172"/>
      <c r="U176" s="172"/>
      <c r="V176" s="172"/>
      <c r="W176" s="172"/>
      <c r="X176" s="172"/>
      <c r="Y176" s="172"/>
      <c r="Z176" s="172"/>
      <c r="AA176" s="172"/>
    </row>
    <row r="177" spans="1:27" ht="18" customHeight="1" x14ac:dyDescent="0.2">
      <c r="A177" s="505" t="str">
        <f t="shared" si="18"/>
        <v/>
      </c>
      <c r="B177" s="491"/>
      <c r="C177" s="78"/>
      <c r="D177" s="108"/>
      <c r="E177" s="336"/>
      <c r="F177" s="80"/>
      <c r="G177" s="337"/>
      <c r="H177" s="722" t="str">
        <f t="shared" si="17"/>
        <v/>
      </c>
      <c r="I177" s="172"/>
      <c r="J177" s="172"/>
      <c r="K177" s="172"/>
      <c r="L177" s="172"/>
      <c r="M177" s="172"/>
      <c r="N177" s="172"/>
      <c r="O177" s="172"/>
      <c r="P177" s="172"/>
      <c r="Q177" s="172"/>
      <c r="R177" s="172"/>
      <c r="S177" s="172"/>
      <c r="T177" s="172"/>
      <c r="U177" s="172"/>
      <c r="V177" s="172"/>
      <c r="W177" s="172"/>
      <c r="X177" s="172"/>
      <c r="Y177" s="172"/>
      <c r="Z177" s="172"/>
      <c r="AA177" s="172"/>
    </row>
    <row r="178" spans="1:27" ht="18" customHeight="1" x14ac:dyDescent="0.2">
      <c r="A178" s="505" t="str">
        <f t="shared" si="18"/>
        <v/>
      </c>
      <c r="B178" s="491"/>
      <c r="C178" s="78"/>
      <c r="D178" s="108"/>
      <c r="E178" s="336"/>
      <c r="F178" s="80"/>
      <c r="G178" s="337"/>
      <c r="H178" s="722" t="str">
        <f t="shared" si="17"/>
        <v/>
      </c>
      <c r="I178" s="172"/>
      <c r="J178" s="172"/>
      <c r="K178" s="172"/>
      <c r="L178" s="172"/>
      <c r="M178" s="172"/>
      <c r="N178" s="172"/>
      <c r="O178" s="172"/>
      <c r="P178" s="172"/>
      <c r="Q178" s="172"/>
      <c r="R178" s="172"/>
      <c r="S178" s="172"/>
      <c r="T178" s="172"/>
      <c r="U178" s="172"/>
      <c r="V178" s="172"/>
      <c r="W178" s="172"/>
      <c r="X178" s="172"/>
      <c r="Y178" s="172"/>
      <c r="Z178" s="172"/>
      <c r="AA178" s="172"/>
    </row>
    <row r="179" spans="1:27" ht="18" customHeight="1" x14ac:dyDescent="0.2">
      <c r="A179" s="505" t="str">
        <f t="shared" si="18"/>
        <v/>
      </c>
      <c r="B179" s="491"/>
      <c r="C179" s="78"/>
      <c r="D179" s="108"/>
      <c r="E179" s="336"/>
      <c r="F179" s="80"/>
      <c r="G179" s="337"/>
      <c r="H179" s="722" t="str">
        <f t="shared" si="17"/>
        <v/>
      </c>
      <c r="I179" s="172"/>
      <c r="J179" s="172"/>
      <c r="K179" s="172"/>
      <c r="L179" s="172"/>
      <c r="M179" s="172"/>
      <c r="N179" s="172"/>
      <c r="O179" s="172"/>
      <c r="P179" s="172"/>
      <c r="Q179" s="172"/>
      <c r="R179" s="172"/>
      <c r="S179" s="172"/>
      <c r="T179" s="172"/>
      <c r="U179" s="172"/>
      <c r="V179" s="172"/>
      <c r="W179" s="172"/>
      <c r="X179" s="172"/>
      <c r="Y179" s="172"/>
      <c r="Z179" s="172"/>
      <c r="AA179" s="172"/>
    </row>
    <row r="180" spans="1:27" ht="18" customHeight="1" x14ac:dyDescent="0.2">
      <c r="A180" s="505" t="str">
        <f t="shared" si="18"/>
        <v/>
      </c>
      <c r="B180" s="491"/>
      <c r="C180" s="78"/>
      <c r="D180" s="108"/>
      <c r="E180" s="336"/>
      <c r="F180" s="80"/>
      <c r="G180" s="337"/>
      <c r="H180" s="722" t="str">
        <f t="shared" si="17"/>
        <v/>
      </c>
      <c r="I180" s="172"/>
      <c r="J180" s="172"/>
      <c r="K180" s="172"/>
      <c r="L180" s="172"/>
      <c r="M180" s="172"/>
      <c r="N180" s="172"/>
      <c r="O180" s="172"/>
      <c r="P180" s="172"/>
      <c r="Q180" s="172"/>
      <c r="R180" s="172"/>
      <c r="S180" s="172"/>
      <c r="T180" s="172"/>
      <c r="U180" s="172"/>
      <c r="V180" s="172"/>
      <c r="W180" s="172"/>
      <c r="X180" s="172"/>
      <c r="Y180" s="172"/>
      <c r="Z180" s="172"/>
      <c r="AA180" s="172"/>
    </row>
    <row r="181" spans="1:27" ht="18" customHeight="1" x14ac:dyDescent="0.2">
      <c r="A181" s="505" t="str">
        <f t="shared" si="18"/>
        <v/>
      </c>
      <c r="B181" s="491"/>
      <c r="C181" s="78"/>
      <c r="D181" s="108"/>
      <c r="E181" s="336"/>
      <c r="F181" s="80"/>
      <c r="G181" s="337"/>
      <c r="H181" s="722" t="str">
        <f t="shared" si="17"/>
        <v/>
      </c>
      <c r="I181" s="172"/>
      <c r="J181" s="172"/>
      <c r="K181" s="172"/>
      <c r="L181" s="172"/>
      <c r="M181" s="172"/>
      <c r="N181" s="172"/>
      <c r="O181" s="172"/>
      <c r="P181" s="172"/>
      <c r="Q181" s="172"/>
      <c r="R181" s="172"/>
      <c r="S181" s="172"/>
      <c r="T181" s="172"/>
      <c r="U181" s="172"/>
      <c r="V181" s="172"/>
      <c r="W181" s="172"/>
      <c r="X181" s="172"/>
      <c r="Y181" s="172"/>
      <c r="Z181" s="172"/>
      <c r="AA181" s="172"/>
    </row>
    <row r="182" spans="1:27" ht="18" customHeight="1" x14ac:dyDescent="0.2">
      <c r="A182" s="505" t="str">
        <f t="shared" si="18"/>
        <v/>
      </c>
      <c r="B182" s="491"/>
      <c r="C182" s="78"/>
      <c r="D182" s="108"/>
      <c r="E182" s="336"/>
      <c r="F182" s="80"/>
      <c r="G182" s="337"/>
      <c r="H182" s="722" t="str">
        <f t="shared" si="17"/>
        <v/>
      </c>
      <c r="I182" s="172"/>
      <c r="J182" s="172"/>
      <c r="K182" s="172"/>
      <c r="L182" s="172"/>
      <c r="M182" s="172"/>
      <c r="N182" s="172"/>
      <c r="O182" s="172"/>
      <c r="P182" s="172"/>
      <c r="Q182" s="172"/>
      <c r="R182" s="172"/>
      <c r="S182" s="172"/>
      <c r="T182" s="172"/>
      <c r="U182" s="172"/>
      <c r="V182" s="172"/>
      <c r="W182" s="172"/>
      <c r="X182" s="172"/>
      <c r="Y182" s="172"/>
      <c r="Z182" s="172"/>
      <c r="AA182" s="172"/>
    </row>
    <row r="183" spans="1:27" ht="18" customHeight="1" x14ac:dyDescent="0.2">
      <c r="A183" s="505" t="str">
        <f t="shared" si="18"/>
        <v/>
      </c>
      <c r="B183" s="491"/>
      <c r="C183" s="78"/>
      <c r="D183" s="108"/>
      <c r="E183" s="336"/>
      <c r="F183" s="80"/>
      <c r="G183" s="337"/>
      <c r="H183" s="722" t="str">
        <f t="shared" si="17"/>
        <v/>
      </c>
      <c r="I183" s="172"/>
      <c r="J183" s="172"/>
      <c r="K183" s="172"/>
      <c r="L183" s="172"/>
      <c r="M183" s="172"/>
      <c r="N183" s="172"/>
      <c r="O183" s="172"/>
      <c r="P183" s="172"/>
      <c r="Q183" s="172"/>
      <c r="R183" s="172"/>
      <c r="S183" s="172"/>
      <c r="T183" s="172"/>
      <c r="U183" s="172"/>
      <c r="V183" s="172"/>
      <c r="W183" s="172"/>
      <c r="X183" s="172"/>
      <c r="Y183" s="172"/>
      <c r="Z183" s="172"/>
      <c r="AA183" s="172"/>
    </row>
    <row r="184" spans="1:27" ht="18" customHeight="1" x14ac:dyDescent="0.2">
      <c r="A184" s="505" t="str">
        <f t="shared" si="18"/>
        <v/>
      </c>
      <c r="B184" s="491"/>
      <c r="C184" s="78"/>
      <c r="D184" s="108"/>
      <c r="E184" s="336"/>
      <c r="F184" s="80"/>
      <c r="G184" s="337"/>
      <c r="H184" s="722" t="str">
        <f t="shared" si="17"/>
        <v/>
      </c>
      <c r="I184" s="172"/>
      <c r="J184" s="172"/>
      <c r="K184" s="172"/>
      <c r="L184" s="172"/>
      <c r="M184" s="172"/>
      <c r="N184" s="172"/>
      <c r="O184" s="172"/>
      <c r="P184" s="172"/>
      <c r="Q184" s="172"/>
      <c r="R184" s="172"/>
      <c r="S184" s="172"/>
      <c r="T184" s="172"/>
      <c r="U184" s="172"/>
      <c r="V184" s="172"/>
      <c r="W184" s="172"/>
      <c r="X184" s="172"/>
      <c r="Y184" s="172"/>
      <c r="Z184" s="172"/>
      <c r="AA184" s="172"/>
    </row>
    <row r="185" spans="1:27" ht="18" customHeight="1" x14ac:dyDescent="0.2">
      <c r="A185" s="505" t="str">
        <f t="shared" si="18"/>
        <v/>
      </c>
      <c r="B185" s="491"/>
      <c r="C185" s="78"/>
      <c r="D185" s="108"/>
      <c r="E185" s="336"/>
      <c r="F185" s="80"/>
      <c r="G185" s="337"/>
      <c r="H185" s="722" t="str">
        <f t="shared" si="17"/>
        <v/>
      </c>
      <c r="I185" s="172"/>
      <c r="J185" s="172"/>
      <c r="K185" s="172"/>
      <c r="L185" s="172"/>
      <c r="M185" s="172"/>
      <c r="N185" s="172"/>
      <c r="O185" s="172"/>
      <c r="P185" s="172"/>
      <c r="Q185" s="172"/>
      <c r="R185" s="172"/>
      <c r="S185" s="172"/>
      <c r="T185" s="172"/>
      <c r="U185" s="172"/>
      <c r="V185" s="172"/>
      <c r="W185" s="172"/>
      <c r="X185" s="172"/>
      <c r="Y185" s="172"/>
      <c r="Z185" s="172"/>
      <c r="AA185" s="172"/>
    </row>
    <row r="186" spans="1:27" ht="18" customHeight="1" x14ac:dyDescent="0.2">
      <c r="A186" s="505" t="str">
        <f t="shared" si="18"/>
        <v/>
      </c>
      <c r="B186" s="491"/>
      <c r="C186" s="78"/>
      <c r="D186" s="108"/>
      <c r="E186" s="336"/>
      <c r="F186" s="80"/>
      <c r="G186" s="337"/>
      <c r="H186" s="722" t="str">
        <f t="shared" si="17"/>
        <v/>
      </c>
      <c r="I186" s="172"/>
      <c r="J186" s="172"/>
      <c r="K186" s="172"/>
      <c r="L186" s="172"/>
      <c r="M186" s="172"/>
      <c r="N186" s="172"/>
      <c r="O186" s="172"/>
      <c r="P186" s="172"/>
      <c r="Q186" s="172"/>
      <c r="R186" s="172"/>
      <c r="S186" s="172"/>
      <c r="T186" s="172"/>
      <c r="U186" s="172"/>
      <c r="V186" s="172"/>
      <c r="W186" s="172"/>
      <c r="X186" s="172"/>
      <c r="Y186" s="172"/>
      <c r="Z186" s="172"/>
      <c r="AA186" s="172"/>
    </row>
    <row r="187" spans="1:27" ht="18" customHeight="1" x14ac:dyDescent="0.2">
      <c r="A187" s="505" t="str">
        <f t="shared" si="18"/>
        <v/>
      </c>
      <c r="B187" s="491"/>
      <c r="C187" s="78"/>
      <c r="D187" s="108"/>
      <c r="E187" s="336"/>
      <c r="F187" s="80"/>
      <c r="G187" s="337"/>
      <c r="H187" s="722" t="str">
        <f t="shared" si="17"/>
        <v/>
      </c>
      <c r="I187" s="172"/>
      <c r="J187" s="172"/>
      <c r="K187" s="172"/>
      <c r="L187" s="172"/>
      <c r="M187" s="172"/>
      <c r="N187" s="172"/>
      <c r="O187" s="172"/>
      <c r="P187" s="172"/>
      <c r="Q187" s="172"/>
      <c r="R187" s="172"/>
      <c r="S187" s="172"/>
      <c r="T187" s="172"/>
      <c r="U187" s="172"/>
      <c r="V187" s="172"/>
      <c r="W187" s="172"/>
      <c r="X187" s="172"/>
      <c r="Y187" s="172"/>
      <c r="Z187" s="172"/>
      <c r="AA187" s="172"/>
    </row>
    <row r="188" spans="1:27" ht="18" customHeight="1" x14ac:dyDescent="0.2">
      <c r="A188" s="505" t="str">
        <f t="shared" si="18"/>
        <v/>
      </c>
      <c r="B188" s="491"/>
      <c r="C188" s="78"/>
      <c r="D188" s="108"/>
      <c r="E188" s="336"/>
      <c r="F188" s="80"/>
      <c r="G188" s="337"/>
      <c r="H188" s="722" t="str">
        <f t="shared" si="17"/>
        <v/>
      </c>
      <c r="I188" s="172"/>
      <c r="J188" s="172"/>
      <c r="K188" s="172"/>
      <c r="L188" s="172"/>
      <c r="M188" s="172"/>
      <c r="N188" s="172"/>
      <c r="O188" s="172"/>
      <c r="P188" s="172"/>
      <c r="Q188" s="172"/>
      <c r="R188" s="172"/>
      <c r="S188" s="172"/>
      <c r="T188" s="172"/>
      <c r="U188" s="172"/>
      <c r="V188" s="172"/>
      <c r="W188" s="172"/>
      <c r="X188" s="172"/>
      <c r="Y188" s="172"/>
      <c r="Z188" s="172"/>
      <c r="AA188" s="172"/>
    </row>
    <row r="189" spans="1:27" ht="18" customHeight="1" x14ac:dyDescent="0.2">
      <c r="A189" s="505" t="str">
        <f t="shared" si="18"/>
        <v/>
      </c>
      <c r="B189" s="491"/>
      <c r="C189" s="78"/>
      <c r="D189" s="108"/>
      <c r="E189" s="336"/>
      <c r="F189" s="80"/>
      <c r="G189" s="337"/>
      <c r="H189" s="722" t="str">
        <f t="shared" si="17"/>
        <v/>
      </c>
      <c r="I189" s="172"/>
      <c r="J189" s="172"/>
      <c r="K189" s="172"/>
      <c r="L189" s="172"/>
      <c r="M189" s="172"/>
      <c r="N189" s="172"/>
      <c r="O189" s="172"/>
      <c r="P189" s="172"/>
      <c r="Q189" s="172"/>
      <c r="R189" s="172"/>
      <c r="S189" s="172"/>
      <c r="T189" s="172"/>
      <c r="U189" s="172"/>
      <c r="V189" s="172"/>
      <c r="W189" s="172"/>
      <c r="X189" s="172"/>
      <c r="Y189" s="172"/>
      <c r="Z189" s="172"/>
      <c r="AA189" s="172"/>
    </row>
    <row r="190" spans="1:27" ht="18" customHeight="1" x14ac:dyDescent="0.2">
      <c r="A190" s="505" t="str">
        <f t="shared" si="18"/>
        <v/>
      </c>
      <c r="B190" s="491"/>
      <c r="C190" s="78"/>
      <c r="D190" s="108"/>
      <c r="E190" s="336"/>
      <c r="F190" s="80"/>
      <c r="G190" s="337"/>
      <c r="H190" s="722" t="str">
        <f t="shared" si="17"/>
        <v/>
      </c>
      <c r="I190" s="172"/>
      <c r="J190" s="172"/>
      <c r="K190" s="172"/>
      <c r="L190" s="172"/>
      <c r="M190" s="172"/>
      <c r="N190" s="172"/>
      <c r="O190" s="172"/>
      <c r="P190" s="172"/>
      <c r="Q190" s="172"/>
      <c r="R190" s="172"/>
      <c r="S190" s="172"/>
      <c r="T190" s="172"/>
      <c r="U190" s="172"/>
      <c r="V190" s="172"/>
      <c r="W190" s="172"/>
      <c r="X190" s="172"/>
      <c r="Y190" s="172"/>
      <c r="Z190" s="172"/>
      <c r="AA190" s="172"/>
    </row>
    <row r="191" spans="1:27" ht="18" customHeight="1" x14ac:dyDescent="0.2">
      <c r="A191" s="505" t="str">
        <f t="shared" si="18"/>
        <v/>
      </c>
      <c r="B191" s="491"/>
      <c r="C191" s="78"/>
      <c r="D191" s="108"/>
      <c r="E191" s="336"/>
      <c r="F191" s="80"/>
      <c r="G191" s="337"/>
      <c r="H191" s="722" t="str">
        <f t="shared" si="17"/>
        <v/>
      </c>
      <c r="I191" s="172"/>
      <c r="J191" s="172"/>
      <c r="K191" s="172"/>
      <c r="L191" s="172"/>
      <c r="M191" s="172"/>
      <c r="N191" s="172"/>
      <c r="O191" s="172"/>
      <c r="P191" s="172"/>
      <c r="Q191" s="172"/>
      <c r="R191" s="172"/>
      <c r="S191" s="172"/>
      <c r="T191" s="172"/>
      <c r="U191" s="172"/>
      <c r="V191" s="172"/>
      <c r="W191" s="172"/>
      <c r="X191" s="172"/>
      <c r="Y191" s="172"/>
      <c r="Z191" s="172"/>
      <c r="AA191" s="172"/>
    </row>
    <row r="192" spans="1:27" ht="18" customHeight="1" x14ac:dyDescent="0.2">
      <c r="A192" s="505" t="str">
        <f t="shared" si="18"/>
        <v/>
      </c>
      <c r="B192" s="491"/>
      <c r="C192" s="78"/>
      <c r="D192" s="108"/>
      <c r="E192" s="336"/>
      <c r="F192" s="80"/>
      <c r="G192" s="337"/>
      <c r="H192" s="722" t="str">
        <f t="shared" si="17"/>
        <v/>
      </c>
      <c r="I192" s="172"/>
      <c r="J192" s="172"/>
      <c r="K192" s="172"/>
      <c r="L192" s="172"/>
      <c r="M192" s="172"/>
      <c r="N192" s="172"/>
      <c r="O192" s="172"/>
      <c r="P192" s="172"/>
      <c r="Q192" s="172"/>
      <c r="R192" s="172"/>
      <c r="S192" s="172"/>
      <c r="T192" s="172"/>
      <c r="U192" s="172"/>
      <c r="V192" s="172"/>
      <c r="W192" s="172"/>
      <c r="X192" s="172"/>
      <c r="Y192" s="172"/>
      <c r="Z192" s="172"/>
      <c r="AA192" s="172"/>
    </row>
    <row r="193" spans="1:27" ht="18" customHeight="1" x14ac:dyDescent="0.2">
      <c r="A193" s="505" t="str">
        <f t="shared" si="18"/>
        <v/>
      </c>
      <c r="B193" s="491"/>
      <c r="C193" s="78"/>
      <c r="D193" s="108"/>
      <c r="E193" s="336"/>
      <c r="F193" s="80"/>
      <c r="G193" s="337"/>
      <c r="H193" s="722" t="str">
        <f t="shared" si="17"/>
        <v/>
      </c>
      <c r="I193" s="172"/>
      <c r="J193" s="172"/>
      <c r="K193" s="172"/>
      <c r="L193" s="172"/>
      <c r="M193" s="172"/>
      <c r="N193" s="172"/>
      <c r="O193" s="172"/>
      <c r="P193" s="172"/>
      <c r="Q193" s="172"/>
      <c r="R193" s="172"/>
      <c r="S193" s="172"/>
      <c r="T193" s="172"/>
      <c r="U193" s="172"/>
      <c r="V193" s="172"/>
      <c r="W193" s="172"/>
      <c r="X193" s="172"/>
      <c r="Y193" s="172"/>
      <c r="Z193" s="172"/>
      <c r="AA193" s="172"/>
    </row>
    <row r="194" spans="1:27" ht="18" customHeight="1" thickBot="1" x14ac:dyDescent="0.25">
      <c r="A194" s="505" t="str">
        <f t="shared" si="18"/>
        <v/>
      </c>
      <c r="B194" s="492"/>
      <c r="C194" s="561"/>
      <c r="D194" s="504"/>
      <c r="E194" s="338"/>
      <c r="F194" s="81"/>
      <c r="G194" s="339"/>
      <c r="H194" s="723" t="str">
        <f t="shared" si="17"/>
        <v/>
      </c>
      <c r="I194" s="172"/>
      <c r="J194" s="172"/>
      <c r="K194" s="172"/>
      <c r="L194" s="172"/>
      <c r="M194" s="172"/>
      <c r="N194" s="172"/>
      <c r="O194" s="172"/>
      <c r="P194" s="172"/>
      <c r="Q194" s="172"/>
      <c r="R194" s="172"/>
      <c r="S194" s="172"/>
      <c r="T194" s="172"/>
      <c r="U194" s="172"/>
      <c r="V194" s="172"/>
      <c r="W194" s="172"/>
      <c r="X194" s="172"/>
      <c r="Y194" s="172"/>
      <c r="Z194" s="172"/>
      <c r="AA194" s="172"/>
    </row>
    <row r="195" spans="1:27" x14ac:dyDescent="0.2">
      <c r="A195" s="172"/>
      <c r="B195" s="172"/>
      <c r="C195" s="172"/>
      <c r="D195" s="172"/>
      <c r="E195" s="172"/>
      <c r="F195" s="172"/>
      <c r="G195" s="172"/>
      <c r="H195" s="172"/>
      <c r="I195" s="172"/>
      <c r="J195" s="172"/>
      <c r="K195" s="172"/>
      <c r="L195" s="172"/>
      <c r="M195" s="172"/>
      <c r="N195" s="172"/>
      <c r="O195" s="172"/>
      <c r="P195" s="172"/>
      <c r="Q195" s="172"/>
      <c r="R195" s="172"/>
      <c r="S195" s="172"/>
      <c r="T195" s="172"/>
      <c r="U195" s="172"/>
      <c r="V195" s="172"/>
      <c r="W195" s="172"/>
      <c r="X195" s="172"/>
      <c r="Y195" s="172"/>
      <c r="Z195" s="172"/>
      <c r="AA195" s="172"/>
    </row>
    <row r="196" spans="1:27" ht="16.5" x14ac:dyDescent="0.3">
      <c r="A196" s="172"/>
      <c r="B196" s="172"/>
      <c r="C196" s="172"/>
      <c r="D196" s="172"/>
      <c r="E196" s="172"/>
      <c r="G196" s="172"/>
      <c r="I196" s="528" t="s">
        <v>403</v>
      </c>
      <c r="J196" s="172"/>
      <c r="K196" s="172"/>
      <c r="L196" s="172"/>
      <c r="M196" s="172"/>
      <c r="N196" s="172"/>
      <c r="O196" s="172"/>
      <c r="P196" s="172"/>
      <c r="Q196" s="172"/>
      <c r="R196" s="172"/>
      <c r="S196" s="172"/>
      <c r="T196" s="172"/>
      <c r="U196" s="172"/>
      <c r="V196" s="172"/>
      <c r="W196" s="172"/>
      <c r="X196" s="172"/>
      <c r="Y196" s="172"/>
      <c r="Z196" s="172"/>
      <c r="AA196" s="172"/>
    </row>
    <row r="197" spans="1:27" x14ac:dyDescent="0.2">
      <c r="A197" s="172"/>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c r="AA197" s="172"/>
    </row>
    <row r="198" spans="1:27" ht="15" x14ac:dyDescent="0.25">
      <c r="A198" s="172"/>
      <c r="B198" s="186" t="s">
        <v>283</v>
      </c>
      <c r="C198" s="172"/>
      <c r="D198" s="172"/>
      <c r="E198" s="172"/>
      <c r="F198" s="172"/>
      <c r="G198" s="172"/>
      <c r="H198" s="172"/>
      <c r="I198" s="172"/>
      <c r="J198" s="172"/>
      <c r="K198" s="172"/>
      <c r="L198" s="172"/>
      <c r="M198" s="172"/>
      <c r="N198" s="172"/>
      <c r="O198" s="172"/>
      <c r="P198" s="172"/>
      <c r="Q198" s="172"/>
      <c r="R198" s="172"/>
      <c r="S198" s="172"/>
      <c r="T198" s="172"/>
      <c r="U198" s="172"/>
      <c r="V198" s="172"/>
      <c r="W198" s="172"/>
      <c r="X198" s="172"/>
      <c r="Y198" s="172"/>
      <c r="Z198" s="172"/>
      <c r="AA198" s="172"/>
    </row>
    <row r="199" spans="1:27" ht="15" x14ac:dyDescent="0.25">
      <c r="A199" s="172"/>
      <c r="B199" s="186"/>
      <c r="C199" s="172"/>
      <c r="D199" s="172"/>
      <c r="E199" s="172"/>
      <c r="F199" s="172"/>
      <c r="G199" s="172"/>
      <c r="H199" s="172"/>
      <c r="I199" s="172"/>
      <c r="J199" s="172"/>
      <c r="K199" s="172"/>
      <c r="L199" s="172"/>
      <c r="M199" s="172"/>
      <c r="N199" s="172"/>
      <c r="O199" s="172"/>
      <c r="P199" s="172"/>
      <c r="Q199" s="172"/>
      <c r="R199" s="172"/>
      <c r="S199" s="172"/>
      <c r="T199" s="172"/>
      <c r="U199" s="172"/>
      <c r="V199" s="172"/>
      <c r="W199" s="172"/>
      <c r="X199" s="172"/>
      <c r="Y199" s="172"/>
      <c r="Z199" s="172"/>
      <c r="AA199" s="172"/>
    </row>
    <row r="200" spans="1:27" ht="15" x14ac:dyDescent="0.25">
      <c r="A200" s="172"/>
      <c r="B200" s="186"/>
      <c r="C200" s="172"/>
      <c r="D200" s="172"/>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c r="AA200" s="172"/>
    </row>
    <row r="201" spans="1:27" ht="15" x14ac:dyDescent="0.25">
      <c r="A201" s="172"/>
      <c r="B201" s="186"/>
      <c r="C201" s="172"/>
      <c r="D201" s="172"/>
      <c r="E201" s="172"/>
      <c r="F201" s="172"/>
      <c r="G201" s="172"/>
      <c r="H201" s="172"/>
      <c r="I201" s="172"/>
      <c r="J201" s="172"/>
      <c r="K201" s="172"/>
      <c r="L201" s="172"/>
      <c r="M201" s="172"/>
      <c r="N201" s="172"/>
      <c r="O201" s="172"/>
      <c r="P201" s="172"/>
      <c r="Q201" s="172"/>
      <c r="R201" s="172"/>
      <c r="S201" s="172"/>
      <c r="T201" s="172"/>
      <c r="U201" s="172"/>
      <c r="V201" s="172"/>
      <c r="W201" s="172"/>
      <c r="X201" s="172"/>
      <c r="Y201" s="172"/>
      <c r="Z201" s="172"/>
      <c r="AA201" s="172"/>
    </row>
    <row r="202" spans="1:27" ht="15" x14ac:dyDescent="0.25">
      <c r="A202" s="172"/>
      <c r="B202" s="186"/>
      <c r="C202" s="172"/>
      <c r="D202" s="172"/>
      <c r="E202" s="172"/>
      <c r="F202" s="172"/>
      <c r="G202" s="172"/>
      <c r="H202" s="172"/>
      <c r="I202" s="172"/>
      <c r="J202" s="172"/>
      <c r="K202" s="172"/>
      <c r="L202" s="172"/>
      <c r="M202" s="172"/>
      <c r="N202" s="172"/>
      <c r="O202" s="172"/>
      <c r="P202" s="172"/>
      <c r="Q202" s="172"/>
      <c r="R202" s="172"/>
      <c r="S202" s="172"/>
      <c r="T202" s="172"/>
      <c r="U202" s="172"/>
      <c r="V202" s="172"/>
      <c r="W202" s="172"/>
      <c r="X202" s="172"/>
      <c r="Y202" s="172"/>
      <c r="Z202" s="172"/>
      <c r="AA202" s="172"/>
    </row>
    <row r="203" spans="1:27" ht="15" thickBot="1" x14ac:dyDescent="0.25">
      <c r="A203" s="172"/>
      <c r="B203" s="172"/>
      <c r="C203" s="172"/>
      <c r="D203" s="172"/>
      <c r="E203" s="172"/>
      <c r="F203" s="172"/>
      <c r="G203" s="172"/>
      <c r="H203" s="172"/>
      <c r="I203" s="172"/>
      <c r="J203" s="172"/>
      <c r="K203" s="172"/>
      <c r="L203" s="172"/>
      <c r="M203" s="172"/>
      <c r="N203" s="172"/>
      <c r="O203" s="172"/>
      <c r="P203" s="172"/>
      <c r="Q203" s="172"/>
      <c r="R203" s="172"/>
      <c r="S203" s="172"/>
      <c r="T203" s="172"/>
      <c r="U203" s="172"/>
      <c r="V203" s="172"/>
      <c r="W203" s="172"/>
      <c r="X203" s="172"/>
      <c r="Y203" s="172"/>
      <c r="Z203" s="172"/>
      <c r="AA203" s="172"/>
    </row>
    <row r="204" spans="1:27" ht="97.5" customHeight="1" thickBot="1" x14ac:dyDescent="0.25">
      <c r="A204" s="172"/>
      <c r="B204" s="305" t="s">
        <v>9</v>
      </c>
      <c r="C204" s="213" t="s">
        <v>68</v>
      </c>
      <c r="D204" s="352" t="s">
        <v>195</v>
      </c>
      <c r="E204" s="352" t="s">
        <v>353</v>
      </c>
      <c r="F204" s="192" t="s">
        <v>330</v>
      </c>
      <c r="G204" s="172"/>
      <c r="H204" s="172"/>
      <c r="I204" s="172"/>
      <c r="J204" s="172"/>
      <c r="K204" s="172"/>
      <c r="L204" s="172"/>
      <c r="M204" s="172"/>
      <c r="N204" s="172"/>
      <c r="O204" s="172"/>
      <c r="P204" s="172"/>
      <c r="Q204" s="172"/>
      <c r="R204" s="172"/>
      <c r="S204" s="172"/>
      <c r="T204" s="172"/>
      <c r="U204" s="172"/>
      <c r="V204" s="172"/>
      <c r="W204" s="172"/>
      <c r="X204" s="172"/>
      <c r="Y204" s="172"/>
    </row>
    <row r="205" spans="1:27" ht="18" customHeight="1" x14ac:dyDescent="0.2">
      <c r="A205" s="172"/>
      <c r="B205" s="900" t="s">
        <v>467</v>
      </c>
      <c r="C205" s="220" t="str">
        <f t="shared" ref="C205:C219" si="19">IF(B119="","",B119)</f>
        <v/>
      </c>
      <c r="D205" s="262" t="str">
        <f>IF(C205="","",VLOOKUP(C205,$B$119:$G$158,6,FALSE))</f>
        <v/>
      </c>
      <c r="E205" s="387"/>
      <c r="F205" s="721" t="str">
        <f t="shared" ref="F205:F208" si="20">IF(C205="","",D205*E205)</f>
        <v/>
      </c>
      <c r="G205" s="172"/>
      <c r="H205" s="172"/>
      <c r="I205" s="172"/>
      <c r="J205" s="172"/>
      <c r="K205" s="172"/>
      <c r="L205" s="172"/>
      <c r="M205" s="172"/>
      <c r="N205" s="172"/>
      <c r="O205" s="172"/>
      <c r="P205" s="172"/>
      <c r="Q205" s="172"/>
      <c r="R205" s="172"/>
      <c r="S205" s="172"/>
      <c r="T205" s="172"/>
      <c r="U205" s="172"/>
      <c r="V205" s="172"/>
      <c r="W205" s="172"/>
      <c r="X205" s="172"/>
      <c r="Y205" s="172"/>
    </row>
    <row r="206" spans="1:27" ht="18" customHeight="1" x14ac:dyDescent="0.2">
      <c r="A206" s="172"/>
      <c r="B206" s="901"/>
      <c r="C206" s="222" t="str">
        <f t="shared" si="19"/>
        <v/>
      </c>
      <c r="D206" s="264" t="str">
        <f t="shared" ref="D206:D264" si="21">IF(C206="","",VLOOKUP(C206,$B$119:$G$158,6,FALSE))</f>
        <v/>
      </c>
      <c r="E206" s="388"/>
      <c r="F206" s="722" t="str">
        <f t="shared" si="20"/>
        <v/>
      </c>
      <c r="G206" s="172"/>
      <c r="H206" s="172"/>
      <c r="I206" s="172"/>
      <c r="J206" s="172"/>
      <c r="K206" s="172"/>
      <c r="L206" s="172"/>
      <c r="M206" s="172"/>
      <c r="N206" s="172"/>
      <c r="O206" s="172"/>
      <c r="P206" s="172"/>
      <c r="Q206" s="172"/>
      <c r="R206" s="172"/>
      <c r="S206" s="172"/>
      <c r="T206" s="172"/>
      <c r="U206" s="172"/>
      <c r="V206" s="172"/>
      <c r="W206" s="172"/>
      <c r="X206" s="172"/>
      <c r="Y206" s="172"/>
    </row>
    <row r="207" spans="1:27" ht="18" customHeight="1" x14ac:dyDescent="0.2">
      <c r="A207" s="172"/>
      <c r="B207" s="901"/>
      <c r="C207" s="222" t="str">
        <f t="shared" si="19"/>
        <v/>
      </c>
      <c r="D207" s="264" t="str">
        <f t="shared" si="21"/>
        <v/>
      </c>
      <c r="E207" s="388"/>
      <c r="F207" s="722" t="str">
        <f t="shared" si="20"/>
        <v/>
      </c>
      <c r="G207" s="172"/>
      <c r="H207" s="172"/>
      <c r="I207" s="172"/>
      <c r="J207" s="172"/>
      <c r="K207" s="172"/>
      <c r="L207" s="172"/>
      <c r="M207" s="172"/>
      <c r="N207" s="172"/>
      <c r="O207" s="172"/>
      <c r="P207" s="172"/>
      <c r="Q207" s="172"/>
      <c r="R207" s="172"/>
      <c r="S207" s="172"/>
      <c r="T207" s="172"/>
      <c r="U207" s="172"/>
      <c r="V207" s="172"/>
      <c r="W207" s="172"/>
      <c r="X207" s="172"/>
      <c r="Y207" s="172"/>
    </row>
    <row r="208" spans="1:27" ht="18" customHeight="1" x14ac:dyDescent="0.2">
      <c r="A208" s="172"/>
      <c r="B208" s="901"/>
      <c r="C208" s="222" t="str">
        <f t="shared" si="19"/>
        <v/>
      </c>
      <c r="D208" s="264" t="str">
        <f t="shared" si="21"/>
        <v/>
      </c>
      <c r="E208" s="388"/>
      <c r="F208" s="722" t="str">
        <f t="shared" si="20"/>
        <v/>
      </c>
      <c r="G208" s="172"/>
      <c r="H208" s="172"/>
      <c r="I208" s="172"/>
      <c r="J208" s="172"/>
      <c r="K208" s="172"/>
      <c r="L208" s="172"/>
      <c r="M208" s="172"/>
      <c r="N208" s="172"/>
      <c r="O208" s="172"/>
      <c r="P208" s="172"/>
      <c r="Q208" s="172"/>
      <c r="R208" s="172"/>
      <c r="S208" s="172"/>
      <c r="T208" s="172"/>
      <c r="U208" s="172"/>
      <c r="V208" s="172"/>
      <c r="W208" s="172"/>
      <c r="X208" s="172"/>
      <c r="Y208" s="172"/>
    </row>
    <row r="209" spans="1:25" ht="18" customHeight="1" x14ac:dyDescent="0.2">
      <c r="A209" s="172"/>
      <c r="B209" s="901"/>
      <c r="C209" s="222" t="str">
        <f t="shared" si="19"/>
        <v/>
      </c>
      <c r="D209" s="264" t="str">
        <f t="shared" si="21"/>
        <v/>
      </c>
      <c r="E209" s="388"/>
      <c r="F209" s="722" t="str">
        <f>IF(C209="","",D209*E209)</f>
        <v/>
      </c>
      <c r="G209" s="172"/>
      <c r="H209" s="172"/>
      <c r="I209" s="172"/>
      <c r="J209" s="172"/>
      <c r="K209" s="172"/>
      <c r="L209" s="172"/>
      <c r="M209" s="172"/>
      <c r="N209" s="172"/>
      <c r="O209" s="172"/>
      <c r="P209" s="172"/>
      <c r="Q209" s="172"/>
      <c r="R209" s="172"/>
      <c r="S209" s="172"/>
      <c r="T209" s="172"/>
      <c r="U209" s="172"/>
      <c r="V209" s="172"/>
      <c r="W209" s="172"/>
      <c r="X209" s="172"/>
      <c r="Y209" s="172"/>
    </row>
    <row r="210" spans="1:25" ht="18" customHeight="1" x14ac:dyDescent="0.2">
      <c r="A210" s="172"/>
      <c r="B210" s="901"/>
      <c r="C210" s="222" t="str">
        <f t="shared" si="19"/>
        <v/>
      </c>
      <c r="D210" s="264" t="str">
        <f t="shared" si="21"/>
        <v/>
      </c>
      <c r="E210" s="388"/>
      <c r="F210" s="722" t="str">
        <f t="shared" ref="F210:F264" si="22">IF(C210="","",D210*E210)</f>
        <v/>
      </c>
      <c r="G210" s="172"/>
      <c r="H210" s="172"/>
      <c r="I210" s="172"/>
      <c r="J210" s="172"/>
      <c r="K210" s="172"/>
      <c r="L210" s="172"/>
      <c r="M210" s="172"/>
      <c r="N210" s="172"/>
      <c r="O210" s="172"/>
      <c r="P210" s="172"/>
      <c r="Q210" s="172"/>
      <c r="R210" s="172"/>
      <c r="S210" s="172"/>
      <c r="T210" s="172"/>
      <c r="U210" s="172"/>
      <c r="V210" s="172"/>
      <c r="W210" s="172"/>
      <c r="X210" s="172"/>
      <c r="Y210" s="172"/>
    </row>
    <row r="211" spans="1:25" ht="18" customHeight="1" x14ac:dyDescent="0.2">
      <c r="A211" s="172"/>
      <c r="B211" s="901"/>
      <c r="C211" s="222" t="str">
        <f t="shared" si="19"/>
        <v/>
      </c>
      <c r="D211" s="264" t="str">
        <f t="shared" si="21"/>
        <v/>
      </c>
      <c r="E211" s="388"/>
      <c r="F211" s="722" t="str">
        <f t="shared" si="22"/>
        <v/>
      </c>
      <c r="G211" s="172"/>
      <c r="H211" s="172"/>
      <c r="I211" s="172"/>
      <c r="J211" s="172"/>
      <c r="K211" s="172"/>
      <c r="L211" s="172"/>
      <c r="M211" s="172"/>
      <c r="N211" s="172"/>
      <c r="O211" s="172"/>
      <c r="P211" s="172"/>
      <c r="Q211" s="172"/>
      <c r="R211" s="172"/>
      <c r="S211" s="172"/>
      <c r="T211" s="172"/>
      <c r="U211" s="172"/>
      <c r="V211" s="172"/>
      <c r="W211" s="172"/>
      <c r="X211" s="172"/>
      <c r="Y211" s="172"/>
    </row>
    <row r="212" spans="1:25" ht="18" customHeight="1" x14ac:dyDescent="0.2">
      <c r="A212" s="172"/>
      <c r="B212" s="901"/>
      <c r="C212" s="222" t="str">
        <f t="shared" si="19"/>
        <v/>
      </c>
      <c r="D212" s="264" t="str">
        <f t="shared" si="21"/>
        <v/>
      </c>
      <c r="E212" s="388"/>
      <c r="F212" s="722" t="str">
        <f t="shared" si="22"/>
        <v/>
      </c>
      <c r="G212" s="172"/>
      <c r="H212" s="172"/>
      <c r="I212" s="172"/>
      <c r="J212" s="172"/>
      <c r="K212" s="172"/>
      <c r="L212" s="172"/>
      <c r="M212" s="172"/>
      <c r="N212" s="172"/>
      <c r="O212" s="172"/>
      <c r="P212" s="172"/>
      <c r="Q212" s="172"/>
      <c r="R212" s="172"/>
      <c r="S212" s="172"/>
      <c r="T212" s="172"/>
      <c r="U212" s="172"/>
      <c r="V212" s="172"/>
      <c r="W212" s="172"/>
      <c r="X212" s="172"/>
      <c r="Y212" s="172"/>
    </row>
    <row r="213" spans="1:25" ht="18" customHeight="1" x14ac:dyDescent="0.2">
      <c r="A213" s="172"/>
      <c r="B213" s="901"/>
      <c r="C213" s="222" t="str">
        <f t="shared" si="19"/>
        <v/>
      </c>
      <c r="D213" s="264" t="str">
        <f t="shared" si="21"/>
        <v/>
      </c>
      <c r="E213" s="388"/>
      <c r="F213" s="722" t="str">
        <f t="shared" si="22"/>
        <v/>
      </c>
      <c r="G213" s="172"/>
      <c r="H213" s="172"/>
      <c r="I213" s="172"/>
      <c r="J213" s="172"/>
      <c r="K213" s="172"/>
      <c r="L213" s="172"/>
      <c r="M213" s="172"/>
      <c r="N213" s="172"/>
      <c r="O213" s="172"/>
      <c r="P213" s="172"/>
      <c r="Q213" s="172"/>
      <c r="R213" s="172"/>
      <c r="S213" s="172"/>
      <c r="T213" s="172"/>
      <c r="U213" s="172"/>
      <c r="V213" s="172"/>
      <c r="W213" s="172"/>
      <c r="X213" s="172"/>
      <c r="Y213" s="172"/>
    </row>
    <row r="214" spans="1:25" ht="18" customHeight="1" x14ac:dyDescent="0.2">
      <c r="A214" s="172"/>
      <c r="B214" s="901"/>
      <c r="C214" s="222" t="str">
        <f t="shared" si="19"/>
        <v/>
      </c>
      <c r="D214" s="264" t="str">
        <f t="shared" si="21"/>
        <v/>
      </c>
      <c r="E214" s="388"/>
      <c r="F214" s="722" t="str">
        <f t="shared" si="22"/>
        <v/>
      </c>
      <c r="G214" s="172"/>
      <c r="H214" s="172"/>
      <c r="I214" s="172"/>
      <c r="J214" s="172"/>
      <c r="K214" s="172"/>
      <c r="L214" s="172"/>
      <c r="M214" s="172"/>
      <c r="N214" s="172"/>
      <c r="O214" s="172"/>
      <c r="P214" s="172"/>
      <c r="Q214" s="172"/>
      <c r="R214" s="172"/>
      <c r="S214" s="172"/>
      <c r="T214" s="172"/>
      <c r="U214" s="172"/>
      <c r="V214" s="172"/>
      <c r="W214" s="172"/>
      <c r="X214" s="172"/>
      <c r="Y214" s="172"/>
    </row>
    <row r="215" spans="1:25" ht="18" customHeight="1" x14ac:dyDescent="0.2">
      <c r="A215" s="172"/>
      <c r="B215" s="901"/>
      <c r="C215" s="222" t="str">
        <f t="shared" si="19"/>
        <v/>
      </c>
      <c r="D215" s="264" t="str">
        <f t="shared" si="21"/>
        <v/>
      </c>
      <c r="E215" s="388"/>
      <c r="F215" s="722" t="str">
        <f t="shared" si="22"/>
        <v/>
      </c>
      <c r="G215" s="172"/>
      <c r="H215" s="172"/>
      <c r="I215" s="172"/>
      <c r="J215" s="172"/>
      <c r="K215" s="172"/>
      <c r="L215" s="172"/>
      <c r="M215" s="172"/>
      <c r="N215" s="172"/>
      <c r="O215" s="172"/>
      <c r="P215" s="172"/>
      <c r="Q215" s="172"/>
      <c r="R215" s="172"/>
      <c r="S215" s="172"/>
      <c r="T215" s="172"/>
      <c r="U215" s="172"/>
      <c r="V215" s="172"/>
      <c r="W215" s="172"/>
      <c r="X215" s="172"/>
      <c r="Y215" s="172"/>
    </row>
    <row r="216" spans="1:25" ht="18" customHeight="1" x14ac:dyDescent="0.2">
      <c r="A216" s="172"/>
      <c r="B216" s="901"/>
      <c r="C216" s="222" t="str">
        <f t="shared" si="19"/>
        <v/>
      </c>
      <c r="D216" s="264" t="str">
        <f t="shared" si="21"/>
        <v/>
      </c>
      <c r="E216" s="388"/>
      <c r="F216" s="722" t="str">
        <f t="shared" si="22"/>
        <v/>
      </c>
      <c r="G216" s="172"/>
      <c r="H216" s="172"/>
      <c r="I216" s="172"/>
      <c r="J216" s="172"/>
      <c r="K216" s="172"/>
      <c r="L216" s="172"/>
      <c r="M216" s="172"/>
      <c r="N216" s="172"/>
      <c r="O216" s="172"/>
      <c r="P216" s="172"/>
      <c r="Q216" s="172"/>
      <c r="R216" s="172"/>
      <c r="S216" s="172"/>
      <c r="T216" s="172"/>
      <c r="U216" s="172"/>
      <c r="V216" s="172"/>
      <c r="W216" s="172"/>
      <c r="X216" s="172"/>
      <c r="Y216" s="172"/>
    </row>
    <row r="217" spans="1:25" ht="18" customHeight="1" x14ac:dyDescent="0.2">
      <c r="A217" s="172"/>
      <c r="B217" s="901"/>
      <c r="C217" s="222" t="str">
        <f t="shared" si="19"/>
        <v/>
      </c>
      <c r="D217" s="264" t="str">
        <f t="shared" si="21"/>
        <v/>
      </c>
      <c r="E217" s="388"/>
      <c r="F217" s="722" t="str">
        <f t="shared" si="22"/>
        <v/>
      </c>
      <c r="G217" s="172"/>
      <c r="H217" s="172"/>
      <c r="I217" s="172"/>
      <c r="J217" s="172"/>
      <c r="K217" s="172"/>
      <c r="L217" s="172"/>
      <c r="M217" s="172"/>
      <c r="N217" s="172"/>
      <c r="O217" s="172"/>
      <c r="P217" s="172"/>
      <c r="Q217" s="172"/>
      <c r="R217" s="172"/>
      <c r="S217" s="172"/>
      <c r="T217" s="172"/>
      <c r="U217" s="172"/>
      <c r="V217" s="172"/>
      <c r="W217" s="172"/>
      <c r="X217" s="172"/>
      <c r="Y217" s="172"/>
    </row>
    <row r="218" spans="1:25" ht="18" customHeight="1" x14ac:dyDescent="0.2">
      <c r="A218" s="172"/>
      <c r="B218" s="901"/>
      <c r="C218" s="222" t="str">
        <f t="shared" si="19"/>
        <v/>
      </c>
      <c r="D218" s="264" t="str">
        <f t="shared" si="21"/>
        <v/>
      </c>
      <c r="E218" s="388"/>
      <c r="F218" s="722" t="str">
        <f t="shared" si="22"/>
        <v/>
      </c>
      <c r="G218" s="172"/>
      <c r="H218" s="172"/>
      <c r="I218" s="172"/>
      <c r="J218" s="172"/>
      <c r="K218" s="172"/>
      <c r="L218" s="172"/>
      <c r="M218" s="172"/>
      <c r="N218" s="172"/>
      <c r="O218" s="172"/>
      <c r="P218" s="172"/>
      <c r="Q218" s="172"/>
      <c r="R218" s="172"/>
      <c r="S218" s="172"/>
      <c r="T218" s="172"/>
      <c r="U218" s="172"/>
      <c r="V218" s="172"/>
      <c r="W218" s="172"/>
      <c r="X218" s="172"/>
      <c r="Y218" s="172"/>
    </row>
    <row r="219" spans="1:25" ht="18" customHeight="1" thickBot="1" x14ac:dyDescent="0.25">
      <c r="A219" s="172"/>
      <c r="B219" s="902"/>
      <c r="C219" s="224" t="str">
        <f t="shared" si="19"/>
        <v/>
      </c>
      <c r="D219" s="266" t="str">
        <f t="shared" si="21"/>
        <v/>
      </c>
      <c r="E219" s="389"/>
      <c r="F219" s="723" t="str">
        <f t="shared" si="22"/>
        <v/>
      </c>
      <c r="G219" s="172"/>
      <c r="H219" s="172"/>
      <c r="I219" s="172"/>
      <c r="J219" s="172"/>
      <c r="K219" s="172"/>
      <c r="L219" s="172"/>
      <c r="M219" s="172"/>
      <c r="N219" s="172"/>
      <c r="O219" s="172"/>
      <c r="P219" s="172"/>
      <c r="Q219" s="172"/>
      <c r="R219" s="172"/>
      <c r="S219" s="172"/>
      <c r="T219" s="172"/>
      <c r="U219" s="172"/>
      <c r="V219" s="172"/>
      <c r="W219" s="172"/>
      <c r="X219" s="172"/>
      <c r="Y219" s="172"/>
    </row>
    <row r="220" spans="1:25" ht="18" customHeight="1" x14ac:dyDescent="0.2">
      <c r="A220" s="172"/>
      <c r="B220" s="873" t="s">
        <v>10</v>
      </c>
      <c r="C220" s="220" t="str">
        <f t="shared" ref="C220:C234" si="23">IF(B119="","",B119)</f>
        <v/>
      </c>
      <c r="D220" s="262" t="str">
        <f t="shared" si="21"/>
        <v/>
      </c>
      <c r="E220" s="387"/>
      <c r="F220" s="721" t="str">
        <f t="shared" si="22"/>
        <v/>
      </c>
      <c r="G220" s="172"/>
      <c r="H220" s="172"/>
      <c r="I220" s="172"/>
      <c r="J220" s="172"/>
      <c r="K220" s="172"/>
      <c r="L220" s="172"/>
      <c r="M220" s="172"/>
      <c r="N220" s="172"/>
      <c r="O220" s="172"/>
      <c r="P220" s="172"/>
      <c r="Q220" s="172"/>
      <c r="R220" s="172"/>
      <c r="S220" s="172"/>
      <c r="T220" s="172"/>
      <c r="U220" s="172"/>
      <c r="V220" s="172"/>
      <c r="W220" s="172"/>
      <c r="X220" s="172"/>
      <c r="Y220" s="172"/>
    </row>
    <row r="221" spans="1:25" ht="18" customHeight="1" x14ac:dyDescent="0.2">
      <c r="A221" s="172"/>
      <c r="B221" s="871"/>
      <c r="C221" s="222" t="str">
        <f t="shared" si="23"/>
        <v/>
      </c>
      <c r="D221" s="264" t="str">
        <f t="shared" si="21"/>
        <v/>
      </c>
      <c r="E221" s="388"/>
      <c r="F221" s="722" t="str">
        <f t="shared" si="22"/>
        <v/>
      </c>
      <c r="G221" s="172"/>
      <c r="H221" s="172"/>
      <c r="I221" s="172"/>
      <c r="J221" s="172"/>
      <c r="K221" s="172"/>
      <c r="L221" s="172"/>
      <c r="M221" s="172"/>
      <c r="N221" s="172"/>
      <c r="O221" s="172"/>
      <c r="P221" s="172"/>
      <c r="Q221" s="172"/>
      <c r="R221" s="172"/>
      <c r="S221" s="172"/>
      <c r="T221" s="172"/>
      <c r="U221" s="172"/>
      <c r="V221" s="172"/>
      <c r="W221" s="172"/>
      <c r="X221" s="172"/>
      <c r="Y221" s="172"/>
    </row>
    <row r="222" spans="1:25" ht="18" customHeight="1" x14ac:dyDescent="0.2">
      <c r="A222" s="172"/>
      <c r="B222" s="871"/>
      <c r="C222" s="222" t="str">
        <f t="shared" si="23"/>
        <v/>
      </c>
      <c r="D222" s="264" t="str">
        <f t="shared" si="21"/>
        <v/>
      </c>
      <c r="E222" s="388"/>
      <c r="F222" s="722" t="str">
        <f t="shared" si="22"/>
        <v/>
      </c>
      <c r="G222" s="172"/>
      <c r="H222" s="172"/>
      <c r="I222" s="172"/>
      <c r="J222" s="172"/>
      <c r="K222" s="172"/>
      <c r="L222" s="172"/>
      <c r="M222" s="172"/>
      <c r="N222" s="172"/>
      <c r="O222" s="172"/>
      <c r="P222" s="172"/>
      <c r="Q222" s="172"/>
      <c r="R222" s="172"/>
      <c r="S222" s="172"/>
      <c r="T222" s="172"/>
      <c r="U222" s="172"/>
      <c r="V222" s="172"/>
      <c r="W222" s="172"/>
      <c r="X222" s="172"/>
      <c r="Y222" s="172"/>
    </row>
    <row r="223" spans="1:25" ht="18" customHeight="1" x14ac:dyDescent="0.2">
      <c r="A223" s="172"/>
      <c r="B223" s="871"/>
      <c r="C223" s="222" t="str">
        <f t="shared" si="23"/>
        <v/>
      </c>
      <c r="D223" s="264" t="str">
        <f t="shared" si="21"/>
        <v/>
      </c>
      <c r="E223" s="388"/>
      <c r="F223" s="722" t="str">
        <f t="shared" si="22"/>
        <v/>
      </c>
      <c r="G223" s="172"/>
      <c r="H223" s="172"/>
      <c r="I223" s="172"/>
      <c r="J223" s="172"/>
      <c r="K223" s="172"/>
      <c r="L223" s="172"/>
      <c r="M223" s="172"/>
      <c r="N223" s="172"/>
      <c r="O223" s="172"/>
      <c r="P223" s="172"/>
      <c r="Q223" s="172"/>
      <c r="R223" s="172"/>
      <c r="S223" s="172"/>
      <c r="T223" s="172"/>
      <c r="U223" s="172"/>
      <c r="V223" s="172"/>
      <c r="W223" s="172"/>
      <c r="X223" s="172"/>
      <c r="Y223" s="172"/>
    </row>
    <row r="224" spans="1:25" ht="18" customHeight="1" x14ac:dyDescent="0.2">
      <c r="A224" s="172"/>
      <c r="B224" s="871"/>
      <c r="C224" s="222" t="str">
        <f t="shared" si="23"/>
        <v/>
      </c>
      <c r="D224" s="264" t="str">
        <f t="shared" si="21"/>
        <v/>
      </c>
      <c r="E224" s="388"/>
      <c r="F224" s="722" t="str">
        <f>IF(C224="","",D224*E224)</f>
        <v/>
      </c>
      <c r="G224" s="172"/>
      <c r="H224" s="172"/>
      <c r="I224" s="172"/>
      <c r="J224" s="172"/>
      <c r="K224" s="172"/>
      <c r="L224" s="172"/>
      <c r="M224" s="172"/>
      <c r="N224" s="172"/>
      <c r="O224" s="172"/>
      <c r="P224" s="172"/>
      <c r="Q224" s="172"/>
      <c r="R224" s="172"/>
      <c r="S224" s="172"/>
      <c r="T224" s="172"/>
      <c r="U224" s="172"/>
      <c r="V224" s="172"/>
      <c r="W224" s="172"/>
      <c r="X224" s="172"/>
      <c r="Y224" s="172"/>
    </row>
    <row r="225" spans="1:25" ht="18" customHeight="1" x14ac:dyDescent="0.2">
      <c r="A225" s="172"/>
      <c r="B225" s="871"/>
      <c r="C225" s="222" t="str">
        <f t="shared" si="23"/>
        <v/>
      </c>
      <c r="D225" s="264" t="str">
        <f t="shared" si="21"/>
        <v/>
      </c>
      <c r="E225" s="388"/>
      <c r="F225" s="722" t="str">
        <f t="shared" si="22"/>
        <v/>
      </c>
      <c r="G225" s="172"/>
      <c r="H225" s="172"/>
      <c r="I225" s="172"/>
      <c r="J225" s="172"/>
      <c r="K225" s="172"/>
      <c r="L225" s="172"/>
      <c r="M225" s="172"/>
      <c r="N225" s="172"/>
      <c r="O225" s="172"/>
      <c r="P225" s="172"/>
      <c r="Q225" s="172"/>
      <c r="R225" s="172"/>
      <c r="S225" s="172"/>
      <c r="T225" s="172"/>
      <c r="U225" s="172"/>
      <c r="V225" s="172"/>
      <c r="W225" s="172"/>
      <c r="X225" s="172"/>
      <c r="Y225" s="172"/>
    </row>
    <row r="226" spans="1:25" ht="18" customHeight="1" x14ac:dyDescent="0.2">
      <c r="A226" s="172"/>
      <c r="B226" s="871"/>
      <c r="C226" s="222" t="str">
        <f t="shared" si="23"/>
        <v/>
      </c>
      <c r="D226" s="264" t="str">
        <f t="shared" si="21"/>
        <v/>
      </c>
      <c r="E226" s="388"/>
      <c r="F226" s="722" t="str">
        <f t="shared" si="22"/>
        <v/>
      </c>
      <c r="G226" s="172"/>
      <c r="H226" s="172"/>
      <c r="I226" s="172"/>
      <c r="J226" s="172"/>
      <c r="K226" s="172"/>
      <c r="L226" s="172"/>
      <c r="M226" s="172"/>
      <c r="N226" s="172"/>
      <c r="O226" s="172"/>
      <c r="P226" s="172"/>
      <c r="Q226" s="172"/>
      <c r="R226" s="172"/>
      <c r="S226" s="172"/>
      <c r="T226" s="172"/>
      <c r="U226" s="172"/>
      <c r="V226" s="172"/>
      <c r="W226" s="172"/>
      <c r="X226" s="172"/>
      <c r="Y226" s="172"/>
    </row>
    <row r="227" spans="1:25" ht="18" customHeight="1" x14ac:dyDescent="0.2">
      <c r="A227" s="172"/>
      <c r="B227" s="871"/>
      <c r="C227" s="222" t="str">
        <f t="shared" si="23"/>
        <v/>
      </c>
      <c r="D227" s="264" t="str">
        <f t="shared" si="21"/>
        <v/>
      </c>
      <c r="E227" s="388"/>
      <c r="F227" s="722" t="str">
        <f t="shared" si="22"/>
        <v/>
      </c>
      <c r="G227" s="172"/>
      <c r="H227" s="172"/>
      <c r="I227" s="172"/>
      <c r="J227" s="172"/>
      <c r="K227" s="172"/>
      <c r="L227" s="172"/>
      <c r="M227" s="172"/>
      <c r="N227" s="172"/>
      <c r="O227" s="172"/>
      <c r="P227" s="172"/>
      <c r="Q227" s="172"/>
      <c r="R227" s="172"/>
      <c r="S227" s="172"/>
      <c r="T227" s="172"/>
      <c r="U227" s="172"/>
      <c r="V227" s="172"/>
      <c r="W227" s="172"/>
      <c r="X227" s="172"/>
      <c r="Y227" s="172"/>
    </row>
    <row r="228" spans="1:25" ht="18" customHeight="1" x14ac:dyDescent="0.2">
      <c r="A228" s="172"/>
      <c r="B228" s="871"/>
      <c r="C228" s="222" t="str">
        <f t="shared" si="23"/>
        <v/>
      </c>
      <c r="D228" s="264" t="str">
        <f t="shared" si="21"/>
        <v/>
      </c>
      <c r="E228" s="388"/>
      <c r="F228" s="722" t="str">
        <f t="shared" si="22"/>
        <v/>
      </c>
      <c r="G228" s="172"/>
      <c r="H228" s="172"/>
      <c r="I228" s="172"/>
      <c r="J228" s="172"/>
      <c r="K228" s="172"/>
      <c r="L228" s="172"/>
      <c r="M228" s="172"/>
      <c r="N228" s="172"/>
      <c r="O228" s="172"/>
      <c r="P228" s="172"/>
      <c r="Q228" s="172"/>
      <c r="R228" s="172"/>
      <c r="S228" s="172"/>
      <c r="T228" s="172"/>
      <c r="U228" s="172"/>
      <c r="V228" s="172"/>
      <c r="W228" s="172"/>
      <c r="X228" s="172"/>
      <c r="Y228" s="172"/>
    </row>
    <row r="229" spans="1:25" ht="18" customHeight="1" x14ac:dyDescent="0.2">
      <c r="A229" s="172"/>
      <c r="B229" s="871"/>
      <c r="C229" s="222" t="str">
        <f t="shared" si="23"/>
        <v/>
      </c>
      <c r="D229" s="264" t="str">
        <f t="shared" si="21"/>
        <v/>
      </c>
      <c r="E229" s="388"/>
      <c r="F229" s="722" t="str">
        <f t="shared" si="22"/>
        <v/>
      </c>
      <c r="G229" s="172"/>
      <c r="H229" s="172"/>
      <c r="I229" s="172"/>
      <c r="J229" s="172"/>
      <c r="K229" s="172"/>
      <c r="L229" s="172"/>
      <c r="M229" s="172"/>
      <c r="N229" s="172"/>
      <c r="O229" s="172"/>
      <c r="P229" s="172"/>
      <c r="Q229" s="172"/>
      <c r="R229" s="172"/>
      <c r="S229" s="172"/>
      <c r="T229" s="172"/>
      <c r="U229" s="172"/>
      <c r="V229" s="172"/>
      <c r="W229" s="172"/>
      <c r="X229" s="172"/>
      <c r="Y229" s="172"/>
    </row>
    <row r="230" spans="1:25" ht="18" customHeight="1" x14ac:dyDescent="0.2">
      <c r="A230" s="172"/>
      <c r="B230" s="871"/>
      <c r="C230" s="222" t="str">
        <f t="shared" si="23"/>
        <v/>
      </c>
      <c r="D230" s="264" t="str">
        <f t="shared" si="21"/>
        <v/>
      </c>
      <c r="E230" s="388"/>
      <c r="F230" s="722" t="str">
        <f t="shared" si="22"/>
        <v/>
      </c>
      <c r="G230" s="172"/>
      <c r="H230" s="172"/>
      <c r="I230" s="172"/>
      <c r="J230" s="172"/>
      <c r="K230" s="172"/>
      <c r="L230" s="172"/>
      <c r="M230" s="172"/>
      <c r="N230" s="172"/>
      <c r="O230" s="172"/>
      <c r="P230" s="172"/>
      <c r="Q230" s="172"/>
      <c r="R230" s="172"/>
      <c r="S230" s="172"/>
      <c r="T230" s="172"/>
      <c r="U230" s="172"/>
      <c r="V230" s="172"/>
      <c r="W230" s="172"/>
      <c r="X230" s="172"/>
      <c r="Y230" s="172"/>
    </row>
    <row r="231" spans="1:25" ht="18" customHeight="1" x14ac:dyDescent="0.2">
      <c r="A231" s="172"/>
      <c r="B231" s="871"/>
      <c r="C231" s="222" t="str">
        <f t="shared" si="23"/>
        <v/>
      </c>
      <c r="D231" s="264" t="str">
        <f t="shared" si="21"/>
        <v/>
      </c>
      <c r="E231" s="388"/>
      <c r="F231" s="722" t="str">
        <f t="shared" si="22"/>
        <v/>
      </c>
      <c r="G231" s="172"/>
      <c r="H231" s="172"/>
      <c r="I231" s="172"/>
      <c r="J231" s="172"/>
      <c r="K231" s="172"/>
      <c r="L231" s="172"/>
      <c r="M231" s="172"/>
      <c r="N231" s="172"/>
      <c r="O231" s="172"/>
      <c r="P231" s="172"/>
      <c r="Q231" s="172"/>
      <c r="R231" s="172"/>
      <c r="S231" s="172"/>
      <c r="T231" s="172"/>
      <c r="U231" s="172"/>
      <c r="V231" s="172"/>
      <c r="W231" s="172"/>
      <c r="X231" s="172"/>
      <c r="Y231" s="172"/>
    </row>
    <row r="232" spans="1:25" ht="18" customHeight="1" x14ac:dyDescent="0.2">
      <c r="A232" s="172"/>
      <c r="B232" s="871"/>
      <c r="C232" s="222" t="str">
        <f t="shared" si="23"/>
        <v/>
      </c>
      <c r="D232" s="264" t="str">
        <f t="shared" si="21"/>
        <v/>
      </c>
      <c r="E232" s="388"/>
      <c r="F232" s="722" t="str">
        <f t="shared" si="22"/>
        <v/>
      </c>
      <c r="G232" s="172"/>
      <c r="H232" s="172"/>
      <c r="I232" s="172"/>
      <c r="J232" s="172"/>
      <c r="K232" s="172"/>
      <c r="L232" s="172"/>
      <c r="M232" s="172"/>
      <c r="N232" s="172"/>
      <c r="O232" s="172"/>
      <c r="P232" s="172"/>
      <c r="Q232" s="172"/>
      <c r="R232" s="172"/>
      <c r="S232" s="172"/>
      <c r="T232" s="172"/>
      <c r="U232" s="172"/>
      <c r="V232" s="172"/>
      <c r="W232" s="172"/>
      <c r="X232" s="172"/>
      <c r="Y232" s="172"/>
    </row>
    <row r="233" spans="1:25" ht="18" customHeight="1" x14ac:dyDescent="0.2">
      <c r="A233" s="172"/>
      <c r="B233" s="871"/>
      <c r="C233" s="222" t="str">
        <f t="shared" si="23"/>
        <v/>
      </c>
      <c r="D233" s="264" t="str">
        <f t="shared" si="21"/>
        <v/>
      </c>
      <c r="E233" s="388"/>
      <c r="F233" s="722" t="str">
        <f t="shared" si="22"/>
        <v/>
      </c>
      <c r="G233" s="172"/>
      <c r="H233" s="172"/>
      <c r="I233" s="172"/>
      <c r="J233" s="172"/>
      <c r="K233" s="172"/>
      <c r="L233" s="172"/>
      <c r="M233" s="172"/>
      <c r="N233" s="172"/>
      <c r="O233" s="172"/>
      <c r="P233" s="172"/>
      <c r="Q233" s="172"/>
      <c r="R233" s="172"/>
      <c r="S233" s="172"/>
      <c r="T233" s="172"/>
      <c r="U233" s="172"/>
      <c r="V233" s="172"/>
      <c r="W233" s="172"/>
      <c r="X233" s="172"/>
      <c r="Y233" s="172"/>
    </row>
    <row r="234" spans="1:25" ht="18" customHeight="1" thickBot="1" x14ac:dyDescent="0.25">
      <c r="A234" s="172"/>
      <c r="B234" s="872"/>
      <c r="C234" s="224" t="str">
        <f t="shared" si="23"/>
        <v/>
      </c>
      <c r="D234" s="266" t="str">
        <f t="shared" si="21"/>
        <v/>
      </c>
      <c r="E234" s="389"/>
      <c r="F234" s="723" t="str">
        <f t="shared" si="22"/>
        <v/>
      </c>
      <c r="G234" s="172"/>
      <c r="H234" s="172"/>
      <c r="I234" s="172"/>
      <c r="J234" s="172"/>
      <c r="K234" s="172"/>
      <c r="L234" s="172"/>
      <c r="M234" s="172"/>
      <c r="N234" s="172"/>
      <c r="O234" s="172"/>
      <c r="P234" s="172"/>
      <c r="Q234" s="172"/>
      <c r="R234" s="172"/>
      <c r="S234" s="172"/>
      <c r="T234" s="172"/>
      <c r="U234" s="172"/>
      <c r="V234" s="172"/>
      <c r="W234" s="172"/>
      <c r="X234" s="172"/>
      <c r="Y234" s="172"/>
    </row>
    <row r="235" spans="1:25" ht="18" customHeight="1" x14ac:dyDescent="0.2">
      <c r="A235" s="172"/>
      <c r="B235" s="870" t="s">
        <v>4</v>
      </c>
      <c r="C235" s="220" t="str">
        <f t="shared" ref="C235:C249" si="24">IF(B119="","",B119)</f>
        <v/>
      </c>
      <c r="D235" s="262" t="str">
        <f t="shared" si="21"/>
        <v/>
      </c>
      <c r="E235" s="387"/>
      <c r="F235" s="721" t="str">
        <f t="shared" si="22"/>
        <v/>
      </c>
      <c r="G235" s="172"/>
      <c r="H235" s="172"/>
      <c r="I235" s="172"/>
      <c r="J235" s="172"/>
      <c r="K235" s="172"/>
      <c r="L235" s="172"/>
      <c r="M235" s="172"/>
      <c r="N235" s="172"/>
      <c r="O235" s="172"/>
      <c r="P235" s="172"/>
      <c r="Q235" s="172"/>
      <c r="R235" s="172"/>
      <c r="S235" s="172"/>
      <c r="T235" s="172"/>
      <c r="U235" s="172"/>
      <c r="V235" s="172"/>
      <c r="W235" s="172"/>
      <c r="X235" s="172"/>
      <c r="Y235" s="172"/>
    </row>
    <row r="236" spans="1:25" ht="18" customHeight="1" x14ac:dyDescent="0.2">
      <c r="A236" s="172"/>
      <c r="B236" s="871"/>
      <c r="C236" s="222" t="str">
        <f t="shared" si="24"/>
        <v/>
      </c>
      <c r="D236" s="264" t="str">
        <f t="shared" si="21"/>
        <v/>
      </c>
      <c r="E236" s="388"/>
      <c r="F236" s="722" t="str">
        <f t="shared" si="22"/>
        <v/>
      </c>
      <c r="G236" s="172"/>
      <c r="H236" s="172"/>
      <c r="I236" s="172"/>
      <c r="J236" s="172"/>
      <c r="K236" s="172"/>
      <c r="L236" s="172"/>
      <c r="M236" s="172"/>
      <c r="N236" s="172"/>
      <c r="O236" s="172"/>
      <c r="P236" s="172"/>
      <c r="Q236" s="172"/>
      <c r="R236" s="172"/>
      <c r="S236" s="172"/>
      <c r="T236" s="172"/>
      <c r="U236" s="172"/>
      <c r="V236" s="172"/>
      <c r="W236" s="172"/>
      <c r="X236" s="172"/>
      <c r="Y236" s="172"/>
    </row>
    <row r="237" spans="1:25" ht="18" customHeight="1" x14ac:dyDescent="0.2">
      <c r="A237" s="172"/>
      <c r="B237" s="871"/>
      <c r="C237" s="222" t="str">
        <f t="shared" si="24"/>
        <v/>
      </c>
      <c r="D237" s="264" t="str">
        <f t="shared" si="21"/>
        <v/>
      </c>
      <c r="E237" s="388"/>
      <c r="F237" s="722" t="str">
        <f t="shared" si="22"/>
        <v/>
      </c>
      <c r="G237" s="172"/>
      <c r="H237" s="172"/>
      <c r="I237" s="172"/>
      <c r="J237" s="172"/>
      <c r="K237" s="172"/>
      <c r="L237" s="172"/>
      <c r="M237" s="172"/>
      <c r="N237" s="172"/>
      <c r="O237" s="172"/>
      <c r="P237" s="172"/>
      <c r="Q237" s="172"/>
      <c r="R237" s="172"/>
      <c r="S237" s="172"/>
      <c r="T237" s="172"/>
      <c r="U237" s="172"/>
      <c r="V237" s="172"/>
      <c r="W237" s="172"/>
      <c r="X237" s="172"/>
      <c r="Y237" s="172"/>
    </row>
    <row r="238" spans="1:25" ht="18" customHeight="1" x14ac:dyDescent="0.2">
      <c r="A238" s="172"/>
      <c r="B238" s="871"/>
      <c r="C238" s="222" t="str">
        <f t="shared" si="24"/>
        <v/>
      </c>
      <c r="D238" s="264" t="str">
        <f t="shared" si="21"/>
        <v/>
      </c>
      <c r="E238" s="388"/>
      <c r="F238" s="722" t="str">
        <f t="shared" si="22"/>
        <v/>
      </c>
      <c r="G238" s="172"/>
      <c r="H238" s="172"/>
      <c r="I238" s="172"/>
      <c r="J238" s="172"/>
      <c r="K238" s="172"/>
      <c r="L238" s="172"/>
      <c r="M238" s="172"/>
      <c r="N238" s="172"/>
      <c r="O238" s="172"/>
      <c r="P238" s="172"/>
      <c r="Q238" s="172"/>
      <c r="R238" s="172"/>
      <c r="S238" s="172"/>
      <c r="T238" s="172"/>
      <c r="U238" s="172"/>
      <c r="V238" s="172"/>
      <c r="W238" s="172"/>
      <c r="X238" s="172"/>
      <c r="Y238" s="172"/>
    </row>
    <row r="239" spans="1:25" ht="18" customHeight="1" x14ac:dyDescent="0.2">
      <c r="A239" s="172"/>
      <c r="B239" s="871"/>
      <c r="C239" s="222" t="str">
        <f t="shared" si="24"/>
        <v/>
      </c>
      <c r="D239" s="264" t="str">
        <f t="shared" si="21"/>
        <v/>
      </c>
      <c r="E239" s="388"/>
      <c r="F239" s="722" t="str">
        <f>IF(C239="","",D239*E239)</f>
        <v/>
      </c>
      <c r="G239" s="172"/>
      <c r="H239" s="172"/>
      <c r="I239" s="172"/>
      <c r="J239" s="172"/>
      <c r="K239" s="172"/>
      <c r="L239" s="172"/>
      <c r="M239" s="172"/>
      <c r="N239" s="172"/>
      <c r="O239" s="172"/>
      <c r="P239" s="172"/>
      <c r="Q239" s="172"/>
      <c r="R239" s="172"/>
      <c r="S239" s="172"/>
      <c r="T239" s="172"/>
      <c r="U239" s="172"/>
      <c r="V239" s="172"/>
      <c r="W239" s="172"/>
      <c r="X239" s="172"/>
      <c r="Y239" s="172"/>
    </row>
    <row r="240" spans="1:25" ht="18" customHeight="1" x14ac:dyDescent="0.2">
      <c r="A240" s="172"/>
      <c r="B240" s="871"/>
      <c r="C240" s="222" t="str">
        <f t="shared" si="24"/>
        <v/>
      </c>
      <c r="D240" s="264" t="str">
        <f t="shared" si="21"/>
        <v/>
      </c>
      <c r="E240" s="388"/>
      <c r="F240" s="722" t="str">
        <f t="shared" si="22"/>
        <v/>
      </c>
      <c r="G240" s="172"/>
      <c r="H240" s="172"/>
      <c r="I240" s="172"/>
      <c r="J240" s="172"/>
      <c r="K240" s="172"/>
      <c r="L240" s="172"/>
      <c r="M240" s="172"/>
      <c r="N240" s="172"/>
      <c r="O240" s="172"/>
      <c r="P240" s="172"/>
      <c r="Q240" s="172"/>
      <c r="R240" s="172"/>
      <c r="S240" s="172"/>
      <c r="T240" s="172"/>
      <c r="U240" s="172"/>
      <c r="V240" s="172"/>
      <c r="W240" s="172"/>
      <c r="X240" s="172"/>
      <c r="Y240" s="172"/>
    </row>
    <row r="241" spans="1:25" ht="18" customHeight="1" x14ac:dyDescent="0.2">
      <c r="A241" s="172"/>
      <c r="B241" s="871"/>
      <c r="C241" s="222" t="str">
        <f t="shared" si="24"/>
        <v/>
      </c>
      <c r="D241" s="264" t="str">
        <f t="shared" si="21"/>
        <v/>
      </c>
      <c r="E241" s="388"/>
      <c r="F241" s="722" t="str">
        <f t="shared" si="22"/>
        <v/>
      </c>
      <c r="G241" s="172"/>
      <c r="H241" s="172"/>
      <c r="I241" s="172"/>
      <c r="J241" s="172"/>
      <c r="K241" s="172"/>
      <c r="L241" s="172"/>
      <c r="M241" s="172"/>
      <c r="N241" s="172"/>
      <c r="O241" s="172"/>
      <c r="P241" s="172"/>
      <c r="Q241" s="172"/>
      <c r="R241" s="172"/>
      <c r="S241" s="172"/>
      <c r="T241" s="172"/>
      <c r="U241" s="172"/>
      <c r="V241" s="172"/>
      <c r="W241" s="172"/>
      <c r="X241" s="172"/>
      <c r="Y241" s="172"/>
    </row>
    <row r="242" spans="1:25" ht="18" customHeight="1" x14ac:dyDescent="0.2">
      <c r="A242" s="172"/>
      <c r="B242" s="871"/>
      <c r="C242" s="222" t="str">
        <f t="shared" si="24"/>
        <v/>
      </c>
      <c r="D242" s="264" t="str">
        <f t="shared" si="21"/>
        <v/>
      </c>
      <c r="E242" s="388"/>
      <c r="F242" s="722" t="str">
        <f t="shared" si="22"/>
        <v/>
      </c>
      <c r="G242" s="172"/>
      <c r="H242" s="172"/>
      <c r="I242" s="172"/>
      <c r="J242" s="172"/>
      <c r="K242" s="172"/>
      <c r="L242" s="172"/>
      <c r="M242" s="172"/>
      <c r="N242" s="172"/>
      <c r="O242" s="172"/>
      <c r="P242" s="172"/>
      <c r="Q242" s="172"/>
      <c r="R242" s="172"/>
      <c r="S242" s="172"/>
      <c r="T242" s="172"/>
      <c r="U242" s="172"/>
      <c r="V242" s="172"/>
      <c r="W242" s="172"/>
      <c r="X242" s="172"/>
      <c r="Y242" s="172"/>
    </row>
    <row r="243" spans="1:25" ht="18" customHeight="1" x14ac:dyDescent="0.2">
      <c r="A243" s="172"/>
      <c r="B243" s="871"/>
      <c r="C243" s="222" t="str">
        <f t="shared" si="24"/>
        <v/>
      </c>
      <c r="D243" s="264" t="str">
        <f t="shared" si="21"/>
        <v/>
      </c>
      <c r="E243" s="388"/>
      <c r="F243" s="722" t="str">
        <f t="shared" si="22"/>
        <v/>
      </c>
      <c r="G243" s="172"/>
      <c r="H243" s="172"/>
      <c r="I243" s="172"/>
      <c r="J243" s="172"/>
      <c r="K243" s="172"/>
      <c r="L243" s="172"/>
      <c r="M243" s="172"/>
      <c r="N243" s="172"/>
      <c r="O243" s="172"/>
      <c r="P243" s="172"/>
      <c r="Q243" s="172"/>
      <c r="R243" s="172"/>
      <c r="S243" s="172"/>
      <c r="T243" s="172"/>
      <c r="U243" s="172"/>
      <c r="V243" s="172"/>
      <c r="W243" s="172"/>
      <c r="X243" s="172"/>
      <c r="Y243" s="172"/>
    </row>
    <row r="244" spans="1:25" ht="18" customHeight="1" x14ac:dyDescent="0.2">
      <c r="A244" s="172"/>
      <c r="B244" s="871"/>
      <c r="C244" s="222" t="str">
        <f t="shared" si="24"/>
        <v/>
      </c>
      <c r="D244" s="264" t="str">
        <f t="shared" si="21"/>
        <v/>
      </c>
      <c r="E244" s="388"/>
      <c r="F244" s="722" t="str">
        <f t="shared" si="22"/>
        <v/>
      </c>
      <c r="G244" s="172"/>
      <c r="H244" s="172"/>
      <c r="I244" s="172"/>
      <c r="J244" s="172"/>
      <c r="K244" s="172"/>
      <c r="L244" s="172"/>
      <c r="M244" s="172"/>
      <c r="N244" s="172"/>
      <c r="O244" s="172"/>
      <c r="P244" s="172"/>
      <c r="Q244" s="172"/>
      <c r="R244" s="172"/>
      <c r="S244" s="172"/>
      <c r="T244" s="172"/>
      <c r="U244" s="172"/>
      <c r="V244" s="172"/>
      <c r="W244" s="172"/>
      <c r="X244" s="172"/>
      <c r="Y244" s="172"/>
    </row>
    <row r="245" spans="1:25" ht="18" customHeight="1" x14ac:dyDescent="0.2">
      <c r="A245" s="172"/>
      <c r="B245" s="871"/>
      <c r="C245" s="222" t="str">
        <f t="shared" si="24"/>
        <v/>
      </c>
      <c r="D245" s="264" t="str">
        <f t="shared" si="21"/>
        <v/>
      </c>
      <c r="E245" s="388"/>
      <c r="F245" s="722" t="str">
        <f t="shared" si="22"/>
        <v/>
      </c>
      <c r="G245" s="172"/>
      <c r="H245" s="172"/>
      <c r="I245" s="172"/>
      <c r="J245" s="172"/>
      <c r="K245" s="172"/>
      <c r="L245" s="172"/>
      <c r="M245" s="172"/>
      <c r="N245" s="172"/>
      <c r="O245" s="172"/>
      <c r="P245" s="172"/>
      <c r="Q245" s="172"/>
      <c r="R245" s="172"/>
      <c r="S245" s="172"/>
      <c r="T245" s="172"/>
      <c r="U245" s="172"/>
      <c r="V245" s="172"/>
      <c r="W245" s="172"/>
      <c r="X245" s="172"/>
      <c r="Y245" s="172"/>
    </row>
    <row r="246" spans="1:25" ht="18" customHeight="1" x14ac:dyDescent="0.2">
      <c r="A246" s="172"/>
      <c r="B246" s="871"/>
      <c r="C246" s="222" t="str">
        <f t="shared" si="24"/>
        <v/>
      </c>
      <c r="D246" s="264" t="str">
        <f t="shared" si="21"/>
        <v/>
      </c>
      <c r="E246" s="388"/>
      <c r="F246" s="722" t="str">
        <f t="shared" si="22"/>
        <v/>
      </c>
      <c r="G246" s="172"/>
      <c r="H246" s="172"/>
      <c r="I246" s="172"/>
      <c r="J246" s="172"/>
      <c r="K246" s="172"/>
      <c r="L246" s="172"/>
      <c r="M246" s="172"/>
      <c r="N246" s="172"/>
      <c r="O246" s="172"/>
      <c r="P246" s="172"/>
      <c r="Q246" s="172"/>
      <c r="R246" s="172"/>
      <c r="S246" s="172"/>
      <c r="T246" s="172"/>
      <c r="U246" s="172"/>
      <c r="V246" s="172"/>
      <c r="W246" s="172"/>
      <c r="X246" s="172"/>
      <c r="Y246" s="172"/>
    </row>
    <row r="247" spans="1:25" ht="18" customHeight="1" x14ac:dyDescent="0.2">
      <c r="A247" s="172"/>
      <c r="B247" s="871"/>
      <c r="C247" s="222" t="str">
        <f t="shared" si="24"/>
        <v/>
      </c>
      <c r="D247" s="264" t="str">
        <f t="shared" si="21"/>
        <v/>
      </c>
      <c r="E247" s="388"/>
      <c r="F247" s="722" t="str">
        <f t="shared" si="22"/>
        <v/>
      </c>
      <c r="G247" s="172"/>
      <c r="H247" s="172"/>
      <c r="I247" s="172"/>
      <c r="J247" s="172"/>
      <c r="K247" s="172"/>
      <c r="L247" s="172"/>
      <c r="M247" s="172"/>
      <c r="N247" s="172"/>
      <c r="O247" s="172"/>
      <c r="P247" s="172"/>
      <c r="Q247" s="172"/>
      <c r="R247" s="172"/>
      <c r="S247" s="172"/>
      <c r="T247" s="172"/>
      <c r="U247" s="172"/>
      <c r="V247" s="172"/>
      <c r="W247" s="172"/>
      <c r="X247" s="172"/>
      <c r="Y247" s="172"/>
    </row>
    <row r="248" spans="1:25" ht="18" customHeight="1" x14ac:dyDescent="0.2">
      <c r="A248" s="172"/>
      <c r="B248" s="871"/>
      <c r="C248" s="222" t="str">
        <f t="shared" si="24"/>
        <v/>
      </c>
      <c r="D248" s="264" t="str">
        <f t="shared" si="21"/>
        <v/>
      </c>
      <c r="E248" s="388"/>
      <c r="F248" s="722" t="str">
        <f t="shared" si="22"/>
        <v/>
      </c>
      <c r="G248" s="172"/>
      <c r="H248" s="172"/>
      <c r="I248" s="172"/>
      <c r="J248" s="172"/>
      <c r="K248" s="172"/>
      <c r="L248" s="172"/>
      <c r="M248" s="172"/>
      <c r="N248" s="172"/>
      <c r="O248" s="172"/>
      <c r="P248" s="172"/>
      <c r="Q248" s="172"/>
      <c r="R248" s="172"/>
      <c r="S248" s="172"/>
      <c r="T248" s="172"/>
      <c r="U248" s="172"/>
      <c r="V248" s="172"/>
      <c r="W248" s="172"/>
      <c r="X248" s="172"/>
      <c r="Y248" s="172"/>
    </row>
    <row r="249" spans="1:25" ht="18" customHeight="1" thickBot="1" x14ac:dyDescent="0.25">
      <c r="A249" s="172"/>
      <c r="B249" s="872"/>
      <c r="C249" s="224" t="str">
        <f t="shared" si="24"/>
        <v/>
      </c>
      <c r="D249" s="266" t="str">
        <f t="shared" si="21"/>
        <v/>
      </c>
      <c r="E249" s="389"/>
      <c r="F249" s="723" t="str">
        <f t="shared" si="22"/>
        <v/>
      </c>
      <c r="G249" s="172"/>
      <c r="H249" s="172"/>
      <c r="I249" s="172"/>
      <c r="J249" s="172"/>
      <c r="K249" s="172"/>
      <c r="L249" s="172"/>
      <c r="M249" s="172"/>
      <c r="N249" s="172"/>
      <c r="O249" s="172"/>
      <c r="P249" s="172"/>
      <c r="Q249" s="172"/>
      <c r="R249" s="172"/>
      <c r="S249" s="172"/>
      <c r="T249" s="172"/>
      <c r="U249" s="172"/>
      <c r="V249" s="172"/>
      <c r="W249" s="172"/>
      <c r="X249" s="172"/>
      <c r="Y249" s="172"/>
    </row>
    <row r="250" spans="1:25" ht="18" customHeight="1" x14ac:dyDescent="0.2">
      <c r="A250" s="172"/>
      <c r="B250" s="873" t="s">
        <v>3</v>
      </c>
      <c r="C250" s="220" t="str">
        <f t="shared" ref="C250:C264" si="25">IF(B119="","",B119)</f>
        <v/>
      </c>
      <c r="D250" s="262" t="str">
        <f t="shared" si="21"/>
        <v/>
      </c>
      <c r="E250" s="387"/>
      <c r="F250" s="721" t="str">
        <f t="shared" si="22"/>
        <v/>
      </c>
      <c r="G250" s="172"/>
      <c r="H250" s="172"/>
      <c r="I250" s="172"/>
      <c r="J250" s="172"/>
      <c r="K250" s="172"/>
      <c r="L250" s="172"/>
      <c r="M250" s="172"/>
      <c r="N250" s="172"/>
      <c r="O250" s="172"/>
      <c r="P250" s="172"/>
      <c r="Q250" s="172"/>
      <c r="R250" s="172"/>
      <c r="S250" s="172"/>
      <c r="T250" s="172"/>
      <c r="U250" s="172"/>
      <c r="V250" s="172"/>
      <c r="W250" s="172"/>
      <c r="X250" s="172"/>
      <c r="Y250" s="172"/>
    </row>
    <row r="251" spans="1:25" ht="18" customHeight="1" x14ac:dyDescent="0.2">
      <c r="A251" s="172"/>
      <c r="B251" s="871"/>
      <c r="C251" s="222" t="str">
        <f t="shared" si="25"/>
        <v/>
      </c>
      <c r="D251" s="264" t="str">
        <f t="shared" si="21"/>
        <v/>
      </c>
      <c r="E251" s="388"/>
      <c r="F251" s="722" t="str">
        <f t="shared" si="22"/>
        <v/>
      </c>
      <c r="G251" s="172"/>
      <c r="H251" s="172"/>
      <c r="I251" s="172"/>
      <c r="J251" s="172"/>
      <c r="K251" s="172"/>
      <c r="L251" s="172"/>
      <c r="M251" s="172"/>
      <c r="N251" s="172"/>
      <c r="O251" s="172"/>
      <c r="P251" s="172"/>
      <c r="Q251" s="172"/>
      <c r="R251" s="172"/>
      <c r="S251" s="172"/>
      <c r="T251" s="172"/>
      <c r="U251" s="172"/>
      <c r="V251" s="172"/>
      <c r="W251" s="172"/>
      <c r="X251" s="172"/>
      <c r="Y251" s="172"/>
    </row>
    <row r="252" spans="1:25" ht="18" customHeight="1" x14ac:dyDescent="0.2">
      <c r="A252" s="172"/>
      <c r="B252" s="871"/>
      <c r="C252" s="222" t="str">
        <f t="shared" si="25"/>
        <v/>
      </c>
      <c r="D252" s="264" t="str">
        <f t="shared" si="21"/>
        <v/>
      </c>
      <c r="E252" s="388"/>
      <c r="F252" s="722" t="str">
        <f t="shared" si="22"/>
        <v/>
      </c>
      <c r="G252" s="172"/>
      <c r="H252" s="172"/>
      <c r="I252" s="172"/>
      <c r="J252" s="172"/>
      <c r="K252" s="172"/>
      <c r="L252" s="172"/>
      <c r="M252" s="172"/>
      <c r="N252" s="172"/>
      <c r="O252" s="172"/>
      <c r="P252" s="172"/>
      <c r="Q252" s="172"/>
      <c r="R252" s="172"/>
      <c r="S252" s="172"/>
      <c r="T252" s="172"/>
      <c r="U252" s="172"/>
      <c r="V252" s="172"/>
      <c r="W252" s="172"/>
      <c r="X252" s="172"/>
      <c r="Y252" s="172"/>
    </row>
    <row r="253" spans="1:25" ht="18" customHeight="1" x14ac:dyDescent="0.2">
      <c r="A253" s="172"/>
      <c r="B253" s="871"/>
      <c r="C253" s="222" t="str">
        <f t="shared" si="25"/>
        <v/>
      </c>
      <c r="D253" s="264" t="str">
        <f t="shared" si="21"/>
        <v/>
      </c>
      <c r="E253" s="388"/>
      <c r="F253" s="722" t="str">
        <f t="shared" si="22"/>
        <v/>
      </c>
      <c r="G253" s="172"/>
      <c r="H253" s="172"/>
      <c r="I253" s="172"/>
      <c r="J253" s="172"/>
      <c r="K253" s="172"/>
      <c r="L253" s="172"/>
      <c r="M253" s="172"/>
      <c r="N253" s="172"/>
      <c r="O253" s="172"/>
      <c r="P253" s="172"/>
      <c r="Q253" s="172"/>
      <c r="R253" s="172"/>
      <c r="S253" s="172"/>
      <c r="T253" s="172"/>
      <c r="U253" s="172"/>
      <c r="V253" s="172"/>
      <c r="W253" s="172"/>
      <c r="X253" s="172"/>
      <c r="Y253" s="172"/>
    </row>
    <row r="254" spans="1:25" ht="18" customHeight="1" x14ac:dyDescent="0.2">
      <c r="A254" s="172"/>
      <c r="B254" s="871"/>
      <c r="C254" s="222" t="str">
        <f t="shared" si="25"/>
        <v/>
      </c>
      <c r="D254" s="264" t="str">
        <f t="shared" si="21"/>
        <v/>
      </c>
      <c r="E254" s="388"/>
      <c r="F254" s="722" t="str">
        <f>IF(C254="","",D254*E254)</f>
        <v/>
      </c>
      <c r="G254" s="172"/>
      <c r="H254" s="172"/>
      <c r="I254" s="172"/>
      <c r="J254" s="172"/>
      <c r="K254" s="172"/>
      <c r="L254" s="172"/>
      <c r="M254" s="172"/>
      <c r="N254" s="172"/>
      <c r="O254" s="172"/>
      <c r="P254" s="172"/>
      <c r="Q254" s="172"/>
      <c r="R254" s="172"/>
      <c r="S254" s="172"/>
      <c r="T254" s="172"/>
      <c r="U254" s="172"/>
      <c r="V254" s="172"/>
      <c r="W254" s="172"/>
      <c r="X254" s="172"/>
      <c r="Y254" s="172"/>
    </row>
    <row r="255" spans="1:25" ht="18" customHeight="1" x14ac:dyDescent="0.2">
      <c r="A255" s="172"/>
      <c r="B255" s="871"/>
      <c r="C255" s="222" t="str">
        <f t="shared" si="25"/>
        <v/>
      </c>
      <c r="D255" s="264" t="str">
        <f t="shared" si="21"/>
        <v/>
      </c>
      <c r="E255" s="388"/>
      <c r="F255" s="722" t="str">
        <f t="shared" si="22"/>
        <v/>
      </c>
      <c r="G255" s="172"/>
      <c r="H255" s="172"/>
      <c r="I255" s="172"/>
      <c r="J255" s="172"/>
      <c r="K255" s="172"/>
      <c r="L255" s="172"/>
      <c r="M255" s="172"/>
      <c r="N255" s="172"/>
      <c r="O255" s="172"/>
      <c r="P255" s="172"/>
      <c r="Q255" s="172"/>
      <c r="R255" s="172"/>
      <c r="S255" s="172"/>
      <c r="T255" s="172"/>
      <c r="U255" s="172"/>
      <c r="V255" s="172"/>
      <c r="W255" s="172"/>
      <c r="X255" s="172"/>
      <c r="Y255" s="172"/>
    </row>
    <row r="256" spans="1:25" ht="18" customHeight="1" x14ac:dyDescent="0.2">
      <c r="A256" s="172"/>
      <c r="B256" s="871"/>
      <c r="C256" s="222" t="str">
        <f t="shared" si="25"/>
        <v/>
      </c>
      <c r="D256" s="264" t="str">
        <f t="shared" si="21"/>
        <v/>
      </c>
      <c r="E256" s="388"/>
      <c r="F256" s="722" t="str">
        <f t="shared" si="22"/>
        <v/>
      </c>
      <c r="G256" s="172"/>
      <c r="H256" s="172"/>
      <c r="I256" s="172"/>
      <c r="J256" s="172"/>
      <c r="K256" s="172"/>
      <c r="L256" s="172"/>
      <c r="M256" s="172"/>
      <c r="N256" s="172"/>
      <c r="O256" s="172"/>
      <c r="P256" s="172"/>
      <c r="Q256" s="172"/>
      <c r="R256" s="172"/>
      <c r="S256" s="172"/>
      <c r="T256" s="172"/>
      <c r="U256" s="172"/>
      <c r="V256" s="172"/>
      <c r="W256" s="172"/>
      <c r="X256" s="172"/>
      <c r="Y256" s="172"/>
    </row>
    <row r="257" spans="1:28" ht="18" customHeight="1" x14ac:dyDescent="0.2">
      <c r="A257" s="172"/>
      <c r="B257" s="871"/>
      <c r="C257" s="222" t="str">
        <f t="shared" si="25"/>
        <v/>
      </c>
      <c r="D257" s="264" t="str">
        <f t="shared" si="21"/>
        <v/>
      </c>
      <c r="E257" s="388"/>
      <c r="F257" s="722" t="str">
        <f t="shared" si="22"/>
        <v/>
      </c>
      <c r="G257" s="172"/>
      <c r="H257" s="172"/>
      <c r="I257" s="172"/>
      <c r="J257" s="172"/>
      <c r="K257" s="172"/>
      <c r="L257" s="172"/>
      <c r="M257" s="172"/>
      <c r="N257" s="172"/>
      <c r="O257" s="172"/>
      <c r="P257" s="172"/>
      <c r="Q257" s="172"/>
      <c r="R257" s="172"/>
      <c r="S257" s="172"/>
      <c r="T257" s="172"/>
      <c r="U257" s="172"/>
      <c r="V257" s="172"/>
      <c r="W257" s="172"/>
      <c r="X257" s="172"/>
      <c r="Y257" s="172"/>
    </row>
    <row r="258" spans="1:28" ht="18" customHeight="1" x14ac:dyDescent="0.2">
      <c r="A258" s="172"/>
      <c r="B258" s="871"/>
      <c r="C258" s="222" t="str">
        <f t="shared" si="25"/>
        <v/>
      </c>
      <c r="D258" s="264" t="str">
        <f t="shared" si="21"/>
        <v/>
      </c>
      <c r="E258" s="388"/>
      <c r="F258" s="722" t="str">
        <f t="shared" si="22"/>
        <v/>
      </c>
      <c r="G258" s="172"/>
      <c r="H258" s="172"/>
      <c r="I258" s="172"/>
      <c r="J258" s="172"/>
      <c r="K258" s="172"/>
      <c r="L258" s="172"/>
      <c r="M258" s="172"/>
      <c r="N258" s="172"/>
      <c r="O258" s="172"/>
      <c r="P258" s="172"/>
      <c r="Q258" s="172"/>
      <c r="R258" s="172"/>
      <c r="S258" s="172"/>
      <c r="T258" s="172"/>
      <c r="U258" s="172"/>
      <c r="V258" s="172"/>
      <c r="W258" s="172"/>
      <c r="X258" s="172"/>
      <c r="Y258" s="172"/>
    </row>
    <row r="259" spans="1:28" ht="18" customHeight="1" x14ac:dyDescent="0.2">
      <c r="A259" s="172"/>
      <c r="B259" s="871"/>
      <c r="C259" s="222" t="str">
        <f t="shared" si="25"/>
        <v/>
      </c>
      <c r="D259" s="264" t="str">
        <f t="shared" si="21"/>
        <v/>
      </c>
      <c r="E259" s="388"/>
      <c r="F259" s="722" t="str">
        <f t="shared" si="22"/>
        <v/>
      </c>
      <c r="G259" s="172"/>
      <c r="H259" s="172"/>
      <c r="I259" s="172"/>
      <c r="J259" s="172"/>
      <c r="K259" s="172"/>
      <c r="L259" s="172"/>
      <c r="M259" s="172"/>
      <c r="N259" s="172"/>
      <c r="O259" s="172"/>
      <c r="P259" s="172"/>
      <c r="Q259" s="172"/>
      <c r="R259" s="172"/>
      <c r="S259" s="172"/>
      <c r="T259" s="172"/>
      <c r="U259" s="172"/>
      <c r="V259" s="172"/>
      <c r="W259" s="172"/>
      <c r="X259" s="172"/>
      <c r="Y259" s="172"/>
    </row>
    <row r="260" spans="1:28" ht="18" customHeight="1" x14ac:dyDescent="0.2">
      <c r="A260" s="172"/>
      <c r="B260" s="871"/>
      <c r="C260" s="222" t="str">
        <f t="shared" si="25"/>
        <v/>
      </c>
      <c r="D260" s="264" t="str">
        <f t="shared" si="21"/>
        <v/>
      </c>
      <c r="E260" s="388"/>
      <c r="F260" s="722" t="str">
        <f t="shared" si="22"/>
        <v/>
      </c>
      <c r="G260" s="172"/>
      <c r="H260" s="172"/>
      <c r="I260" s="172"/>
      <c r="J260" s="172"/>
      <c r="K260" s="172"/>
      <c r="L260" s="172"/>
      <c r="M260" s="172"/>
      <c r="N260" s="172"/>
      <c r="O260" s="172"/>
      <c r="P260" s="172"/>
      <c r="Q260" s="172"/>
      <c r="R260" s="172"/>
      <c r="S260" s="172"/>
      <c r="T260" s="172"/>
      <c r="U260" s="172"/>
      <c r="V260" s="172"/>
      <c r="W260" s="172"/>
      <c r="X260" s="172"/>
      <c r="Y260" s="172"/>
    </row>
    <row r="261" spans="1:28" ht="18" customHeight="1" x14ac:dyDescent="0.2">
      <c r="A261" s="172"/>
      <c r="B261" s="871"/>
      <c r="C261" s="222" t="str">
        <f t="shared" si="25"/>
        <v/>
      </c>
      <c r="D261" s="264" t="str">
        <f t="shared" si="21"/>
        <v/>
      </c>
      <c r="E261" s="388"/>
      <c r="F261" s="722" t="str">
        <f t="shared" si="22"/>
        <v/>
      </c>
      <c r="G261" s="172"/>
      <c r="H261" s="172"/>
      <c r="I261" s="172"/>
      <c r="J261" s="172"/>
      <c r="K261" s="172"/>
      <c r="L261" s="172"/>
      <c r="M261" s="172"/>
      <c r="N261" s="172"/>
      <c r="O261" s="172"/>
      <c r="P261" s="172"/>
      <c r="Q261" s="172"/>
      <c r="R261" s="172"/>
      <c r="S261" s="172"/>
      <c r="T261" s="172"/>
      <c r="U261" s="172"/>
      <c r="V261" s="172"/>
      <c r="W261" s="172"/>
      <c r="X261" s="172"/>
      <c r="Y261" s="172"/>
    </row>
    <row r="262" spans="1:28" ht="18" customHeight="1" x14ac:dyDescent="0.2">
      <c r="A262" s="172"/>
      <c r="B262" s="871"/>
      <c r="C262" s="222" t="str">
        <f t="shared" si="25"/>
        <v/>
      </c>
      <c r="D262" s="264" t="str">
        <f t="shared" si="21"/>
        <v/>
      </c>
      <c r="E262" s="388"/>
      <c r="F262" s="722" t="str">
        <f t="shared" si="22"/>
        <v/>
      </c>
      <c r="G262" s="172"/>
      <c r="H262" s="172"/>
      <c r="I262" s="172"/>
      <c r="J262" s="172"/>
      <c r="K262" s="172"/>
      <c r="L262" s="172"/>
      <c r="M262" s="172"/>
      <c r="N262" s="172"/>
      <c r="O262" s="172"/>
      <c r="P262" s="172"/>
      <c r="Q262" s="172"/>
      <c r="R262" s="172"/>
      <c r="S262" s="172"/>
      <c r="T262" s="172"/>
      <c r="U262" s="172"/>
      <c r="V262" s="172"/>
      <c r="W262" s="172"/>
      <c r="X262" s="172"/>
      <c r="Y262" s="172"/>
    </row>
    <row r="263" spans="1:28" ht="18" customHeight="1" x14ac:dyDescent="0.2">
      <c r="A263" s="172"/>
      <c r="B263" s="871"/>
      <c r="C263" s="222" t="str">
        <f t="shared" si="25"/>
        <v/>
      </c>
      <c r="D263" s="264" t="str">
        <f t="shared" si="21"/>
        <v/>
      </c>
      <c r="E263" s="388"/>
      <c r="F263" s="722" t="str">
        <f t="shared" si="22"/>
        <v/>
      </c>
      <c r="G263" s="172"/>
      <c r="H263" s="172"/>
      <c r="I263" s="172"/>
      <c r="J263" s="172"/>
      <c r="K263" s="172"/>
      <c r="L263" s="172"/>
      <c r="M263" s="172"/>
      <c r="N263" s="172"/>
      <c r="O263" s="172"/>
      <c r="P263" s="172"/>
      <c r="Q263" s="172"/>
      <c r="R263" s="172"/>
      <c r="S263" s="172"/>
      <c r="T263" s="172"/>
      <c r="U263" s="172"/>
      <c r="V263" s="172"/>
      <c r="W263" s="172"/>
      <c r="X263" s="172"/>
      <c r="Y263" s="172"/>
    </row>
    <row r="264" spans="1:28" ht="18" customHeight="1" thickBot="1" x14ac:dyDescent="0.25">
      <c r="A264" s="172"/>
      <c r="B264" s="872"/>
      <c r="C264" s="224" t="str">
        <f t="shared" si="25"/>
        <v/>
      </c>
      <c r="D264" s="266" t="str">
        <f t="shared" si="21"/>
        <v/>
      </c>
      <c r="E264" s="389"/>
      <c r="F264" s="723" t="str">
        <f t="shared" si="22"/>
        <v/>
      </c>
      <c r="G264" s="406"/>
      <c r="H264" s="172"/>
      <c r="I264" s="172"/>
      <c r="J264" s="172"/>
      <c r="K264" s="172"/>
      <c r="L264" s="172"/>
      <c r="M264" s="172"/>
      <c r="N264" s="172"/>
      <c r="O264" s="172"/>
      <c r="P264" s="172"/>
      <c r="Q264" s="172"/>
      <c r="R264" s="172"/>
      <c r="S264" s="172"/>
      <c r="T264" s="172"/>
      <c r="U264" s="172"/>
      <c r="V264" s="172"/>
      <c r="W264" s="172"/>
      <c r="X264" s="172"/>
      <c r="Y264" s="172"/>
    </row>
    <row r="265" spans="1:28" x14ac:dyDescent="0.2">
      <c r="A265" s="172"/>
      <c r="B265" s="172"/>
      <c r="C265" s="172"/>
      <c r="D265" s="172"/>
      <c r="E265" s="172"/>
      <c r="G265" s="172"/>
      <c r="H265" s="172"/>
      <c r="I265" s="172"/>
      <c r="J265" s="172"/>
      <c r="K265" s="172"/>
      <c r="L265" s="172"/>
      <c r="M265" s="172"/>
      <c r="N265" s="172"/>
      <c r="O265" s="172"/>
      <c r="P265" s="172"/>
      <c r="Q265" s="172"/>
      <c r="R265" s="172"/>
      <c r="S265" s="172"/>
      <c r="T265" s="172"/>
      <c r="U265" s="172"/>
      <c r="V265" s="172"/>
      <c r="W265" s="172"/>
      <c r="X265" s="172"/>
      <c r="Y265" s="172"/>
      <c r="Z265" s="172"/>
      <c r="AA265" s="172"/>
    </row>
    <row r="266" spans="1:28" ht="16.5" x14ac:dyDescent="0.3">
      <c r="A266" s="172"/>
      <c r="B266" s="172"/>
      <c r="C266" s="172"/>
      <c r="D266" s="172"/>
      <c r="E266" s="172"/>
      <c r="F266" s="172"/>
      <c r="G266" s="52" t="s">
        <v>185</v>
      </c>
      <c r="H266" s="172"/>
      <c r="I266" s="172"/>
      <c r="J266" s="172"/>
      <c r="K266" s="172"/>
      <c r="L266" s="172"/>
      <c r="M266" s="172"/>
      <c r="N266" s="172"/>
      <c r="O266" s="172"/>
      <c r="P266" s="172"/>
      <c r="Q266" s="172"/>
      <c r="R266" s="172"/>
      <c r="S266" s="172"/>
      <c r="T266" s="172"/>
      <c r="U266" s="172"/>
      <c r="V266" s="172"/>
      <c r="W266" s="172"/>
      <c r="X266" s="172"/>
      <c r="Y266" s="172"/>
      <c r="Z266" s="172"/>
      <c r="AA266" s="172"/>
    </row>
    <row r="267" spans="1:28" x14ac:dyDescent="0.2">
      <c r="A267" s="172"/>
      <c r="B267" s="172"/>
      <c r="C267" s="172"/>
      <c r="D267" s="172"/>
      <c r="E267" s="172"/>
      <c r="F267" s="172"/>
      <c r="G267" s="172"/>
      <c r="H267" s="172"/>
      <c r="I267" s="172"/>
      <c r="J267" s="172"/>
      <c r="K267" s="172"/>
      <c r="L267" s="172"/>
      <c r="M267" s="172"/>
      <c r="N267" s="172"/>
      <c r="O267" s="172"/>
      <c r="P267" s="172"/>
      <c r="Q267" s="172"/>
      <c r="R267" s="172"/>
      <c r="S267" s="172"/>
      <c r="T267" s="172"/>
      <c r="U267" s="172"/>
      <c r="V267" s="172"/>
      <c r="W267" s="172"/>
      <c r="X267" s="172"/>
      <c r="Y267" s="172"/>
      <c r="Z267" s="172"/>
      <c r="AA267" s="172"/>
    </row>
    <row r="268" spans="1:28" x14ac:dyDescent="0.2">
      <c r="A268" s="172"/>
      <c r="B268" s="172"/>
      <c r="C268" s="172"/>
      <c r="D268" s="172"/>
      <c r="E268" s="172"/>
      <c r="F268" s="172"/>
      <c r="G268" s="172"/>
      <c r="H268" s="172"/>
      <c r="I268" s="172"/>
      <c r="J268" s="172"/>
      <c r="K268" s="172"/>
      <c r="L268" s="172"/>
      <c r="M268" s="172"/>
      <c r="N268" s="172"/>
      <c r="O268" s="172"/>
      <c r="P268" s="172"/>
      <c r="Q268" s="172"/>
      <c r="R268" s="172"/>
      <c r="S268" s="172"/>
      <c r="T268" s="172"/>
      <c r="U268" s="172"/>
      <c r="V268" s="172"/>
      <c r="W268" s="172"/>
      <c r="X268" s="172"/>
      <c r="Y268" s="172"/>
      <c r="Z268" s="172"/>
      <c r="AA268" s="183"/>
      <c r="AB268" s="183"/>
    </row>
    <row r="269" spans="1:28" ht="15" x14ac:dyDescent="0.25">
      <c r="A269" s="172"/>
      <c r="B269" s="186" t="s">
        <v>408</v>
      </c>
      <c r="C269" s="172"/>
      <c r="D269" s="172"/>
      <c r="E269" s="172"/>
      <c r="F269" s="172"/>
      <c r="G269" s="172"/>
      <c r="H269" s="172"/>
      <c r="I269" s="172"/>
      <c r="J269" s="172"/>
      <c r="K269" s="172"/>
      <c r="L269" s="172"/>
      <c r="M269" s="172"/>
      <c r="N269" s="172"/>
      <c r="O269" s="172"/>
      <c r="P269" s="172"/>
      <c r="Q269" s="172"/>
      <c r="R269" s="172"/>
      <c r="S269" s="172"/>
      <c r="T269" s="172"/>
      <c r="U269" s="172"/>
      <c r="V269" s="172"/>
      <c r="W269" s="172"/>
      <c r="X269" s="172"/>
      <c r="Y269" s="172"/>
      <c r="Z269" s="172"/>
      <c r="AA269" s="183"/>
      <c r="AB269" s="183"/>
    </row>
    <row r="270" spans="1:28" ht="15" x14ac:dyDescent="0.25">
      <c r="A270" s="172"/>
      <c r="B270" s="186"/>
      <c r="C270" s="172"/>
      <c r="D270" s="172"/>
      <c r="E270" s="172"/>
      <c r="F270" s="172"/>
      <c r="G270" s="172"/>
      <c r="H270" s="172"/>
      <c r="I270" s="172"/>
      <c r="J270" s="172"/>
      <c r="K270" s="172"/>
      <c r="L270" s="172"/>
      <c r="M270" s="172"/>
      <c r="N270" s="172"/>
      <c r="O270" s="172"/>
      <c r="P270" s="172"/>
      <c r="Q270" s="172"/>
      <c r="R270" s="172"/>
      <c r="S270" s="172"/>
      <c r="T270" s="172"/>
      <c r="U270" s="172"/>
      <c r="V270" s="172"/>
      <c r="W270" s="172"/>
      <c r="X270" s="172"/>
      <c r="Y270" s="172"/>
      <c r="Z270" s="172"/>
      <c r="AA270" s="183"/>
      <c r="AB270" s="183"/>
    </row>
    <row r="271" spans="1:28" ht="15" x14ac:dyDescent="0.25">
      <c r="A271" s="172"/>
      <c r="B271" s="186"/>
      <c r="C271" s="172"/>
      <c r="D271" s="172"/>
      <c r="E271" s="172"/>
      <c r="F271" s="172"/>
      <c r="G271" s="172"/>
      <c r="H271" s="172"/>
      <c r="I271" s="172"/>
      <c r="J271" s="172"/>
      <c r="K271" s="172"/>
      <c r="L271" s="172"/>
      <c r="M271" s="172"/>
      <c r="N271" s="172"/>
      <c r="O271" s="172"/>
      <c r="P271" s="172"/>
      <c r="Q271" s="172"/>
      <c r="R271" s="172"/>
      <c r="S271" s="172"/>
      <c r="T271" s="172"/>
      <c r="U271" s="172"/>
      <c r="V271" s="172"/>
      <c r="W271" s="172"/>
      <c r="X271" s="172"/>
      <c r="Y271" s="172"/>
      <c r="Z271" s="172"/>
      <c r="AA271" s="183"/>
      <c r="AB271" s="183"/>
    </row>
    <row r="272" spans="1:28" ht="15" x14ac:dyDescent="0.25">
      <c r="A272" s="172"/>
      <c r="B272" s="186"/>
      <c r="C272" s="172"/>
      <c r="D272" s="172"/>
      <c r="E272" s="172"/>
      <c r="F272" s="172"/>
      <c r="G272" s="172"/>
      <c r="H272" s="172"/>
      <c r="I272" s="172"/>
      <c r="J272" s="172"/>
      <c r="K272" s="172"/>
      <c r="L272" s="172"/>
      <c r="M272" s="172"/>
      <c r="N272" s="172"/>
      <c r="O272" s="172"/>
      <c r="P272" s="172"/>
      <c r="Q272" s="172"/>
      <c r="R272" s="172"/>
      <c r="S272" s="172"/>
      <c r="T272" s="172"/>
      <c r="U272" s="172"/>
      <c r="V272" s="172"/>
      <c r="W272" s="172"/>
      <c r="X272" s="172"/>
      <c r="Y272" s="172"/>
      <c r="Z272" s="172"/>
      <c r="AA272" s="183"/>
      <c r="AB272" s="183"/>
    </row>
    <row r="273" spans="1:50" ht="15.75" thickBot="1" x14ac:dyDescent="0.25">
      <c r="A273" s="172"/>
      <c r="B273" s="172"/>
      <c r="C273" s="172"/>
      <c r="D273" s="172"/>
      <c r="E273" s="172"/>
      <c r="F273" s="172"/>
      <c r="G273" s="172"/>
      <c r="H273" s="172"/>
      <c r="I273" s="172"/>
      <c r="J273" s="172"/>
      <c r="K273" s="172"/>
      <c r="L273" s="172"/>
      <c r="M273" s="172"/>
      <c r="N273" s="172"/>
      <c r="O273" s="172"/>
      <c r="P273" s="172"/>
      <c r="Q273" s="172"/>
      <c r="R273" s="172"/>
      <c r="S273" s="172"/>
      <c r="T273" s="172"/>
      <c r="U273" s="172"/>
      <c r="V273" s="172"/>
      <c r="W273" s="172"/>
      <c r="X273" s="172"/>
      <c r="Y273" s="172"/>
      <c r="Z273" s="172"/>
      <c r="AA273" s="183"/>
      <c r="AB273" s="183"/>
      <c r="AT273" s="591" t="s">
        <v>487</v>
      </c>
    </row>
    <row r="274" spans="1:50" ht="131.25" thickBot="1" x14ac:dyDescent="0.25">
      <c r="A274" s="172"/>
      <c r="B274" s="407" t="s">
        <v>8</v>
      </c>
      <c r="C274" s="213" t="s">
        <v>68</v>
      </c>
      <c r="D274" s="352" t="s">
        <v>27</v>
      </c>
      <c r="E274" s="352" t="s">
        <v>369</v>
      </c>
      <c r="F274" s="352" t="s">
        <v>456</v>
      </c>
      <c r="G274" s="192" t="s">
        <v>434</v>
      </c>
      <c r="H274" s="231" t="s">
        <v>459</v>
      </c>
      <c r="I274" s="192" t="s">
        <v>197</v>
      </c>
      <c r="J274" s="172"/>
      <c r="K274" s="172"/>
      <c r="L274" s="172"/>
      <c r="M274" s="172"/>
      <c r="N274" s="172"/>
      <c r="O274" s="172"/>
      <c r="P274" s="172"/>
      <c r="Q274" s="172"/>
      <c r="R274" s="172"/>
      <c r="S274" s="172"/>
      <c r="U274" s="172"/>
      <c r="V274" s="172"/>
      <c r="W274" s="172"/>
      <c r="X274" s="172"/>
      <c r="Y274" s="172"/>
      <c r="Z274" s="172"/>
      <c r="AB274" s="183"/>
      <c r="AI274" s="231" t="s">
        <v>436</v>
      </c>
      <c r="AT274" s="551" t="s">
        <v>8</v>
      </c>
      <c r="AU274" s="489" t="s">
        <v>68</v>
      </c>
      <c r="AV274" s="231" t="s">
        <v>196</v>
      </c>
      <c r="AW274" s="231" t="s">
        <v>489</v>
      </c>
      <c r="AX274" s="583" t="s">
        <v>549</v>
      </c>
    </row>
    <row r="275" spans="1:50" ht="18" customHeight="1" x14ac:dyDescent="0.2">
      <c r="A275" s="172"/>
      <c r="B275" s="889" t="s">
        <v>467</v>
      </c>
      <c r="C275" s="408" t="str">
        <f t="shared" ref="C275:C306" si="26">IF(C205="","",C205)</f>
        <v/>
      </c>
      <c r="D275" s="359" t="str">
        <f t="shared" ref="D275:D306" si="27">F205</f>
        <v/>
      </c>
      <c r="E275" s="262" t="str">
        <f t="shared" ref="E275:E306" si="28">IF(ISNA(AI275),0,AI275)</f>
        <v/>
      </c>
      <c r="F275" s="346"/>
      <c r="G275" s="529"/>
      <c r="H275" s="506" t="str">
        <f t="shared" ref="H275:H289" si="29">IF($C275="","",IF(ISNA(VLOOKUP($C275&amp;"Plasma Etching/Wafer Cleaning",$A$169:$H$194,8,FALSE)),1,VLOOKUP($C275&amp;"Plasma Etching/Wafer Cleaning",$A$169:$H$194,8,FALSE)))</f>
        <v/>
      </c>
      <c r="I275" s="721" t="str">
        <f t="shared" ref="I275:I334" si="30">IF(C275="","",IF(E275=0,D275*1*(1-(F275*G275*H275))*0.001,D275*E275*(1-(F275*G275*H275))*0.001))</f>
        <v/>
      </c>
      <c r="J275" s="172"/>
      <c r="K275" s="172"/>
      <c r="L275" s="172"/>
      <c r="M275" s="172"/>
      <c r="N275" s="172"/>
      <c r="O275" s="172"/>
      <c r="P275" s="172"/>
      <c r="Q275" s="172"/>
      <c r="R275" s="172"/>
      <c r="S275" s="172"/>
      <c r="V275" s="172"/>
      <c r="W275" s="172"/>
      <c r="X275" s="172"/>
      <c r="Y275" s="172"/>
      <c r="Z275" s="172"/>
      <c r="AB275" s="183"/>
      <c r="AI275" s="429" t="str">
        <f>IF($C275="","",HLOOKUP($C275,'Subpart I Tables'!$C$48:$N$75,4,FALSE))</f>
        <v/>
      </c>
      <c r="AT275" s="889" t="s">
        <v>467</v>
      </c>
      <c r="AU275" s="429" t="str">
        <f t="shared" ref="AU275:AU289" si="31">AT415</f>
        <v/>
      </c>
      <c r="AV275" s="429" t="str">
        <f t="shared" ref="AV275:AV289" si="32">IF(ISNA(VLOOKUP($AU275,$C$275:$E$289,2,FALSE)),0,VLOOKUP($AU275,$C$275:$E$289,2,FALSE))</f>
        <v/>
      </c>
      <c r="AW275" s="429" t="str">
        <f>IF(ISNA(VLOOKUP($AU275,$C$275:$E$289,3,FALSE)),0,VLOOKUP($AU275,$C$275:$E$289,3,FALSE))</f>
        <v/>
      </c>
      <c r="AX275" s="429">
        <f>IF(AU275="",0,AV275*AW275*0.001)</f>
        <v>0</v>
      </c>
    </row>
    <row r="276" spans="1:50" ht="18" customHeight="1" x14ac:dyDescent="0.2">
      <c r="A276" s="172"/>
      <c r="B276" s="890"/>
      <c r="C276" s="410" t="str">
        <f t="shared" si="26"/>
        <v/>
      </c>
      <c r="D276" s="361" t="str">
        <f t="shared" si="27"/>
        <v/>
      </c>
      <c r="E276" s="264" t="str">
        <f t="shared" si="28"/>
        <v/>
      </c>
      <c r="F276" s="347"/>
      <c r="G276" s="530"/>
      <c r="H276" s="507" t="str">
        <f t="shared" si="29"/>
        <v/>
      </c>
      <c r="I276" s="722" t="str">
        <f t="shared" si="30"/>
        <v/>
      </c>
      <c r="J276" s="172"/>
      <c r="K276" s="172"/>
      <c r="L276" s="172"/>
      <c r="M276" s="172"/>
      <c r="N276" s="172"/>
      <c r="O276" s="172"/>
      <c r="P276" s="172"/>
      <c r="Q276" s="172"/>
      <c r="R276" s="172"/>
      <c r="S276" s="172"/>
      <c r="U276" s="172"/>
      <c r="V276" s="172"/>
      <c r="W276" s="172"/>
      <c r="X276" s="172"/>
      <c r="Y276" s="172"/>
      <c r="Z276" s="172"/>
      <c r="AB276" s="183"/>
      <c r="AI276" s="430" t="str">
        <f>IF($C276="","",HLOOKUP($C276,'Subpart I Tables'!$C$48:$N$75,4,FALSE))</f>
        <v/>
      </c>
      <c r="AT276" s="890"/>
      <c r="AU276" s="430" t="str">
        <f t="shared" si="31"/>
        <v/>
      </c>
      <c r="AV276" s="430" t="str">
        <f t="shared" si="32"/>
        <v/>
      </c>
      <c r="AW276" s="430" t="str">
        <f t="shared" ref="AW276:AW289" si="33">IF(ISNA(VLOOKUP($AU276,$C$275:$E$289,3,FALSE)),0,VLOOKUP($AU276,$C$275:$E$289,3,FALSE))</f>
        <v/>
      </c>
      <c r="AX276" s="430">
        <f t="shared" ref="AX276:AX334" si="34">IF(AU276="",0,AV276*AW276*0.001)</f>
        <v>0</v>
      </c>
    </row>
    <row r="277" spans="1:50" ht="18" customHeight="1" x14ac:dyDescent="0.2">
      <c r="A277" s="172"/>
      <c r="B277" s="890"/>
      <c r="C277" s="410" t="str">
        <f t="shared" si="26"/>
        <v/>
      </c>
      <c r="D277" s="361" t="str">
        <f t="shared" si="27"/>
        <v/>
      </c>
      <c r="E277" s="264" t="str">
        <f t="shared" si="28"/>
        <v/>
      </c>
      <c r="F277" s="347"/>
      <c r="G277" s="530"/>
      <c r="H277" s="507" t="str">
        <f t="shared" si="29"/>
        <v/>
      </c>
      <c r="I277" s="722" t="str">
        <f t="shared" si="30"/>
        <v/>
      </c>
      <c r="J277" s="172"/>
      <c r="K277" s="172"/>
      <c r="L277" s="172"/>
      <c r="M277" s="172"/>
      <c r="N277" s="172"/>
      <c r="O277" s="172"/>
      <c r="P277" s="172"/>
      <c r="Q277" s="172"/>
      <c r="R277" s="172"/>
      <c r="S277" s="172"/>
      <c r="U277" s="172"/>
      <c r="V277" s="172"/>
      <c r="W277" s="172"/>
      <c r="X277" s="172"/>
      <c r="Y277" s="172"/>
      <c r="Z277" s="172"/>
      <c r="AB277" s="183"/>
      <c r="AI277" s="430" t="str">
        <f>IF($C277="","",HLOOKUP($C277,'Subpart I Tables'!$C$48:$N$75,4,FALSE))</f>
        <v/>
      </c>
      <c r="AT277" s="890"/>
      <c r="AU277" s="430" t="str">
        <f t="shared" si="31"/>
        <v/>
      </c>
      <c r="AV277" s="430" t="str">
        <f t="shared" si="32"/>
        <v/>
      </c>
      <c r="AW277" s="430" t="str">
        <f t="shared" si="33"/>
        <v/>
      </c>
      <c r="AX277" s="430">
        <f t="shared" si="34"/>
        <v>0</v>
      </c>
    </row>
    <row r="278" spans="1:50" ht="18" customHeight="1" x14ac:dyDescent="0.2">
      <c r="A278" s="172"/>
      <c r="B278" s="890"/>
      <c r="C278" s="410" t="str">
        <f t="shared" si="26"/>
        <v/>
      </c>
      <c r="D278" s="361" t="str">
        <f t="shared" si="27"/>
        <v/>
      </c>
      <c r="E278" s="264" t="str">
        <f t="shared" si="28"/>
        <v/>
      </c>
      <c r="F278" s="347"/>
      <c r="G278" s="530"/>
      <c r="H278" s="507" t="str">
        <f t="shared" si="29"/>
        <v/>
      </c>
      <c r="I278" s="722" t="str">
        <f t="shared" si="30"/>
        <v/>
      </c>
      <c r="J278" s="172"/>
      <c r="K278" s="172"/>
      <c r="L278" s="172"/>
      <c r="M278" s="172"/>
      <c r="N278" s="172"/>
      <c r="O278" s="172"/>
      <c r="P278" s="172"/>
      <c r="Q278" s="172"/>
      <c r="R278" s="172"/>
      <c r="S278" s="172"/>
      <c r="U278" s="172"/>
      <c r="V278" s="172"/>
      <c r="W278" s="172"/>
      <c r="X278" s="172"/>
      <c r="Y278" s="172"/>
      <c r="Z278" s="172"/>
      <c r="AB278" s="183"/>
      <c r="AI278" s="430" t="str">
        <f>IF($C278="","",HLOOKUP($C278,'Subpart I Tables'!$C$48:$N$75,4,FALSE))</f>
        <v/>
      </c>
      <c r="AT278" s="890"/>
      <c r="AU278" s="430" t="str">
        <f t="shared" si="31"/>
        <v/>
      </c>
      <c r="AV278" s="430" t="str">
        <f t="shared" si="32"/>
        <v/>
      </c>
      <c r="AW278" s="430" t="str">
        <f t="shared" si="33"/>
        <v/>
      </c>
      <c r="AX278" s="430">
        <f t="shared" si="34"/>
        <v>0</v>
      </c>
    </row>
    <row r="279" spans="1:50" ht="18" customHeight="1" x14ac:dyDescent="0.2">
      <c r="A279" s="172"/>
      <c r="B279" s="890"/>
      <c r="C279" s="410" t="str">
        <f t="shared" si="26"/>
        <v/>
      </c>
      <c r="D279" s="361" t="str">
        <f t="shared" si="27"/>
        <v/>
      </c>
      <c r="E279" s="264" t="str">
        <f t="shared" si="28"/>
        <v/>
      </c>
      <c r="F279" s="347"/>
      <c r="G279" s="530"/>
      <c r="H279" s="507" t="str">
        <f t="shared" si="29"/>
        <v/>
      </c>
      <c r="I279" s="722" t="str">
        <f t="shared" si="30"/>
        <v/>
      </c>
      <c r="J279" s="172"/>
      <c r="K279" s="172"/>
      <c r="L279" s="172"/>
      <c r="M279" s="172"/>
      <c r="N279" s="172"/>
      <c r="O279" s="172"/>
      <c r="P279" s="172"/>
      <c r="Q279" s="172"/>
      <c r="R279" s="172"/>
      <c r="S279" s="172"/>
      <c r="U279" s="172"/>
      <c r="V279" s="172"/>
      <c r="W279" s="172"/>
      <c r="X279" s="172"/>
      <c r="Y279" s="172"/>
      <c r="Z279" s="172"/>
      <c r="AB279" s="183"/>
      <c r="AI279" s="430" t="str">
        <f>IF($C279="","",HLOOKUP($C279,'Subpart I Tables'!$C$48:$N$75,4,FALSE))</f>
        <v/>
      </c>
      <c r="AT279" s="890"/>
      <c r="AU279" s="430" t="str">
        <f t="shared" si="31"/>
        <v/>
      </c>
      <c r="AV279" s="430" t="str">
        <f t="shared" si="32"/>
        <v/>
      </c>
      <c r="AW279" s="430" t="str">
        <f t="shared" si="33"/>
        <v/>
      </c>
      <c r="AX279" s="430">
        <f t="shared" si="34"/>
        <v>0</v>
      </c>
    </row>
    <row r="280" spans="1:50" ht="18" customHeight="1" x14ac:dyDescent="0.2">
      <c r="A280" s="172"/>
      <c r="B280" s="890"/>
      <c r="C280" s="410" t="str">
        <f t="shared" si="26"/>
        <v/>
      </c>
      <c r="D280" s="361" t="str">
        <f t="shared" si="27"/>
        <v/>
      </c>
      <c r="E280" s="264" t="str">
        <f t="shared" si="28"/>
        <v/>
      </c>
      <c r="F280" s="347"/>
      <c r="G280" s="530"/>
      <c r="H280" s="507" t="str">
        <f t="shared" si="29"/>
        <v/>
      </c>
      <c r="I280" s="722" t="str">
        <f t="shared" si="30"/>
        <v/>
      </c>
      <c r="J280" s="172"/>
      <c r="K280" s="172"/>
      <c r="L280" s="172"/>
      <c r="M280" s="172"/>
      <c r="N280" s="172"/>
      <c r="O280" s="172"/>
      <c r="P280" s="172"/>
      <c r="Q280" s="172"/>
      <c r="R280" s="172"/>
      <c r="S280" s="172"/>
      <c r="U280" s="172"/>
      <c r="V280" s="172"/>
      <c r="W280" s="172"/>
      <c r="X280" s="172"/>
      <c r="Y280" s="172"/>
      <c r="Z280" s="172"/>
      <c r="AB280" s="183"/>
      <c r="AI280" s="430" t="str">
        <f>IF($C280="","",HLOOKUP($C280,'Subpart I Tables'!$C$48:$N$75,4,FALSE))</f>
        <v/>
      </c>
      <c r="AT280" s="890"/>
      <c r="AU280" s="430" t="str">
        <f t="shared" si="31"/>
        <v/>
      </c>
      <c r="AV280" s="430" t="str">
        <f t="shared" si="32"/>
        <v/>
      </c>
      <c r="AW280" s="430" t="str">
        <f t="shared" si="33"/>
        <v/>
      </c>
      <c r="AX280" s="430">
        <f t="shared" si="34"/>
        <v>0</v>
      </c>
    </row>
    <row r="281" spans="1:50" ht="18" customHeight="1" x14ac:dyDescent="0.2">
      <c r="A281" s="172"/>
      <c r="B281" s="890"/>
      <c r="C281" s="410" t="str">
        <f t="shared" si="26"/>
        <v/>
      </c>
      <c r="D281" s="361" t="str">
        <f t="shared" si="27"/>
        <v/>
      </c>
      <c r="E281" s="264" t="str">
        <f t="shared" si="28"/>
        <v/>
      </c>
      <c r="F281" s="347"/>
      <c r="G281" s="530"/>
      <c r="H281" s="507" t="str">
        <f t="shared" si="29"/>
        <v/>
      </c>
      <c r="I281" s="722" t="str">
        <f t="shared" si="30"/>
        <v/>
      </c>
      <c r="J281" s="172"/>
      <c r="K281" s="172"/>
      <c r="L281" s="172"/>
      <c r="M281" s="172"/>
      <c r="N281" s="172"/>
      <c r="O281" s="172"/>
      <c r="P281" s="172"/>
      <c r="Q281" s="172"/>
      <c r="R281" s="172"/>
      <c r="S281" s="172"/>
      <c r="U281" s="172"/>
      <c r="V281" s="172"/>
      <c r="W281" s="172"/>
      <c r="X281" s="172"/>
      <c r="Y281" s="172"/>
      <c r="Z281" s="172"/>
      <c r="AB281" s="183"/>
      <c r="AI281" s="430" t="str">
        <f>IF($C281="","",HLOOKUP($C281,'Subpart I Tables'!$C$48:$N$75,4,FALSE))</f>
        <v/>
      </c>
      <c r="AT281" s="890"/>
      <c r="AU281" s="430" t="str">
        <f t="shared" si="31"/>
        <v/>
      </c>
      <c r="AV281" s="430" t="str">
        <f t="shared" si="32"/>
        <v/>
      </c>
      <c r="AW281" s="430" t="str">
        <f t="shared" si="33"/>
        <v/>
      </c>
      <c r="AX281" s="430">
        <f t="shared" si="34"/>
        <v>0</v>
      </c>
    </row>
    <row r="282" spans="1:50" ht="18" customHeight="1" x14ac:dyDescent="0.2">
      <c r="A282" s="172"/>
      <c r="B282" s="890"/>
      <c r="C282" s="410" t="str">
        <f t="shared" si="26"/>
        <v/>
      </c>
      <c r="D282" s="361" t="str">
        <f t="shared" si="27"/>
        <v/>
      </c>
      <c r="E282" s="264" t="str">
        <f t="shared" si="28"/>
        <v/>
      </c>
      <c r="F282" s="347"/>
      <c r="G282" s="530"/>
      <c r="H282" s="507" t="str">
        <f t="shared" si="29"/>
        <v/>
      </c>
      <c r="I282" s="722" t="str">
        <f t="shared" si="30"/>
        <v/>
      </c>
      <c r="J282" s="172"/>
      <c r="K282" s="172"/>
      <c r="L282" s="172"/>
      <c r="M282" s="172"/>
      <c r="N282" s="172"/>
      <c r="O282" s="172"/>
      <c r="P282" s="172"/>
      <c r="Q282" s="172"/>
      <c r="R282" s="172"/>
      <c r="S282" s="172"/>
      <c r="U282" s="172"/>
      <c r="V282" s="172"/>
      <c r="W282" s="172"/>
      <c r="X282" s="172"/>
      <c r="Y282" s="172"/>
      <c r="Z282" s="172"/>
      <c r="AB282" s="183"/>
      <c r="AI282" s="430" t="str">
        <f>IF($C282="","",HLOOKUP($C282,'Subpart I Tables'!$C$48:$N$75,4,FALSE))</f>
        <v/>
      </c>
      <c r="AT282" s="890"/>
      <c r="AU282" s="430" t="str">
        <f t="shared" si="31"/>
        <v/>
      </c>
      <c r="AV282" s="430" t="str">
        <f t="shared" si="32"/>
        <v/>
      </c>
      <c r="AW282" s="430" t="str">
        <f t="shared" si="33"/>
        <v/>
      </c>
      <c r="AX282" s="430">
        <f t="shared" si="34"/>
        <v>0</v>
      </c>
    </row>
    <row r="283" spans="1:50" ht="18" customHeight="1" x14ac:dyDescent="0.2">
      <c r="A283" s="172"/>
      <c r="B283" s="890"/>
      <c r="C283" s="410" t="str">
        <f t="shared" si="26"/>
        <v/>
      </c>
      <c r="D283" s="361" t="str">
        <f t="shared" si="27"/>
        <v/>
      </c>
      <c r="E283" s="264" t="str">
        <f t="shared" si="28"/>
        <v/>
      </c>
      <c r="F283" s="347"/>
      <c r="G283" s="530"/>
      <c r="H283" s="507" t="str">
        <f t="shared" si="29"/>
        <v/>
      </c>
      <c r="I283" s="722" t="str">
        <f t="shared" si="30"/>
        <v/>
      </c>
      <c r="J283" s="172"/>
      <c r="K283" s="172"/>
      <c r="L283" s="172"/>
      <c r="M283" s="172"/>
      <c r="N283" s="172"/>
      <c r="O283" s="172"/>
      <c r="P283" s="172"/>
      <c r="Q283" s="172"/>
      <c r="R283" s="172"/>
      <c r="S283" s="172"/>
      <c r="U283" s="172"/>
      <c r="V283" s="172"/>
      <c r="W283" s="172"/>
      <c r="X283" s="172"/>
      <c r="Y283" s="172"/>
      <c r="Z283" s="172"/>
      <c r="AB283" s="183"/>
      <c r="AI283" s="430" t="str">
        <f>IF($C283="","",HLOOKUP($C283,'Subpart I Tables'!$C$48:$N$75,4,FALSE))</f>
        <v/>
      </c>
      <c r="AT283" s="890"/>
      <c r="AU283" s="430" t="str">
        <f t="shared" si="31"/>
        <v/>
      </c>
      <c r="AV283" s="430" t="str">
        <f t="shared" si="32"/>
        <v/>
      </c>
      <c r="AW283" s="430" t="str">
        <f t="shared" si="33"/>
        <v/>
      </c>
      <c r="AX283" s="430">
        <f t="shared" si="34"/>
        <v>0</v>
      </c>
    </row>
    <row r="284" spans="1:50" ht="18" customHeight="1" x14ac:dyDescent="0.2">
      <c r="A284" s="172"/>
      <c r="B284" s="890"/>
      <c r="C284" s="410" t="str">
        <f t="shared" si="26"/>
        <v/>
      </c>
      <c r="D284" s="361" t="str">
        <f t="shared" si="27"/>
        <v/>
      </c>
      <c r="E284" s="264" t="str">
        <f t="shared" si="28"/>
        <v/>
      </c>
      <c r="F284" s="347"/>
      <c r="G284" s="530"/>
      <c r="H284" s="507" t="str">
        <f t="shared" si="29"/>
        <v/>
      </c>
      <c r="I284" s="722" t="str">
        <f t="shared" si="30"/>
        <v/>
      </c>
      <c r="J284" s="172"/>
      <c r="K284" s="172"/>
      <c r="L284" s="172"/>
      <c r="M284" s="172"/>
      <c r="N284" s="172"/>
      <c r="O284" s="172"/>
      <c r="P284" s="172"/>
      <c r="Q284" s="172"/>
      <c r="R284" s="172"/>
      <c r="S284" s="172"/>
      <c r="U284" s="172"/>
      <c r="V284" s="172"/>
      <c r="W284" s="172"/>
      <c r="X284" s="172"/>
      <c r="Y284" s="172"/>
      <c r="Z284" s="172"/>
      <c r="AB284" s="183"/>
      <c r="AI284" s="430" t="str">
        <f>IF($C284="","",HLOOKUP($C284,'Subpart I Tables'!$C$48:$N$75,4,FALSE))</f>
        <v/>
      </c>
      <c r="AT284" s="890"/>
      <c r="AU284" s="430" t="str">
        <f t="shared" si="31"/>
        <v/>
      </c>
      <c r="AV284" s="430" t="str">
        <f t="shared" si="32"/>
        <v/>
      </c>
      <c r="AW284" s="430" t="str">
        <f t="shared" si="33"/>
        <v/>
      </c>
      <c r="AX284" s="430">
        <f t="shared" si="34"/>
        <v>0</v>
      </c>
    </row>
    <row r="285" spans="1:50" ht="18" customHeight="1" x14ac:dyDescent="0.2">
      <c r="A285" s="172"/>
      <c r="B285" s="890"/>
      <c r="C285" s="410" t="str">
        <f t="shared" si="26"/>
        <v/>
      </c>
      <c r="D285" s="361" t="str">
        <f t="shared" si="27"/>
        <v/>
      </c>
      <c r="E285" s="264" t="str">
        <f t="shared" si="28"/>
        <v/>
      </c>
      <c r="F285" s="347"/>
      <c r="G285" s="530"/>
      <c r="H285" s="507" t="str">
        <f t="shared" si="29"/>
        <v/>
      </c>
      <c r="I285" s="722" t="str">
        <f t="shared" si="30"/>
        <v/>
      </c>
      <c r="J285" s="172"/>
      <c r="K285" s="172"/>
      <c r="L285" s="172"/>
      <c r="M285" s="172"/>
      <c r="N285" s="172"/>
      <c r="O285" s="172"/>
      <c r="P285" s="172"/>
      <c r="Q285" s="172"/>
      <c r="R285" s="172"/>
      <c r="S285" s="172"/>
      <c r="U285" s="172"/>
      <c r="V285" s="172"/>
      <c r="W285" s="172"/>
      <c r="X285" s="172"/>
      <c r="Y285" s="172"/>
      <c r="Z285" s="172"/>
      <c r="AB285" s="183"/>
      <c r="AI285" s="430" t="str">
        <f>IF($C285="","",HLOOKUP($C285,'Subpart I Tables'!$C$48:$N$75,4,FALSE))</f>
        <v/>
      </c>
      <c r="AT285" s="890"/>
      <c r="AU285" s="430" t="str">
        <f t="shared" si="31"/>
        <v/>
      </c>
      <c r="AV285" s="430" t="str">
        <f t="shared" si="32"/>
        <v/>
      </c>
      <c r="AW285" s="430" t="str">
        <f t="shared" si="33"/>
        <v/>
      </c>
      <c r="AX285" s="430">
        <f t="shared" si="34"/>
        <v>0</v>
      </c>
    </row>
    <row r="286" spans="1:50" ht="18" customHeight="1" x14ac:dyDescent="0.2">
      <c r="A286" s="172"/>
      <c r="B286" s="890"/>
      <c r="C286" s="410" t="str">
        <f t="shared" si="26"/>
        <v/>
      </c>
      <c r="D286" s="361" t="str">
        <f t="shared" si="27"/>
        <v/>
      </c>
      <c r="E286" s="264" t="str">
        <f t="shared" si="28"/>
        <v/>
      </c>
      <c r="F286" s="347"/>
      <c r="G286" s="530"/>
      <c r="H286" s="507" t="str">
        <f t="shared" si="29"/>
        <v/>
      </c>
      <c r="I286" s="722" t="str">
        <f t="shared" si="30"/>
        <v/>
      </c>
      <c r="J286" s="172"/>
      <c r="K286" s="172"/>
      <c r="L286" s="172"/>
      <c r="M286" s="172"/>
      <c r="N286" s="172"/>
      <c r="O286" s="172"/>
      <c r="P286" s="172"/>
      <c r="Q286" s="172"/>
      <c r="R286" s="172"/>
      <c r="S286" s="172"/>
      <c r="U286" s="172"/>
      <c r="V286" s="172"/>
      <c r="W286" s="172"/>
      <c r="X286" s="172"/>
      <c r="Y286" s="172"/>
      <c r="Z286" s="172"/>
      <c r="AB286" s="183"/>
      <c r="AI286" s="430" t="str">
        <f>IF($C286="","",HLOOKUP($C286,'Subpart I Tables'!$C$48:$N$75,4,FALSE))</f>
        <v/>
      </c>
      <c r="AT286" s="890"/>
      <c r="AU286" s="430" t="str">
        <f t="shared" si="31"/>
        <v/>
      </c>
      <c r="AV286" s="430" t="str">
        <f t="shared" si="32"/>
        <v/>
      </c>
      <c r="AW286" s="430" t="str">
        <f t="shared" si="33"/>
        <v/>
      </c>
      <c r="AX286" s="430">
        <f t="shared" si="34"/>
        <v>0</v>
      </c>
    </row>
    <row r="287" spans="1:50" ht="18" customHeight="1" x14ac:dyDescent="0.2">
      <c r="A287" s="172"/>
      <c r="B287" s="890"/>
      <c r="C287" s="410" t="str">
        <f t="shared" si="26"/>
        <v/>
      </c>
      <c r="D287" s="361" t="str">
        <f t="shared" si="27"/>
        <v/>
      </c>
      <c r="E287" s="264" t="str">
        <f t="shared" si="28"/>
        <v/>
      </c>
      <c r="F287" s="347"/>
      <c r="G287" s="530"/>
      <c r="H287" s="507" t="str">
        <f t="shared" si="29"/>
        <v/>
      </c>
      <c r="I287" s="722" t="str">
        <f t="shared" si="30"/>
        <v/>
      </c>
      <c r="J287" s="172"/>
      <c r="K287" s="172"/>
      <c r="L287" s="172"/>
      <c r="M287" s="172"/>
      <c r="N287" s="172"/>
      <c r="O287" s="172"/>
      <c r="P287" s="172"/>
      <c r="Q287" s="172"/>
      <c r="R287" s="172"/>
      <c r="S287" s="172"/>
      <c r="U287" s="172"/>
      <c r="V287" s="172"/>
      <c r="W287" s="172"/>
      <c r="X287" s="172"/>
      <c r="Y287" s="172"/>
      <c r="Z287" s="172"/>
      <c r="AB287" s="183"/>
      <c r="AI287" s="430" t="str">
        <f>IF($C287="","",HLOOKUP($C287,'Subpart I Tables'!$C$48:$N$75,4,FALSE))</f>
        <v/>
      </c>
      <c r="AT287" s="890"/>
      <c r="AU287" s="430" t="str">
        <f t="shared" si="31"/>
        <v/>
      </c>
      <c r="AV287" s="430" t="str">
        <f t="shared" si="32"/>
        <v/>
      </c>
      <c r="AW287" s="430" t="str">
        <f t="shared" si="33"/>
        <v/>
      </c>
      <c r="AX287" s="430">
        <f t="shared" si="34"/>
        <v>0</v>
      </c>
    </row>
    <row r="288" spans="1:50" ht="18" customHeight="1" x14ac:dyDescent="0.2">
      <c r="A288" s="172"/>
      <c r="B288" s="890"/>
      <c r="C288" s="410" t="str">
        <f t="shared" si="26"/>
        <v/>
      </c>
      <c r="D288" s="361" t="str">
        <f t="shared" si="27"/>
        <v/>
      </c>
      <c r="E288" s="264" t="str">
        <f t="shared" si="28"/>
        <v/>
      </c>
      <c r="F288" s="347"/>
      <c r="G288" s="530"/>
      <c r="H288" s="507" t="str">
        <f t="shared" si="29"/>
        <v/>
      </c>
      <c r="I288" s="722" t="str">
        <f t="shared" si="30"/>
        <v/>
      </c>
      <c r="J288" s="172"/>
      <c r="K288" s="172"/>
      <c r="L288" s="172"/>
      <c r="M288" s="172"/>
      <c r="N288" s="172"/>
      <c r="O288" s="172"/>
      <c r="P288" s="172"/>
      <c r="Q288" s="172"/>
      <c r="R288" s="172"/>
      <c r="S288" s="172"/>
      <c r="U288" s="172"/>
      <c r="V288" s="172"/>
      <c r="W288" s="172"/>
      <c r="X288" s="172"/>
      <c r="Y288" s="172"/>
      <c r="Z288" s="172"/>
      <c r="AB288" s="183"/>
      <c r="AI288" s="430" t="str">
        <f>IF($C288="","",HLOOKUP($C288,'Subpart I Tables'!$C$48:$N$75,4,FALSE))</f>
        <v/>
      </c>
      <c r="AT288" s="890"/>
      <c r="AU288" s="430" t="str">
        <f t="shared" si="31"/>
        <v/>
      </c>
      <c r="AV288" s="430" t="str">
        <f t="shared" si="32"/>
        <v/>
      </c>
      <c r="AW288" s="430" t="str">
        <f t="shared" si="33"/>
        <v/>
      </c>
      <c r="AX288" s="430">
        <f t="shared" si="34"/>
        <v>0</v>
      </c>
    </row>
    <row r="289" spans="1:50" ht="18" customHeight="1" thickBot="1" x14ac:dyDescent="0.25">
      <c r="A289" s="172"/>
      <c r="B289" s="891"/>
      <c r="C289" s="411" t="str">
        <f t="shared" si="26"/>
        <v/>
      </c>
      <c r="D289" s="363" t="str">
        <f t="shared" si="27"/>
        <v/>
      </c>
      <c r="E289" s="266" t="str">
        <f t="shared" si="28"/>
        <v/>
      </c>
      <c r="F289" s="348"/>
      <c r="G289" s="531"/>
      <c r="H289" s="508" t="str">
        <f t="shared" si="29"/>
        <v/>
      </c>
      <c r="I289" s="723" t="str">
        <f t="shared" si="30"/>
        <v/>
      </c>
      <c r="J289" s="172"/>
      <c r="K289" s="172"/>
      <c r="L289" s="172"/>
      <c r="M289" s="172"/>
      <c r="N289" s="172"/>
      <c r="O289" s="172"/>
      <c r="P289" s="172"/>
      <c r="Q289" s="172"/>
      <c r="R289" s="172"/>
      <c r="S289" s="172"/>
      <c r="U289" s="172"/>
      <c r="V289" s="172"/>
      <c r="W289" s="172"/>
      <c r="X289" s="172"/>
      <c r="Y289" s="172"/>
      <c r="Z289" s="172"/>
      <c r="AB289" s="183"/>
      <c r="AI289" s="431" t="str">
        <f>IF($C289="","",HLOOKUP($C289,'Subpart I Tables'!$C$48:$N$75,4,FALSE))</f>
        <v/>
      </c>
      <c r="AT289" s="891"/>
      <c r="AU289" s="431" t="str">
        <f t="shared" si="31"/>
        <v/>
      </c>
      <c r="AV289" s="431" t="str">
        <f t="shared" si="32"/>
        <v/>
      </c>
      <c r="AW289" s="431" t="str">
        <f t="shared" si="33"/>
        <v/>
      </c>
      <c r="AX289" s="431">
        <f t="shared" si="34"/>
        <v>0</v>
      </c>
    </row>
    <row r="290" spans="1:50" ht="18" customHeight="1" x14ac:dyDescent="0.2">
      <c r="A290" s="172"/>
      <c r="B290" s="897" t="s">
        <v>10</v>
      </c>
      <c r="C290" s="412" t="str">
        <f t="shared" si="26"/>
        <v/>
      </c>
      <c r="D290" s="362" t="str">
        <f t="shared" si="27"/>
        <v/>
      </c>
      <c r="E290" s="297" t="str">
        <f t="shared" si="28"/>
        <v/>
      </c>
      <c r="F290" s="428"/>
      <c r="G290" s="529"/>
      <c r="H290" s="506" t="str">
        <f>IF($C290="","",IF(ISNA(VLOOKUP($C290&amp;"Chamber Cleaning - In Situ Plasma",$A$169:$H$194,8,FALSE)),1,VLOOKUP($C290&amp;"Chamber Cleaning - In Situ Plasma",$A$169:$H$194,8,FALSE)))</f>
        <v/>
      </c>
      <c r="I290" s="721" t="str">
        <f t="shared" si="30"/>
        <v/>
      </c>
      <c r="J290" s="172"/>
      <c r="K290" s="172"/>
      <c r="L290" s="172"/>
      <c r="M290" s="172"/>
      <c r="N290" s="172"/>
      <c r="O290" s="172"/>
      <c r="P290" s="172"/>
      <c r="Q290" s="172"/>
      <c r="R290" s="172"/>
      <c r="S290" s="172"/>
      <c r="U290" s="172"/>
      <c r="V290" s="172"/>
      <c r="W290" s="172"/>
      <c r="X290" s="172"/>
      <c r="Y290" s="172"/>
      <c r="Z290" s="172"/>
      <c r="AB290" s="183"/>
      <c r="AI290" s="429" t="str">
        <f>IF($C290="","",HLOOKUP($C290,'Subpart I Tables'!$C$48:$N$75,15,FALSE))</f>
        <v/>
      </c>
      <c r="AT290" s="897" t="s">
        <v>10</v>
      </c>
      <c r="AU290" s="429" t="str">
        <f t="shared" ref="AU290:AU304" si="35">AT415</f>
        <v/>
      </c>
      <c r="AV290" s="429" t="str">
        <f t="shared" ref="AV290:AV304" si="36">IF(ISNA(VLOOKUP($AU290,$C$290:$E$304,2,FALSE)),0,VLOOKUP($AU290,$C$290:$E$304,2,FALSE))</f>
        <v/>
      </c>
      <c r="AW290" s="429" t="str">
        <f>IF(ISNA(VLOOKUP($AU290,$C$290:$E$304,3,FALSE)),0,VLOOKUP($AU290,$C$290:$E$304,3,FALSE))</f>
        <v/>
      </c>
      <c r="AX290" s="429">
        <f t="shared" si="34"/>
        <v>0</v>
      </c>
    </row>
    <row r="291" spans="1:50" ht="18" customHeight="1" x14ac:dyDescent="0.2">
      <c r="A291" s="172"/>
      <c r="B291" s="897"/>
      <c r="C291" s="410" t="str">
        <f t="shared" si="26"/>
        <v/>
      </c>
      <c r="D291" s="361" t="str">
        <f t="shared" si="27"/>
        <v/>
      </c>
      <c r="E291" s="264" t="str">
        <f t="shared" si="28"/>
        <v/>
      </c>
      <c r="F291" s="347"/>
      <c r="G291" s="530"/>
      <c r="H291" s="507" t="str">
        <f t="shared" ref="H291:H304" si="37">IF($C291="","",IF(ISNA(VLOOKUP($C291&amp;"Chamber Cleaning - In Situ Plasma",$A$169:$H$194,8,FALSE)),1,VLOOKUP($C291&amp;"Chamber Cleaning - In Situ Plasma",$A$169:$H$194,8,FALSE)))</f>
        <v/>
      </c>
      <c r="I291" s="722" t="str">
        <f t="shared" si="30"/>
        <v/>
      </c>
      <c r="J291" s="172"/>
      <c r="K291" s="172"/>
      <c r="L291" s="172"/>
      <c r="M291" s="172"/>
      <c r="N291" s="172"/>
      <c r="O291" s="172"/>
      <c r="P291" s="172"/>
      <c r="Q291" s="172"/>
      <c r="R291" s="172"/>
      <c r="S291" s="172"/>
      <c r="U291" s="172"/>
      <c r="V291" s="172"/>
      <c r="W291" s="172"/>
      <c r="X291" s="172"/>
      <c r="Y291" s="172"/>
      <c r="Z291" s="172"/>
      <c r="AB291" s="183"/>
      <c r="AI291" s="430" t="str">
        <f>IF($C291="","",HLOOKUP($C291,'Subpart I Tables'!$C$48:$N$75,15,FALSE))</f>
        <v/>
      </c>
      <c r="AT291" s="897"/>
      <c r="AU291" s="430" t="str">
        <f t="shared" si="35"/>
        <v/>
      </c>
      <c r="AV291" s="430" t="str">
        <f t="shared" si="36"/>
        <v/>
      </c>
      <c r="AW291" s="430" t="str">
        <f t="shared" ref="AW291:AW304" si="38">IF(ISNA(VLOOKUP($AU291,$C$290:$E$304,3,FALSE)),0,VLOOKUP($AU291,$C$290:$E$304,3,FALSE))</f>
        <v/>
      </c>
      <c r="AX291" s="430">
        <f t="shared" si="34"/>
        <v>0</v>
      </c>
    </row>
    <row r="292" spans="1:50" ht="18" customHeight="1" x14ac:dyDescent="0.2">
      <c r="A292" s="172"/>
      <c r="B292" s="897"/>
      <c r="C292" s="410" t="str">
        <f t="shared" si="26"/>
        <v/>
      </c>
      <c r="D292" s="361" t="str">
        <f t="shared" si="27"/>
        <v/>
      </c>
      <c r="E292" s="264" t="str">
        <f t="shared" si="28"/>
        <v/>
      </c>
      <c r="F292" s="347"/>
      <c r="G292" s="530"/>
      <c r="H292" s="507" t="str">
        <f t="shared" si="37"/>
        <v/>
      </c>
      <c r="I292" s="722" t="str">
        <f t="shared" si="30"/>
        <v/>
      </c>
      <c r="J292" s="172"/>
      <c r="K292" s="172"/>
      <c r="L292" s="172"/>
      <c r="M292" s="172"/>
      <c r="N292" s="172"/>
      <c r="O292" s="172"/>
      <c r="P292" s="172"/>
      <c r="Q292" s="172"/>
      <c r="R292" s="172"/>
      <c r="S292" s="172"/>
      <c r="U292" s="172"/>
      <c r="V292" s="172"/>
      <c r="W292" s="172"/>
      <c r="X292" s="172"/>
      <c r="Y292" s="172"/>
      <c r="Z292" s="172"/>
      <c r="AB292" s="183"/>
      <c r="AI292" s="430" t="str">
        <f>IF($C292="","",HLOOKUP($C292,'Subpart I Tables'!$C$48:$N$75,15,FALSE))</f>
        <v/>
      </c>
      <c r="AT292" s="897"/>
      <c r="AU292" s="430" t="str">
        <f t="shared" si="35"/>
        <v/>
      </c>
      <c r="AV292" s="430" t="str">
        <f t="shared" si="36"/>
        <v/>
      </c>
      <c r="AW292" s="430" t="str">
        <f t="shared" si="38"/>
        <v/>
      </c>
      <c r="AX292" s="430">
        <f t="shared" si="34"/>
        <v>0</v>
      </c>
    </row>
    <row r="293" spans="1:50" ht="18" customHeight="1" x14ac:dyDescent="0.2">
      <c r="A293" s="172"/>
      <c r="B293" s="897"/>
      <c r="C293" s="410" t="str">
        <f t="shared" si="26"/>
        <v/>
      </c>
      <c r="D293" s="361" t="str">
        <f t="shared" si="27"/>
        <v/>
      </c>
      <c r="E293" s="264" t="str">
        <f t="shared" si="28"/>
        <v/>
      </c>
      <c r="F293" s="347"/>
      <c r="G293" s="530"/>
      <c r="H293" s="507" t="str">
        <f t="shared" si="37"/>
        <v/>
      </c>
      <c r="I293" s="722" t="str">
        <f t="shared" si="30"/>
        <v/>
      </c>
      <c r="J293" s="172"/>
      <c r="K293" s="172"/>
      <c r="L293" s="172"/>
      <c r="M293" s="172"/>
      <c r="N293" s="172"/>
      <c r="O293" s="172"/>
      <c r="P293" s="172"/>
      <c r="Q293" s="172"/>
      <c r="R293" s="172"/>
      <c r="S293" s="172"/>
      <c r="U293" s="172"/>
      <c r="V293" s="172"/>
      <c r="W293" s="172"/>
      <c r="X293" s="172"/>
      <c r="Y293" s="172"/>
      <c r="Z293" s="172"/>
      <c r="AB293" s="183"/>
      <c r="AI293" s="430" t="str">
        <f>IF($C293="","",HLOOKUP($C293,'Subpart I Tables'!$C$48:$N$75,15,FALSE))</f>
        <v/>
      </c>
      <c r="AT293" s="897"/>
      <c r="AU293" s="430" t="str">
        <f t="shared" si="35"/>
        <v/>
      </c>
      <c r="AV293" s="430" t="str">
        <f t="shared" si="36"/>
        <v/>
      </c>
      <c r="AW293" s="430" t="str">
        <f t="shared" si="38"/>
        <v/>
      </c>
      <c r="AX293" s="430">
        <f t="shared" si="34"/>
        <v>0</v>
      </c>
    </row>
    <row r="294" spans="1:50" ht="18" customHeight="1" x14ac:dyDescent="0.2">
      <c r="A294" s="172"/>
      <c r="B294" s="897"/>
      <c r="C294" s="410" t="str">
        <f t="shared" si="26"/>
        <v/>
      </c>
      <c r="D294" s="361" t="str">
        <f t="shared" si="27"/>
        <v/>
      </c>
      <c r="E294" s="264" t="str">
        <f t="shared" si="28"/>
        <v/>
      </c>
      <c r="F294" s="347"/>
      <c r="G294" s="530"/>
      <c r="H294" s="507" t="str">
        <f t="shared" si="37"/>
        <v/>
      </c>
      <c r="I294" s="722" t="str">
        <f t="shared" si="30"/>
        <v/>
      </c>
      <c r="J294" s="172"/>
      <c r="K294" s="172"/>
      <c r="L294" s="172"/>
      <c r="M294" s="172"/>
      <c r="N294" s="172"/>
      <c r="O294" s="172"/>
      <c r="P294" s="172"/>
      <c r="Q294" s="172"/>
      <c r="R294" s="172"/>
      <c r="S294" s="172"/>
      <c r="U294" s="172"/>
      <c r="V294" s="172"/>
      <c r="W294" s="172"/>
      <c r="X294" s="172"/>
      <c r="Y294" s="172"/>
      <c r="Z294" s="172"/>
      <c r="AB294" s="183"/>
      <c r="AI294" s="430" t="str">
        <f>IF($C294="","",HLOOKUP($C294,'Subpart I Tables'!$C$48:$N$75,15,FALSE))</f>
        <v/>
      </c>
      <c r="AT294" s="897"/>
      <c r="AU294" s="430" t="str">
        <f t="shared" si="35"/>
        <v/>
      </c>
      <c r="AV294" s="430" t="str">
        <f t="shared" si="36"/>
        <v/>
      </c>
      <c r="AW294" s="430" t="str">
        <f t="shared" si="38"/>
        <v/>
      </c>
      <c r="AX294" s="430">
        <f t="shared" si="34"/>
        <v>0</v>
      </c>
    </row>
    <row r="295" spans="1:50" ht="18" customHeight="1" x14ac:dyDescent="0.2">
      <c r="A295" s="172"/>
      <c r="B295" s="897"/>
      <c r="C295" s="410" t="str">
        <f t="shared" si="26"/>
        <v/>
      </c>
      <c r="D295" s="361" t="str">
        <f t="shared" si="27"/>
        <v/>
      </c>
      <c r="E295" s="264" t="str">
        <f t="shared" si="28"/>
        <v/>
      </c>
      <c r="F295" s="347"/>
      <c r="G295" s="530"/>
      <c r="H295" s="507" t="str">
        <f t="shared" si="37"/>
        <v/>
      </c>
      <c r="I295" s="722" t="str">
        <f t="shared" si="30"/>
        <v/>
      </c>
      <c r="J295" s="172"/>
      <c r="K295" s="172"/>
      <c r="L295" s="172"/>
      <c r="M295" s="172"/>
      <c r="N295" s="172"/>
      <c r="O295" s="172"/>
      <c r="P295" s="172"/>
      <c r="Q295" s="172"/>
      <c r="R295" s="172"/>
      <c r="S295" s="172"/>
      <c r="U295" s="172"/>
      <c r="V295" s="172"/>
      <c r="W295" s="172"/>
      <c r="X295" s="172"/>
      <c r="Y295" s="172"/>
      <c r="Z295" s="172"/>
      <c r="AB295" s="183"/>
      <c r="AI295" s="430" t="str">
        <f>IF($C295="","",HLOOKUP($C295,'Subpart I Tables'!$C$48:$N$75,15,FALSE))</f>
        <v/>
      </c>
      <c r="AT295" s="897"/>
      <c r="AU295" s="430" t="str">
        <f t="shared" si="35"/>
        <v/>
      </c>
      <c r="AV295" s="430" t="str">
        <f t="shared" si="36"/>
        <v/>
      </c>
      <c r="AW295" s="430" t="str">
        <f t="shared" si="38"/>
        <v/>
      </c>
      <c r="AX295" s="430">
        <f t="shared" si="34"/>
        <v>0</v>
      </c>
    </row>
    <row r="296" spans="1:50" ht="18" customHeight="1" x14ac:dyDescent="0.2">
      <c r="A296" s="172"/>
      <c r="B296" s="897"/>
      <c r="C296" s="410" t="str">
        <f t="shared" si="26"/>
        <v/>
      </c>
      <c r="D296" s="361" t="str">
        <f t="shared" si="27"/>
        <v/>
      </c>
      <c r="E296" s="264" t="str">
        <f t="shared" si="28"/>
        <v/>
      </c>
      <c r="F296" s="347"/>
      <c r="G296" s="530"/>
      <c r="H296" s="507" t="str">
        <f t="shared" si="37"/>
        <v/>
      </c>
      <c r="I296" s="722" t="str">
        <f t="shared" si="30"/>
        <v/>
      </c>
      <c r="J296" s="172"/>
      <c r="K296" s="172"/>
      <c r="L296" s="172"/>
      <c r="M296" s="172"/>
      <c r="N296" s="172"/>
      <c r="O296" s="172"/>
      <c r="P296" s="172"/>
      <c r="Q296" s="172"/>
      <c r="R296" s="172"/>
      <c r="S296" s="172"/>
      <c r="U296" s="172"/>
      <c r="V296" s="172"/>
      <c r="W296" s="172"/>
      <c r="X296" s="172"/>
      <c r="Y296" s="172"/>
      <c r="Z296" s="172"/>
      <c r="AB296" s="183"/>
      <c r="AI296" s="430" t="str">
        <f>IF($C296="","",HLOOKUP($C296,'Subpart I Tables'!$C$48:$N$75,15,FALSE))</f>
        <v/>
      </c>
      <c r="AT296" s="897"/>
      <c r="AU296" s="430" t="str">
        <f t="shared" si="35"/>
        <v/>
      </c>
      <c r="AV296" s="430" t="str">
        <f t="shared" si="36"/>
        <v/>
      </c>
      <c r="AW296" s="430" t="str">
        <f t="shared" si="38"/>
        <v/>
      </c>
      <c r="AX296" s="430">
        <f t="shared" si="34"/>
        <v>0</v>
      </c>
    </row>
    <row r="297" spans="1:50" ht="18" customHeight="1" x14ac:dyDescent="0.2">
      <c r="A297" s="172"/>
      <c r="B297" s="897"/>
      <c r="C297" s="410" t="str">
        <f t="shared" si="26"/>
        <v/>
      </c>
      <c r="D297" s="361" t="str">
        <f t="shared" si="27"/>
        <v/>
      </c>
      <c r="E297" s="264" t="str">
        <f t="shared" si="28"/>
        <v/>
      </c>
      <c r="F297" s="347"/>
      <c r="G297" s="530"/>
      <c r="H297" s="507" t="str">
        <f t="shared" si="37"/>
        <v/>
      </c>
      <c r="I297" s="722" t="str">
        <f t="shared" si="30"/>
        <v/>
      </c>
      <c r="J297" s="172"/>
      <c r="K297" s="172"/>
      <c r="L297" s="172"/>
      <c r="M297" s="172"/>
      <c r="N297" s="172"/>
      <c r="O297" s="172"/>
      <c r="P297" s="172"/>
      <c r="Q297" s="172"/>
      <c r="R297" s="172"/>
      <c r="S297" s="172"/>
      <c r="U297" s="172"/>
      <c r="V297" s="172"/>
      <c r="W297" s="172"/>
      <c r="X297" s="172"/>
      <c r="Y297" s="172"/>
      <c r="Z297" s="172"/>
      <c r="AB297" s="183"/>
      <c r="AI297" s="430" t="str">
        <f>IF($C297="","",HLOOKUP($C297,'Subpart I Tables'!$C$48:$N$75,15,FALSE))</f>
        <v/>
      </c>
      <c r="AT297" s="897"/>
      <c r="AU297" s="430" t="str">
        <f t="shared" si="35"/>
        <v/>
      </c>
      <c r="AV297" s="430" t="str">
        <f t="shared" si="36"/>
        <v/>
      </c>
      <c r="AW297" s="430" t="str">
        <f t="shared" si="38"/>
        <v/>
      </c>
      <c r="AX297" s="430">
        <f t="shared" si="34"/>
        <v>0</v>
      </c>
    </row>
    <row r="298" spans="1:50" ht="18" customHeight="1" x14ac:dyDescent="0.2">
      <c r="A298" s="172"/>
      <c r="B298" s="897"/>
      <c r="C298" s="410" t="str">
        <f t="shared" si="26"/>
        <v/>
      </c>
      <c r="D298" s="361" t="str">
        <f t="shared" si="27"/>
        <v/>
      </c>
      <c r="E298" s="264" t="str">
        <f t="shared" si="28"/>
        <v/>
      </c>
      <c r="F298" s="347"/>
      <c r="G298" s="530"/>
      <c r="H298" s="507" t="str">
        <f t="shared" si="37"/>
        <v/>
      </c>
      <c r="I298" s="722" t="str">
        <f t="shared" si="30"/>
        <v/>
      </c>
      <c r="J298" s="172"/>
      <c r="K298" s="172"/>
      <c r="L298" s="172"/>
      <c r="M298" s="172"/>
      <c r="N298" s="172"/>
      <c r="O298" s="172"/>
      <c r="P298" s="172"/>
      <c r="Q298" s="172"/>
      <c r="R298" s="172"/>
      <c r="S298" s="172"/>
      <c r="U298" s="172"/>
      <c r="V298" s="172"/>
      <c r="W298" s="172"/>
      <c r="X298" s="172"/>
      <c r="Y298" s="172"/>
      <c r="Z298" s="172"/>
      <c r="AB298" s="183"/>
      <c r="AI298" s="430" t="str">
        <f>IF($C298="","",HLOOKUP($C298,'Subpart I Tables'!$C$48:$N$75,15,FALSE))</f>
        <v/>
      </c>
      <c r="AT298" s="897"/>
      <c r="AU298" s="430" t="str">
        <f t="shared" si="35"/>
        <v/>
      </c>
      <c r="AV298" s="430" t="str">
        <f t="shared" si="36"/>
        <v/>
      </c>
      <c r="AW298" s="430" t="str">
        <f t="shared" si="38"/>
        <v/>
      </c>
      <c r="AX298" s="430">
        <f t="shared" si="34"/>
        <v>0</v>
      </c>
    </row>
    <row r="299" spans="1:50" ht="18" customHeight="1" x14ac:dyDescent="0.2">
      <c r="A299" s="172"/>
      <c r="B299" s="897"/>
      <c r="C299" s="410" t="str">
        <f t="shared" si="26"/>
        <v/>
      </c>
      <c r="D299" s="361" t="str">
        <f t="shared" si="27"/>
        <v/>
      </c>
      <c r="E299" s="264" t="str">
        <f t="shared" si="28"/>
        <v/>
      </c>
      <c r="F299" s="347"/>
      <c r="G299" s="530"/>
      <c r="H299" s="507" t="str">
        <f t="shared" si="37"/>
        <v/>
      </c>
      <c r="I299" s="722" t="str">
        <f t="shared" si="30"/>
        <v/>
      </c>
      <c r="J299" s="172"/>
      <c r="K299" s="172"/>
      <c r="L299" s="172"/>
      <c r="M299" s="172"/>
      <c r="N299" s="172"/>
      <c r="O299" s="172"/>
      <c r="P299" s="172"/>
      <c r="Q299" s="172"/>
      <c r="R299" s="172"/>
      <c r="S299" s="172"/>
      <c r="U299" s="172"/>
      <c r="V299" s="172"/>
      <c r="W299" s="172"/>
      <c r="X299" s="172"/>
      <c r="Y299" s="172"/>
      <c r="Z299" s="172"/>
      <c r="AB299" s="183"/>
      <c r="AI299" s="430" t="str">
        <f>IF($C299="","",HLOOKUP($C299,'Subpart I Tables'!$C$48:$N$75,15,FALSE))</f>
        <v/>
      </c>
      <c r="AT299" s="897"/>
      <c r="AU299" s="430" t="str">
        <f t="shared" si="35"/>
        <v/>
      </c>
      <c r="AV299" s="430" t="str">
        <f t="shared" si="36"/>
        <v/>
      </c>
      <c r="AW299" s="430" t="str">
        <f t="shared" si="38"/>
        <v/>
      </c>
      <c r="AX299" s="430">
        <f t="shared" si="34"/>
        <v>0</v>
      </c>
    </row>
    <row r="300" spans="1:50" ht="18" customHeight="1" x14ac:dyDescent="0.2">
      <c r="A300" s="172"/>
      <c r="B300" s="897"/>
      <c r="C300" s="410" t="str">
        <f t="shared" si="26"/>
        <v/>
      </c>
      <c r="D300" s="361" t="str">
        <f t="shared" si="27"/>
        <v/>
      </c>
      <c r="E300" s="264" t="str">
        <f t="shared" si="28"/>
        <v/>
      </c>
      <c r="F300" s="347"/>
      <c r="G300" s="530"/>
      <c r="H300" s="507" t="str">
        <f t="shared" si="37"/>
        <v/>
      </c>
      <c r="I300" s="722" t="str">
        <f t="shared" si="30"/>
        <v/>
      </c>
      <c r="J300" s="172"/>
      <c r="K300" s="172"/>
      <c r="L300" s="172"/>
      <c r="M300" s="172"/>
      <c r="N300" s="172"/>
      <c r="O300" s="172"/>
      <c r="P300" s="172"/>
      <c r="Q300" s="172"/>
      <c r="R300" s="172"/>
      <c r="S300" s="172"/>
      <c r="U300" s="172"/>
      <c r="V300" s="172"/>
      <c r="W300" s="172"/>
      <c r="X300" s="172"/>
      <c r="Y300" s="172"/>
      <c r="Z300" s="172"/>
      <c r="AB300" s="183"/>
      <c r="AI300" s="430" t="str">
        <f>IF($C300="","",HLOOKUP($C300,'Subpart I Tables'!$C$48:$N$75,15,FALSE))</f>
        <v/>
      </c>
      <c r="AT300" s="897"/>
      <c r="AU300" s="430" t="str">
        <f t="shared" si="35"/>
        <v/>
      </c>
      <c r="AV300" s="430" t="str">
        <f t="shared" si="36"/>
        <v/>
      </c>
      <c r="AW300" s="430" t="str">
        <f t="shared" si="38"/>
        <v/>
      </c>
      <c r="AX300" s="430">
        <f t="shared" si="34"/>
        <v>0</v>
      </c>
    </row>
    <row r="301" spans="1:50" ht="18" customHeight="1" x14ac:dyDescent="0.2">
      <c r="A301" s="172"/>
      <c r="B301" s="897"/>
      <c r="C301" s="410" t="str">
        <f t="shared" si="26"/>
        <v/>
      </c>
      <c r="D301" s="361" t="str">
        <f t="shared" si="27"/>
        <v/>
      </c>
      <c r="E301" s="264" t="str">
        <f t="shared" si="28"/>
        <v/>
      </c>
      <c r="F301" s="347"/>
      <c r="G301" s="530"/>
      <c r="H301" s="507" t="str">
        <f t="shared" si="37"/>
        <v/>
      </c>
      <c r="I301" s="722" t="str">
        <f t="shared" si="30"/>
        <v/>
      </c>
      <c r="J301" s="172"/>
      <c r="K301" s="172"/>
      <c r="L301" s="172"/>
      <c r="M301" s="172"/>
      <c r="N301" s="172"/>
      <c r="O301" s="172"/>
      <c r="P301" s="172"/>
      <c r="Q301" s="172"/>
      <c r="R301" s="172"/>
      <c r="S301" s="172"/>
      <c r="U301" s="172"/>
      <c r="V301" s="172"/>
      <c r="W301" s="172"/>
      <c r="X301" s="172"/>
      <c r="Y301" s="172"/>
      <c r="Z301" s="172"/>
      <c r="AB301" s="183"/>
      <c r="AI301" s="430" t="str">
        <f>IF($C301="","",HLOOKUP($C301,'Subpart I Tables'!$C$48:$N$75,15,FALSE))</f>
        <v/>
      </c>
      <c r="AT301" s="897"/>
      <c r="AU301" s="430" t="str">
        <f t="shared" si="35"/>
        <v/>
      </c>
      <c r="AV301" s="430" t="str">
        <f t="shared" si="36"/>
        <v/>
      </c>
      <c r="AW301" s="430" t="str">
        <f t="shared" si="38"/>
        <v/>
      </c>
      <c r="AX301" s="430">
        <f t="shared" si="34"/>
        <v>0</v>
      </c>
    </row>
    <row r="302" spans="1:50" ht="18" customHeight="1" x14ac:dyDescent="0.2">
      <c r="A302" s="172"/>
      <c r="B302" s="897"/>
      <c r="C302" s="410" t="str">
        <f t="shared" si="26"/>
        <v/>
      </c>
      <c r="D302" s="361" t="str">
        <f t="shared" si="27"/>
        <v/>
      </c>
      <c r="E302" s="264" t="str">
        <f t="shared" si="28"/>
        <v/>
      </c>
      <c r="F302" s="347"/>
      <c r="G302" s="530"/>
      <c r="H302" s="507" t="str">
        <f t="shared" si="37"/>
        <v/>
      </c>
      <c r="I302" s="722" t="str">
        <f t="shared" si="30"/>
        <v/>
      </c>
      <c r="J302" s="172"/>
      <c r="K302" s="172"/>
      <c r="L302" s="172"/>
      <c r="M302" s="172"/>
      <c r="N302" s="172"/>
      <c r="O302" s="172"/>
      <c r="P302" s="172"/>
      <c r="Q302" s="172"/>
      <c r="R302" s="172"/>
      <c r="S302" s="172"/>
      <c r="U302" s="172"/>
      <c r="V302" s="172"/>
      <c r="W302" s="172"/>
      <c r="X302" s="172"/>
      <c r="Y302" s="172"/>
      <c r="Z302" s="172"/>
      <c r="AB302" s="183"/>
      <c r="AI302" s="430" t="str">
        <f>IF($C302="","",HLOOKUP($C302,'Subpart I Tables'!$C$48:$N$75,15,FALSE))</f>
        <v/>
      </c>
      <c r="AT302" s="897"/>
      <c r="AU302" s="430" t="str">
        <f t="shared" si="35"/>
        <v/>
      </c>
      <c r="AV302" s="430" t="str">
        <f t="shared" si="36"/>
        <v/>
      </c>
      <c r="AW302" s="430" t="str">
        <f t="shared" si="38"/>
        <v/>
      </c>
      <c r="AX302" s="430">
        <f t="shared" si="34"/>
        <v>0</v>
      </c>
    </row>
    <row r="303" spans="1:50" ht="18" customHeight="1" x14ac:dyDescent="0.2">
      <c r="A303" s="172"/>
      <c r="B303" s="897"/>
      <c r="C303" s="410" t="str">
        <f t="shared" si="26"/>
        <v/>
      </c>
      <c r="D303" s="361" t="str">
        <f t="shared" si="27"/>
        <v/>
      </c>
      <c r="E303" s="264" t="str">
        <f t="shared" si="28"/>
        <v/>
      </c>
      <c r="F303" s="347"/>
      <c r="G303" s="530"/>
      <c r="H303" s="507" t="str">
        <f t="shared" si="37"/>
        <v/>
      </c>
      <c r="I303" s="722" t="str">
        <f t="shared" si="30"/>
        <v/>
      </c>
      <c r="J303" s="172"/>
      <c r="K303" s="172"/>
      <c r="L303" s="172"/>
      <c r="M303" s="172"/>
      <c r="N303" s="172"/>
      <c r="O303" s="172"/>
      <c r="P303" s="172"/>
      <c r="Q303" s="172"/>
      <c r="R303" s="172"/>
      <c r="S303" s="172"/>
      <c r="U303" s="172"/>
      <c r="V303" s="172"/>
      <c r="W303" s="172"/>
      <c r="X303" s="172"/>
      <c r="Y303" s="172"/>
      <c r="Z303" s="172"/>
      <c r="AB303" s="183"/>
      <c r="AI303" s="430" t="str">
        <f>IF($C303="","",HLOOKUP($C303,'Subpart I Tables'!$C$48:$N$75,15,FALSE))</f>
        <v/>
      </c>
      <c r="AT303" s="897"/>
      <c r="AU303" s="430" t="str">
        <f t="shared" si="35"/>
        <v/>
      </c>
      <c r="AV303" s="430" t="str">
        <f t="shared" si="36"/>
        <v/>
      </c>
      <c r="AW303" s="430" t="str">
        <f t="shared" si="38"/>
        <v/>
      </c>
      <c r="AX303" s="430">
        <f t="shared" si="34"/>
        <v>0</v>
      </c>
    </row>
    <row r="304" spans="1:50" ht="18" customHeight="1" thickBot="1" x14ac:dyDescent="0.25">
      <c r="A304" s="172"/>
      <c r="B304" s="898"/>
      <c r="C304" s="411" t="str">
        <f t="shared" si="26"/>
        <v/>
      </c>
      <c r="D304" s="363" t="str">
        <f t="shared" si="27"/>
        <v/>
      </c>
      <c r="E304" s="266" t="str">
        <f t="shared" si="28"/>
        <v/>
      </c>
      <c r="F304" s="348"/>
      <c r="G304" s="531"/>
      <c r="H304" s="507" t="str">
        <f t="shared" si="37"/>
        <v/>
      </c>
      <c r="I304" s="723" t="str">
        <f t="shared" si="30"/>
        <v/>
      </c>
      <c r="J304" s="172"/>
      <c r="K304" s="172"/>
      <c r="L304" s="172"/>
      <c r="M304" s="172"/>
      <c r="N304" s="172"/>
      <c r="O304" s="172"/>
      <c r="P304" s="172"/>
      <c r="Q304" s="172"/>
      <c r="R304" s="172"/>
      <c r="S304" s="172"/>
      <c r="U304" s="172"/>
      <c r="V304" s="172"/>
      <c r="W304" s="172"/>
      <c r="X304" s="172"/>
      <c r="Y304" s="172"/>
      <c r="Z304" s="172"/>
      <c r="AB304" s="183"/>
      <c r="AI304" s="431" t="str">
        <f>IF($C304="","",HLOOKUP($C304,'Subpart I Tables'!$C$48:$N$75,15,FALSE))</f>
        <v/>
      </c>
      <c r="AT304" s="898"/>
      <c r="AU304" s="431" t="str">
        <f t="shared" si="35"/>
        <v/>
      </c>
      <c r="AV304" s="431" t="str">
        <f t="shared" si="36"/>
        <v/>
      </c>
      <c r="AW304" s="431" t="str">
        <f t="shared" si="38"/>
        <v/>
      </c>
      <c r="AX304" s="431">
        <f t="shared" si="34"/>
        <v>0</v>
      </c>
    </row>
    <row r="305" spans="1:50" ht="18" customHeight="1" x14ac:dyDescent="0.2">
      <c r="A305" s="172"/>
      <c r="B305" s="899" t="s">
        <v>4</v>
      </c>
      <c r="C305" s="408" t="str">
        <f t="shared" si="26"/>
        <v/>
      </c>
      <c r="D305" s="359" t="str">
        <f t="shared" si="27"/>
        <v/>
      </c>
      <c r="E305" s="262" t="str">
        <f t="shared" si="28"/>
        <v/>
      </c>
      <c r="F305" s="346"/>
      <c r="G305" s="529"/>
      <c r="H305" s="506" t="str">
        <f>IF($C305="","",IF(ISNA(VLOOKUP($C305&amp;"Chamber Cleaning - Remote Plasma",$A$169:$H$194,8,FALSE)),1,VLOOKUP($C305&amp;"Chamber Cleaning - Remote Plasma",$A$169:$H$194,8,FALSE)))</f>
        <v/>
      </c>
      <c r="I305" s="721" t="str">
        <f t="shared" si="30"/>
        <v/>
      </c>
      <c r="J305" s="172"/>
      <c r="K305" s="172"/>
      <c r="L305" s="172"/>
      <c r="M305" s="172"/>
      <c r="N305" s="172"/>
      <c r="O305" s="172"/>
      <c r="P305" s="172"/>
      <c r="Q305" s="172"/>
      <c r="R305" s="172"/>
      <c r="S305" s="172"/>
      <c r="U305" s="172"/>
      <c r="V305" s="172"/>
      <c r="W305" s="172"/>
      <c r="X305" s="172"/>
      <c r="Y305" s="172"/>
      <c r="Z305" s="172"/>
      <c r="AB305" s="183"/>
      <c r="AI305" s="429" t="str">
        <f>IF($C305="","",HLOOKUP($C305,'Subpart I Tables'!$C$48:$N$75,20,FALSE))</f>
        <v/>
      </c>
      <c r="AT305" s="899" t="s">
        <v>4</v>
      </c>
      <c r="AU305" s="429" t="str">
        <f t="shared" ref="AU305:AU319" si="39">AT415</f>
        <v/>
      </c>
      <c r="AV305" s="429" t="str">
        <f t="shared" ref="AV305:AV319" si="40">IF(ISNA(VLOOKUP($AU305,$C$305:$E$319,2,FALSE)),0,VLOOKUP($AU305,$C$305:$E$319,2,FALSE))</f>
        <v/>
      </c>
      <c r="AW305" s="429" t="str">
        <f>IF(ISNA(VLOOKUP($AU305,$C$305:$E$319,3,FALSE)),0,VLOOKUP($AU305,$C$305:$E$319,3,FALSE))</f>
        <v/>
      </c>
      <c r="AX305" s="429">
        <f t="shared" si="34"/>
        <v>0</v>
      </c>
    </row>
    <row r="306" spans="1:50" ht="18" customHeight="1" x14ac:dyDescent="0.2">
      <c r="A306" s="172"/>
      <c r="B306" s="897"/>
      <c r="C306" s="410" t="str">
        <f t="shared" si="26"/>
        <v/>
      </c>
      <c r="D306" s="361" t="str">
        <f t="shared" si="27"/>
        <v/>
      </c>
      <c r="E306" s="264" t="str">
        <f t="shared" si="28"/>
        <v/>
      </c>
      <c r="F306" s="347"/>
      <c r="G306" s="530"/>
      <c r="H306" s="507" t="str">
        <f t="shared" ref="H306:H319" si="41">IF($C306="","",IF(ISNA(VLOOKUP($C306&amp;"Chamber Cleaning - Remote Plasma",$A$169:$H$194,8,FALSE)),1,VLOOKUP($C306&amp;"Chamber Cleaning - Remote Plasma",$A$169:$H$194,8,FALSE)))</f>
        <v/>
      </c>
      <c r="I306" s="722" t="str">
        <f t="shared" si="30"/>
        <v/>
      </c>
      <c r="J306" s="172"/>
      <c r="K306" s="172"/>
      <c r="L306" s="172"/>
      <c r="M306" s="172"/>
      <c r="N306" s="172"/>
      <c r="O306" s="172"/>
      <c r="P306" s="172"/>
      <c r="Q306" s="172"/>
      <c r="R306" s="172"/>
      <c r="S306" s="172"/>
      <c r="U306" s="172"/>
      <c r="V306" s="172"/>
      <c r="W306" s="172"/>
      <c r="X306" s="172"/>
      <c r="Y306" s="172"/>
      <c r="Z306" s="172"/>
      <c r="AB306" s="183"/>
      <c r="AI306" s="430" t="str">
        <f>IF($C306="","",HLOOKUP($C306,'Subpart I Tables'!$C$48:$N$75,20,FALSE))</f>
        <v/>
      </c>
      <c r="AT306" s="897"/>
      <c r="AU306" s="430" t="str">
        <f t="shared" si="39"/>
        <v/>
      </c>
      <c r="AV306" s="430" t="str">
        <f t="shared" si="40"/>
        <v/>
      </c>
      <c r="AW306" s="430" t="str">
        <f t="shared" ref="AW306:AW319" si="42">IF(ISNA(VLOOKUP($AU306,$C$305:$E$319,3,FALSE)),0,VLOOKUP($AU306,$C$305:$E$319,3,FALSE))</f>
        <v/>
      </c>
      <c r="AX306" s="430">
        <f t="shared" si="34"/>
        <v>0</v>
      </c>
    </row>
    <row r="307" spans="1:50" ht="18" customHeight="1" x14ac:dyDescent="0.2">
      <c r="A307" s="172"/>
      <c r="B307" s="897"/>
      <c r="C307" s="410" t="str">
        <f t="shared" ref="C307:C330" si="43">IF(C237="","",C237)</f>
        <v/>
      </c>
      <c r="D307" s="361" t="str">
        <f t="shared" ref="D307:D329" si="44">F237</f>
        <v/>
      </c>
      <c r="E307" s="264" t="str">
        <f t="shared" ref="E307:E334" si="45">IF(ISNA(AI307),0,AI307)</f>
        <v/>
      </c>
      <c r="F307" s="347"/>
      <c r="G307" s="530"/>
      <c r="H307" s="507" t="str">
        <f t="shared" si="41"/>
        <v/>
      </c>
      <c r="I307" s="722" t="str">
        <f t="shared" si="30"/>
        <v/>
      </c>
      <c r="J307" s="172"/>
      <c r="K307" s="172"/>
      <c r="L307" s="172"/>
      <c r="M307" s="172"/>
      <c r="N307" s="172"/>
      <c r="O307" s="172"/>
      <c r="P307" s="172"/>
      <c r="Q307" s="172"/>
      <c r="R307" s="172"/>
      <c r="S307" s="172"/>
      <c r="U307" s="172"/>
      <c r="V307" s="172"/>
      <c r="W307" s="172"/>
      <c r="X307" s="172"/>
      <c r="Y307" s="172"/>
      <c r="Z307" s="172"/>
      <c r="AB307" s="183"/>
      <c r="AI307" s="430" t="str">
        <f>IF($C307="","",HLOOKUP($C307,'Subpart I Tables'!$C$48:$N$75,20,FALSE))</f>
        <v/>
      </c>
      <c r="AT307" s="897"/>
      <c r="AU307" s="430" t="str">
        <f t="shared" si="39"/>
        <v/>
      </c>
      <c r="AV307" s="430" t="str">
        <f t="shared" si="40"/>
        <v/>
      </c>
      <c r="AW307" s="430" t="str">
        <f t="shared" si="42"/>
        <v/>
      </c>
      <c r="AX307" s="430">
        <f t="shared" si="34"/>
        <v>0</v>
      </c>
    </row>
    <row r="308" spans="1:50" ht="18" customHeight="1" x14ac:dyDescent="0.2">
      <c r="A308" s="172"/>
      <c r="B308" s="897"/>
      <c r="C308" s="410" t="str">
        <f t="shared" si="43"/>
        <v/>
      </c>
      <c r="D308" s="361" t="str">
        <f t="shared" si="44"/>
        <v/>
      </c>
      <c r="E308" s="264" t="str">
        <f t="shared" si="45"/>
        <v/>
      </c>
      <c r="F308" s="347"/>
      <c r="G308" s="530"/>
      <c r="H308" s="507" t="str">
        <f t="shared" si="41"/>
        <v/>
      </c>
      <c r="I308" s="722" t="str">
        <f t="shared" si="30"/>
        <v/>
      </c>
      <c r="J308" s="172"/>
      <c r="K308" s="172"/>
      <c r="L308" s="172"/>
      <c r="M308" s="172"/>
      <c r="N308" s="172"/>
      <c r="O308" s="172"/>
      <c r="P308" s="172"/>
      <c r="Q308" s="172"/>
      <c r="R308" s="172"/>
      <c r="S308" s="172"/>
      <c r="U308" s="172"/>
      <c r="V308" s="172"/>
      <c r="W308" s="172"/>
      <c r="X308" s="172"/>
      <c r="Y308" s="172"/>
      <c r="Z308" s="172"/>
      <c r="AB308" s="183"/>
      <c r="AI308" s="430" t="str">
        <f>IF($C308="","",HLOOKUP($C308,'Subpart I Tables'!$C$48:$N$75,20,FALSE))</f>
        <v/>
      </c>
      <c r="AT308" s="897"/>
      <c r="AU308" s="430" t="str">
        <f t="shared" si="39"/>
        <v/>
      </c>
      <c r="AV308" s="430" t="str">
        <f t="shared" si="40"/>
        <v/>
      </c>
      <c r="AW308" s="430" t="str">
        <f t="shared" si="42"/>
        <v/>
      </c>
      <c r="AX308" s="430">
        <f t="shared" si="34"/>
        <v>0</v>
      </c>
    </row>
    <row r="309" spans="1:50" ht="18" customHeight="1" x14ac:dyDescent="0.2">
      <c r="A309" s="172"/>
      <c r="B309" s="897"/>
      <c r="C309" s="410" t="str">
        <f t="shared" si="43"/>
        <v/>
      </c>
      <c r="D309" s="361" t="str">
        <f t="shared" si="44"/>
        <v/>
      </c>
      <c r="E309" s="264" t="str">
        <f t="shared" si="45"/>
        <v/>
      </c>
      <c r="F309" s="347"/>
      <c r="G309" s="530"/>
      <c r="H309" s="507" t="str">
        <f t="shared" si="41"/>
        <v/>
      </c>
      <c r="I309" s="722" t="str">
        <f t="shared" si="30"/>
        <v/>
      </c>
      <c r="J309" s="172"/>
      <c r="K309" s="172"/>
      <c r="L309" s="172"/>
      <c r="M309" s="172"/>
      <c r="N309" s="172"/>
      <c r="O309" s="172"/>
      <c r="P309" s="172"/>
      <c r="Q309" s="172"/>
      <c r="R309" s="172"/>
      <c r="S309" s="172"/>
      <c r="U309" s="172"/>
      <c r="V309" s="172"/>
      <c r="W309" s="172"/>
      <c r="X309" s="172"/>
      <c r="Y309" s="172"/>
      <c r="Z309" s="172"/>
      <c r="AB309" s="183"/>
      <c r="AI309" s="430" t="str">
        <f>IF($C309="","",HLOOKUP($C309,'Subpart I Tables'!$C$48:$N$75,20,FALSE))</f>
        <v/>
      </c>
      <c r="AT309" s="897"/>
      <c r="AU309" s="430" t="str">
        <f t="shared" si="39"/>
        <v/>
      </c>
      <c r="AV309" s="430" t="str">
        <f t="shared" si="40"/>
        <v/>
      </c>
      <c r="AW309" s="430" t="str">
        <f t="shared" si="42"/>
        <v/>
      </c>
      <c r="AX309" s="430">
        <f t="shared" si="34"/>
        <v>0</v>
      </c>
    </row>
    <row r="310" spans="1:50" ht="18" customHeight="1" x14ac:dyDescent="0.2">
      <c r="A310" s="172"/>
      <c r="B310" s="897"/>
      <c r="C310" s="410" t="str">
        <f t="shared" si="43"/>
        <v/>
      </c>
      <c r="D310" s="361" t="str">
        <f t="shared" si="44"/>
        <v/>
      </c>
      <c r="E310" s="264" t="str">
        <f t="shared" si="45"/>
        <v/>
      </c>
      <c r="F310" s="347"/>
      <c r="G310" s="530"/>
      <c r="H310" s="507" t="str">
        <f t="shared" si="41"/>
        <v/>
      </c>
      <c r="I310" s="722" t="str">
        <f t="shared" si="30"/>
        <v/>
      </c>
      <c r="J310" s="172"/>
      <c r="K310" s="172"/>
      <c r="L310" s="172"/>
      <c r="M310" s="172"/>
      <c r="N310" s="172"/>
      <c r="O310" s="172"/>
      <c r="P310" s="172"/>
      <c r="Q310" s="172"/>
      <c r="R310" s="172"/>
      <c r="S310" s="172"/>
      <c r="U310" s="172"/>
      <c r="V310" s="172"/>
      <c r="W310" s="172"/>
      <c r="X310" s="172"/>
      <c r="Y310" s="172"/>
      <c r="Z310" s="172"/>
      <c r="AB310" s="183"/>
      <c r="AI310" s="430" t="str">
        <f>IF($C310="","",HLOOKUP($C310,'Subpart I Tables'!$C$48:$N$75,20,FALSE))</f>
        <v/>
      </c>
      <c r="AT310" s="897"/>
      <c r="AU310" s="430" t="str">
        <f t="shared" si="39"/>
        <v/>
      </c>
      <c r="AV310" s="430" t="str">
        <f t="shared" si="40"/>
        <v/>
      </c>
      <c r="AW310" s="430" t="str">
        <f t="shared" si="42"/>
        <v/>
      </c>
      <c r="AX310" s="430">
        <f t="shared" si="34"/>
        <v>0</v>
      </c>
    </row>
    <row r="311" spans="1:50" ht="18" customHeight="1" x14ac:dyDescent="0.2">
      <c r="A311" s="172"/>
      <c r="B311" s="897"/>
      <c r="C311" s="410" t="str">
        <f t="shared" si="43"/>
        <v/>
      </c>
      <c r="D311" s="361" t="str">
        <f t="shared" si="44"/>
        <v/>
      </c>
      <c r="E311" s="264" t="str">
        <f t="shared" si="45"/>
        <v/>
      </c>
      <c r="F311" s="347"/>
      <c r="G311" s="530"/>
      <c r="H311" s="507" t="str">
        <f t="shared" si="41"/>
        <v/>
      </c>
      <c r="I311" s="722" t="str">
        <f t="shared" si="30"/>
        <v/>
      </c>
      <c r="J311" s="172"/>
      <c r="K311" s="172"/>
      <c r="L311" s="172"/>
      <c r="M311" s="172"/>
      <c r="N311" s="172"/>
      <c r="O311" s="172"/>
      <c r="P311" s="172"/>
      <c r="Q311" s="172"/>
      <c r="R311" s="172"/>
      <c r="S311" s="172"/>
      <c r="U311" s="172"/>
      <c r="V311" s="172"/>
      <c r="W311" s="172"/>
      <c r="X311" s="172"/>
      <c r="Y311" s="172"/>
      <c r="Z311" s="172"/>
      <c r="AB311" s="183"/>
      <c r="AI311" s="430" t="str">
        <f>IF($C311="","",HLOOKUP($C311,'Subpart I Tables'!$C$48:$N$75,20,FALSE))</f>
        <v/>
      </c>
      <c r="AT311" s="897"/>
      <c r="AU311" s="430" t="str">
        <f t="shared" si="39"/>
        <v/>
      </c>
      <c r="AV311" s="430" t="str">
        <f t="shared" si="40"/>
        <v/>
      </c>
      <c r="AW311" s="430" t="str">
        <f t="shared" si="42"/>
        <v/>
      </c>
      <c r="AX311" s="430">
        <f t="shared" si="34"/>
        <v>0</v>
      </c>
    </row>
    <row r="312" spans="1:50" ht="18" customHeight="1" x14ac:dyDescent="0.2">
      <c r="A312" s="172"/>
      <c r="B312" s="897"/>
      <c r="C312" s="410" t="str">
        <f t="shared" si="43"/>
        <v/>
      </c>
      <c r="D312" s="361" t="str">
        <f t="shared" si="44"/>
        <v/>
      </c>
      <c r="E312" s="264" t="str">
        <f t="shared" si="45"/>
        <v/>
      </c>
      <c r="F312" s="347"/>
      <c r="G312" s="530"/>
      <c r="H312" s="507" t="str">
        <f t="shared" si="41"/>
        <v/>
      </c>
      <c r="I312" s="722" t="str">
        <f t="shared" si="30"/>
        <v/>
      </c>
      <c r="J312" s="172"/>
      <c r="K312" s="172"/>
      <c r="L312" s="172"/>
      <c r="M312" s="172"/>
      <c r="N312" s="172"/>
      <c r="O312" s="172"/>
      <c r="P312" s="172"/>
      <c r="Q312" s="172"/>
      <c r="R312" s="172"/>
      <c r="S312" s="172"/>
      <c r="U312" s="172"/>
      <c r="V312" s="172"/>
      <c r="W312" s="172"/>
      <c r="X312" s="172"/>
      <c r="Y312" s="172"/>
      <c r="Z312" s="172"/>
      <c r="AB312" s="183"/>
      <c r="AI312" s="430" t="str">
        <f>IF($C312="","",HLOOKUP($C312,'Subpart I Tables'!$C$48:$N$75,20,FALSE))</f>
        <v/>
      </c>
      <c r="AT312" s="897"/>
      <c r="AU312" s="430" t="str">
        <f t="shared" si="39"/>
        <v/>
      </c>
      <c r="AV312" s="430" t="str">
        <f t="shared" si="40"/>
        <v/>
      </c>
      <c r="AW312" s="430" t="str">
        <f t="shared" si="42"/>
        <v/>
      </c>
      <c r="AX312" s="430">
        <f t="shared" si="34"/>
        <v>0</v>
      </c>
    </row>
    <row r="313" spans="1:50" ht="18" customHeight="1" x14ac:dyDescent="0.2">
      <c r="A313" s="172"/>
      <c r="B313" s="897"/>
      <c r="C313" s="410" t="str">
        <f t="shared" si="43"/>
        <v/>
      </c>
      <c r="D313" s="361" t="str">
        <f t="shared" si="44"/>
        <v/>
      </c>
      <c r="E313" s="264" t="str">
        <f t="shared" si="45"/>
        <v/>
      </c>
      <c r="F313" s="347"/>
      <c r="G313" s="530"/>
      <c r="H313" s="507" t="str">
        <f t="shared" si="41"/>
        <v/>
      </c>
      <c r="I313" s="722" t="str">
        <f t="shared" si="30"/>
        <v/>
      </c>
      <c r="J313" s="172"/>
      <c r="K313" s="172"/>
      <c r="L313" s="172"/>
      <c r="M313" s="172"/>
      <c r="N313" s="172"/>
      <c r="O313" s="172"/>
      <c r="P313" s="172"/>
      <c r="Q313" s="172"/>
      <c r="R313" s="172"/>
      <c r="S313" s="172"/>
      <c r="U313" s="172"/>
      <c r="V313" s="172"/>
      <c r="W313" s="172"/>
      <c r="X313" s="172"/>
      <c r="Y313" s="172"/>
      <c r="Z313" s="172"/>
      <c r="AB313" s="183"/>
      <c r="AI313" s="430" t="str">
        <f>IF($C313="","",HLOOKUP($C313,'Subpart I Tables'!$C$48:$N$75,20,FALSE))</f>
        <v/>
      </c>
      <c r="AT313" s="897"/>
      <c r="AU313" s="430" t="str">
        <f t="shared" si="39"/>
        <v/>
      </c>
      <c r="AV313" s="430" t="str">
        <f t="shared" si="40"/>
        <v/>
      </c>
      <c r="AW313" s="430" t="str">
        <f t="shared" si="42"/>
        <v/>
      </c>
      <c r="AX313" s="430">
        <f t="shared" si="34"/>
        <v>0</v>
      </c>
    </row>
    <row r="314" spans="1:50" ht="18" customHeight="1" x14ac:dyDescent="0.2">
      <c r="A314" s="172"/>
      <c r="B314" s="897"/>
      <c r="C314" s="410" t="str">
        <f t="shared" si="43"/>
        <v/>
      </c>
      <c r="D314" s="361" t="str">
        <f t="shared" si="44"/>
        <v/>
      </c>
      <c r="E314" s="264" t="str">
        <f t="shared" si="45"/>
        <v/>
      </c>
      <c r="F314" s="347"/>
      <c r="G314" s="530"/>
      <c r="H314" s="507" t="str">
        <f t="shared" si="41"/>
        <v/>
      </c>
      <c r="I314" s="722" t="str">
        <f t="shared" si="30"/>
        <v/>
      </c>
      <c r="J314" s="172"/>
      <c r="K314" s="172"/>
      <c r="L314" s="172"/>
      <c r="M314" s="172"/>
      <c r="N314" s="172"/>
      <c r="O314" s="172"/>
      <c r="P314" s="172"/>
      <c r="Q314" s="172"/>
      <c r="R314" s="172"/>
      <c r="S314" s="172"/>
      <c r="U314" s="172"/>
      <c r="V314" s="172"/>
      <c r="W314" s="172"/>
      <c r="X314" s="172"/>
      <c r="Y314" s="172"/>
      <c r="Z314" s="172"/>
      <c r="AB314" s="183"/>
      <c r="AI314" s="430" t="str">
        <f>IF($C314="","",HLOOKUP($C314,'Subpart I Tables'!$C$48:$N$75,20,FALSE))</f>
        <v/>
      </c>
      <c r="AT314" s="897"/>
      <c r="AU314" s="430" t="str">
        <f t="shared" si="39"/>
        <v/>
      </c>
      <c r="AV314" s="430" t="str">
        <f t="shared" si="40"/>
        <v/>
      </c>
      <c r="AW314" s="430" t="str">
        <f t="shared" si="42"/>
        <v/>
      </c>
      <c r="AX314" s="430">
        <f t="shared" si="34"/>
        <v>0</v>
      </c>
    </row>
    <row r="315" spans="1:50" ht="18" customHeight="1" x14ac:dyDescent="0.2">
      <c r="A315" s="172"/>
      <c r="B315" s="897"/>
      <c r="C315" s="410" t="str">
        <f t="shared" si="43"/>
        <v/>
      </c>
      <c r="D315" s="361" t="str">
        <f t="shared" si="44"/>
        <v/>
      </c>
      <c r="E315" s="264" t="str">
        <f t="shared" si="45"/>
        <v/>
      </c>
      <c r="F315" s="347"/>
      <c r="G315" s="530"/>
      <c r="H315" s="507" t="str">
        <f t="shared" si="41"/>
        <v/>
      </c>
      <c r="I315" s="722" t="str">
        <f t="shared" si="30"/>
        <v/>
      </c>
      <c r="J315" s="172"/>
      <c r="K315" s="172"/>
      <c r="L315" s="172"/>
      <c r="M315" s="172"/>
      <c r="N315" s="172"/>
      <c r="O315" s="172"/>
      <c r="P315" s="172"/>
      <c r="Q315" s="172"/>
      <c r="R315" s="172"/>
      <c r="S315" s="172"/>
      <c r="U315" s="172"/>
      <c r="V315" s="172"/>
      <c r="W315" s="172"/>
      <c r="X315" s="172"/>
      <c r="Y315" s="172"/>
      <c r="Z315" s="172"/>
      <c r="AB315" s="183"/>
      <c r="AI315" s="430" t="str">
        <f>IF($C315="","",HLOOKUP($C315,'Subpart I Tables'!$C$48:$N$75,20,FALSE))</f>
        <v/>
      </c>
      <c r="AT315" s="897"/>
      <c r="AU315" s="430" t="str">
        <f t="shared" si="39"/>
        <v/>
      </c>
      <c r="AV315" s="430" t="str">
        <f t="shared" si="40"/>
        <v/>
      </c>
      <c r="AW315" s="430" t="str">
        <f t="shared" si="42"/>
        <v/>
      </c>
      <c r="AX315" s="430">
        <f t="shared" si="34"/>
        <v>0</v>
      </c>
    </row>
    <row r="316" spans="1:50" ht="18" customHeight="1" x14ac:dyDescent="0.2">
      <c r="A316" s="172"/>
      <c r="B316" s="897"/>
      <c r="C316" s="410" t="str">
        <f t="shared" si="43"/>
        <v/>
      </c>
      <c r="D316" s="361" t="str">
        <f t="shared" si="44"/>
        <v/>
      </c>
      <c r="E316" s="264" t="str">
        <f t="shared" si="45"/>
        <v/>
      </c>
      <c r="F316" s="347"/>
      <c r="G316" s="530"/>
      <c r="H316" s="507" t="str">
        <f t="shared" si="41"/>
        <v/>
      </c>
      <c r="I316" s="722" t="str">
        <f t="shared" si="30"/>
        <v/>
      </c>
      <c r="J316" s="172"/>
      <c r="K316" s="172"/>
      <c r="L316" s="172"/>
      <c r="M316" s="172"/>
      <c r="N316" s="172"/>
      <c r="O316" s="172"/>
      <c r="P316" s="172"/>
      <c r="Q316" s="172"/>
      <c r="R316" s="172"/>
      <c r="S316" s="172"/>
      <c r="U316" s="172"/>
      <c r="V316" s="172"/>
      <c r="W316" s="172"/>
      <c r="X316" s="172"/>
      <c r="Y316" s="172"/>
      <c r="Z316" s="172"/>
      <c r="AB316" s="183"/>
      <c r="AI316" s="430" t="str">
        <f>IF($C316="","",HLOOKUP($C316,'Subpart I Tables'!$C$48:$N$75,20,FALSE))</f>
        <v/>
      </c>
      <c r="AT316" s="897"/>
      <c r="AU316" s="430" t="str">
        <f t="shared" si="39"/>
        <v/>
      </c>
      <c r="AV316" s="430" t="str">
        <f t="shared" si="40"/>
        <v/>
      </c>
      <c r="AW316" s="430" t="str">
        <f t="shared" si="42"/>
        <v/>
      </c>
      <c r="AX316" s="430">
        <f t="shared" si="34"/>
        <v>0</v>
      </c>
    </row>
    <row r="317" spans="1:50" ht="18" customHeight="1" x14ac:dyDescent="0.2">
      <c r="A317" s="172"/>
      <c r="B317" s="897"/>
      <c r="C317" s="410" t="str">
        <f t="shared" si="43"/>
        <v/>
      </c>
      <c r="D317" s="361" t="str">
        <f t="shared" si="44"/>
        <v/>
      </c>
      <c r="E317" s="264" t="str">
        <f t="shared" si="45"/>
        <v/>
      </c>
      <c r="F317" s="347"/>
      <c r="G317" s="530"/>
      <c r="H317" s="507" t="str">
        <f t="shared" si="41"/>
        <v/>
      </c>
      <c r="I317" s="722" t="str">
        <f t="shared" si="30"/>
        <v/>
      </c>
      <c r="J317" s="172"/>
      <c r="K317" s="172"/>
      <c r="L317" s="172"/>
      <c r="M317" s="172"/>
      <c r="N317" s="172"/>
      <c r="O317" s="172"/>
      <c r="P317" s="172"/>
      <c r="Q317" s="172"/>
      <c r="R317" s="172"/>
      <c r="S317" s="172"/>
      <c r="U317" s="172"/>
      <c r="V317" s="172"/>
      <c r="W317" s="172"/>
      <c r="X317" s="172"/>
      <c r="Y317" s="172"/>
      <c r="Z317" s="172"/>
      <c r="AB317" s="183"/>
      <c r="AI317" s="430" t="str">
        <f>IF($C317="","",HLOOKUP($C317,'Subpart I Tables'!$C$48:$N$75,20,FALSE))</f>
        <v/>
      </c>
      <c r="AT317" s="897"/>
      <c r="AU317" s="430" t="str">
        <f t="shared" si="39"/>
        <v/>
      </c>
      <c r="AV317" s="430" t="str">
        <f t="shared" si="40"/>
        <v/>
      </c>
      <c r="AW317" s="430" t="str">
        <f t="shared" si="42"/>
        <v/>
      </c>
      <c r="AX317" s="430">
        <f t="shared" si="34"/>
        <v>0</v>
      </c>
    </row>
    <row r="318" spans="1:50" ht="18" customHeight="1" x14ac:dyDescent="0.2">
      <c r="A318" s="172"/>
      <c r="B318" s="897"/>
      <c r="C318" s="410" t="str">
        <f t="shared" si="43"/>
        <v/>
      </c>
      <c r="D318" s="361" t="str">
        <f t="shared" si="44"/>
        <v/>
      </c>
      <c r="E318" s="264" t="str">
        <f t="shared" si="45"/>
        <v/>
      </c>
      <c r="F318" s="347"/>
      <c r="G318" s="530"/>
      <c r="H318" s="507" t="str">
        <f t="shared" si="41"/>
        <v/>
      </c>
      <c r="I318" s="722" t="str">
        <f t="shared" si="30"/>
        <v/>
      </c>
      <c r="J318" s="172"/>
      <c r="K318" s="172"/>
      <c r="L318" s="172"/>
      <c r="M318" s="172"/>
      <c r="N318" s="172"/>
      <c r="O318" s="172"/>
      <c r="P318" s="172"/>
      <c r="Q318" s="172"/>
      <c r="R318" s="172"/>
      <c r="S318" s="172"/>
      <c r="U318" s="172"/>
      <c r="V318" s="172"/>
      <c r="W318" s="172"/>
      <c r="X318" s="172"/>
      <c r="Y318" s="172"/>
      <c r="Z318" s="172"/>
      <c r="AB318" s="183"/>
      <c r="AI318" s="430" t="str">
        <f>IF($C318="","",HLOOKUP($C318,'Subpart I Tables'!$C$48:$N$75,20,FALSE))</f>
        <v/>
      </c>
      <c r="AT318" s="897"/>
      <c r="AU318" s="430" t="str">
        <f t="shared" si="39"/>
        <v/>
      </c>
      <c r="AV318" s="430" t="str">
        <f t="shared" si="40"/>
        <v/>
      </c>
      <c r="AW318" s="430" t="str">
        <f t="shared" si="42"/>
        <v/>
      </c>
      <c r="AX318" s="430">
        <f t="shared" si="34"/>
        <v>0</v>
      </c>
    </row>
    <row r="319" spans="1:50" ht="18" customHeight="1" thickBot="1" x14ac:dyDescent="0.25">
      <c r="A319" s="172"/>
      <c r="B319" s="897"/>
      <c r="C319" s="432" t="str">
        <f t="shared" si="43"/>
        <v/>
      </c>
      <c r="D319" s="433" t="str">
        <f t="shared" si="44"/>
        <v/>
      </c>
      <c r="E319" s="434" t="str">
        <f t="shared" si="45"/>
        <v/>
      </c>
      <c r="F319" s="445"/>
      <c r="G319" s="531"/>
      <c r="H319" s="507" t="str">
        <f t="shared" si="41"/>
        <v/>
      </c>
      <c r="I319" s="723" t="str">
        <f t="shared" si="30"/>
        <v/>
      </c>
      <c r="J319" s="172"/>
      <c r="K319" s="172"/>
      <c r="L319" s="172"/>
      <c r="M319" s="172"/>
      <c r="N319" s="172"/>
      <c r="O319" s="172"/>
      <c r="P319" s="172"/>
      <c r="Q319" s="172"/>
      <c r="R319" s="172"/>
      <c r="S319" s="172"/>
      <c r="U319" s="172"/>
      <c r="V319" s="172"/>
      <c r="W319" s="172"/>
      <c r="X319" s="172"/>
      <c r="Y319" s="172"/>
      <c r="Z319" s="172"/>
      <c r="AB319" s="183"/>
      <c r="AI319" s="431" t="str">
        <f>IF($C319="","",HLOOKUP($C319,'Subpart I Tables'!$C$48:$N$75,20,FALSE))</f>
        <v/>
      </c>
      <c r="AT319" s="897"/>
      <c r="AU319" s="431" t="str">
        <f t="shared" si="39"/>
        <v/>
      </c>
      <c r="AV319" s="431" t="str">
        <f t="shared" si="40"/>
        <v/>
      </c>
      <c r="AW319" s="431" t="str">
        <f t="shared" si="42"/>
        <v/>
      </c>
      <c r="AX319" s="431">
        <f t="shared" si="34"/>
        <v>0</v>
      </c>
    </row>
    <row r="320" spans="1:50" ht="18" customHeight="1" x14ac:dyDescent="0.2">
      <c r="A320" s="172"/>
      <c r="B320" s="899" t="s">
        <v>3</v>
      </c>
      <c r="C320" s="408" t="str">
        <f t="shared" si="43"/>
        <v/>
      </c>
      <c r="D320" s="359" t="str">
        <f t="shared" si="44"/>
        <v/>
      </c>
      <c r="E320" s="262" t="str">
        <f t="shared" si="45"/>
        <v/>
      </c>
      <c r="F320" s="346"/>
      <c r="G320" s="529"/>
      <c r="H320" s="506" t="str">
        <f>IF($C320="","",IF(ISNA(VLOOKUP($C320&amp;"Chamber Cleaning - In Situ Thermal",$A$169:$H$194,8,FALSE)),1,VLOOKUP($C320&amp;"Chamber Cleaning - In Situ Thermal",$A$169:$H$194,8,FALSE)))</f>
        <v/>
      </c>
      <c r="I320" s="721" t="str">
        <f t="shared" si="30"/>
        <v/>
      </c>
      <c r="J320" s="172"/>
      <c r="K320" s="172"/>
      <c r="L320" s="172"/>
      <c r="M320" s="172"/>
      <c r="N320" s="172"/>
      <c r="O320" s="172"/>
      <c r="P320" s="172"/>
      <c r="Q320" s="172"/>
      <c r="R320" s="172"/>
      <c r="S320" s="172"/>
      <c r="U320" s="172"/>
      <c r="V320" s="172"/>
      <c r="W320" s="172"/>
      <c r="X320" s="172"/>
      <c r="Y320" s="172"/>
      <c r="Z320" s="172"/>
      <c r="AB320" s="183"/>
      <c r="AI320" s="429" t="str">
        <f>IF($C320="","",HLOOKUP($C320,'Subpart I Tables'!$C$48:$N$75,25,FALSE))</f>
        <v/>
      </c>
      <c r="AT320" s="899" t="s">
        <v>3</v>
      </c>
      <c r="AU320" s="429" t="str">
        <f t="shared" ref="AU320:AU334" si="46">AT415</f>
        <v/>
      </c>
      <c r="AV320" s="429" t="str">
        <f>IF(ISNA(VLOOKUP($AU320,$C$320:$E$334,2,FALSE)),0,VLOOKUP($AU320,$C$320:$E$334,2,FALSE))</f>
        <v/>
      </c>
      <c r="AW320" s="429" t="str">
        <f>IF(ISNA(VLOOKUP($AU320,$C$320:$E$334,3,FALSE)),0,VLOOKUP($AU320,$C$320:$E$334,3,FALSE))</f>
        <v/>
      </c>
      <c r="AX320" s="429">
        <f t="shared" si="34"/>
        <v>0</v>
      </c>
    </row>
    <row r="321" spans="1:50" ht="18" customHeight="1" x14ac:dyDescent="0.2">
      <c r="A321" s="172"/>
      <c r="B321" s="897"/>
      <c r="C321" s="410" t="str">
        <f t="shared" si="43"/>
        <v/>
      </c>
      <c r="D321" s="361" t="str">
        <f t="shared" si="44"/>
        <v/>
      </c>
      <c r="E321" s="264" t="str">
        <f t="shared" si="45"/>
        <v/>
      </c>
      <c r="F321" s="347"/>
      <c r="G321" s="530"/>
      <c r="H321" s="507" t="str">
        <f t="shared" ref="H321:H334" si="47">IF($C321="","",IF(ISNA(VLOOKUP($C321&amp;"Chamber Cleaning - In Situ Thermal",$A$169:$H$194,8,FALSE)),1,VLOOKUP($C321&amp;"Chamber Cleaning - In Situ Thermal",$A$169:$H$194,8,FALSE)))</f>
        <v/>
      </c>
      <c r="I321" s="722" t="str">
        <f t="shared" si="30"/>
        <v/>
      </c>
      <c r="J321" s="172"/>
      <c r="K321" s="172"/>
      <c r="L321" s="172"/>
      <c r="M321" s="172"/>
      <c r="N321" s="172"/>
      <c r="O321" s="172"/>
      <c r="P321" s="172"/>
      <c r="Q321" s="172"/>
      <c r="R321" s="172"/>
      <c r="S321" s="172"/>
      <c r="U321" s="172"/>
      <c r="V321" s="172"/>
      <c r="W321" s="172"/>
      <c r="X321" s="172"/>
      <c r="Y321" s="172"/>
      <c r="Z321" s="172"/>
      <c r="AB321" s="183"/>
      <c r="AI321" s="430" t="str">
        <f>IF($C321="","",HLOOKUP($C321,'Subpart I Tables'!$C$48:$N$75,25,FALSE))</f>
        <v/>
      </c>
      <c r="AT321" s="897"/>
      <c r="AU321" s="430" t="str">
        <f t="shared" si="46"/>
        <v/>
      </c>
      <c r="AV321" s="430" t="str">
        <f t="shared" ref="AV321:AV334" si="48">IF(ISNA(VLOOKUP($AU321,$C$320:$E$334,2,FALSE)),0,VLOOKUP($AU321,$C$320:$E$334,2,FALSE))</f>
        <v/>
      </c>
      <c r="AW321" s="430" t="str">
        <f t="shared" ref="AW321:AW334" si="49">IF(ISNA(VLOOKUP($AU321,$C$320:$E$334,3,FALSE)),0,VLOOKUP($AU321,$C$320:$E$334,3,FALSE))</f>
        <v/>
      </c>
      <c r="AX321" s="430">
        <f t="shared" si="34"/>
        <v>0</v>
      </c>
    </row>
    <row r="322" spans="1:50" ht="18" customHeight="1" x14ac:dyDescent="0.2">
      <c r="A322" s="172"/>
      <c r="B322" s="897"/>
      <c r="C322" s="410" t="str">
        <f t="shared" si="43"/>
        <v/>
      </c>
      <c r="D322" s="361" t="str">
        <f t="shared" si="44"/>
        <v/>
      </c>
      <c r="E322" s="264" t="str">
        <f t="shared" si="45"/>
        <v/>
      </c>
      <c r="F322" s="347"/>
      <c r="G322" s="530"/>
      <c r="H322" s="507" t="str">
        <f t="shared" si="47"/>
        <v/>
      </c>
      <c r="I322" s="722" t="str">
        <f t="shared" si="30"/>
        <v/>
      </c>
      <c r="J322" s="172"/>
      <c r="K322" s="172"/>
      <c r="L322" s="172"/>
      <c r="M322" s="172"/>
      <c r="N322" s="172"/>
      <c r="O322" s="172"/>
      <c r="P322" s="172"/>
      <c r="Q322" s="172"/>
      <c r="R322" s="172"/>
      <c r="S322" s="172"/>
      <c r="U322" s="172"/>
      <c r="V322" s="172"/>
      <c r="W322" s="172"/>
      <c r="X322" s="172"/>
      <c r="Y322" s="172"/>
      <c r="Z322" s="172"/>
      <c r="AB322" s="183"/>
      <c r="AI322" s="430" t="str">
        <f>IF($C322="","",HLOOKUP($C322,'Subpart I Tables'!$C$48:$N$75,25,FALSE))</f>
        <v/>
      </c>
      <c r="AT322" s="897"/>
      <c r="AU322" s="430" t="str">
        <f t="shared" si="46"/>
        <v/>
      </c>
      <c r="AV322" s="430" t="str">
        <f t="shared" si="48"/>
        <v/>
      </c>
      <c r="AW322" s="430" t="str">
        <f t="shared" si="49"/>
        <v/>
      </c>
      <c r="AX322" s="430">
        <f t="shared" si="34"/>
        <v>0</v>
      </c>
    </row>
    <row r="323" spans="1:50" ht="18" customHeight="1" x14ac:dyDescent="0.2">
      <c r="A323" s="172"/>
      <c r="B323" s="897"/>
      <c r="C323" s="410" t="str">
        <f t="shared" si="43"/>
        <v/>
      </c>
      <c r="D323" s="361" t="str">
        <f t="shared" si="44"/>
        <v/>
      </c>
      <c r="E323" s="264" t="str">
        <f t="shared" si="45"/>
        <v/>
      </c>
      <c r="F323" s="347"/>
      <c r="G323" s="530"/>
      <c r="H323" s="507" t="str">
        <f t="shared" si="47"/>
        <v/>
      </c>
      <c r="I323" s="722" t="str">
        <f t="shared" si="30"/>
        <v/>
      </c>
      <c r="J323" s="172"/>
      <c r="K323" s="172"/>
      <c r="L323" s="172"/>
      <c r="M323" s="172"/>
      <c r="N323" s="172"/>
      <c r="O323" s="172"/>
      <c r="P323" s="172"/>
      <c r="Q323" s="172"/>
      <c r="R323" s="172"/>
      <c r="S323" s="172"/>
      <c r="U323" s="172"/>
      <c r="V323" s="172"/>
      <c r="W323" s="172"/>
      <c r="X323" s="172"/>
      <c r="Y323" s="172"/>
      <c r="Z323" s="172"/>
      <c r="AB323" s="183"/>
      <c r="AI323" s="430" t="str">
        <f>IF($C323="","",HLOOKUP($C323,'Subpart I Tables'!$C$48:$N$75,25,FALSE))</f>
        <v/>
      </c>
      <c r="AT323" s="897"/>
      <c r="AU323" s="430" t="str">
        <f t="shared" si="46"/>
        <v/>
      </c>
      <c r="AV323" s="430" t="str">
        <f t="shared" si="48"/>
        <v/>
      </c>
      <c r="AW323" s="430" t="str">
        <f t="shared" si="49"/>
        <v/>
      </c>
      <c r="AX323" s="430">
        <f t="shared" si="34"/>
        <v>0</v>
      </c>
    </row>
    <row r="324" spans="1:50" ht="18" customHeight="1" x14ac:dyDescent="0.2">
      <c r="A324" s="172"/>
      <c r="B324" s="897"/>
      <c r="C324" s="410" t="str">
        <f t="shared" si="43"/>
        <v/>
      </c>
      <c r="D324" s="361" t="str">
        <f t="shared" si="44"/>
        <v/>
      </c>
      <c r="E324" s="264" t="str">
        <f t="shared" si="45"/>
        <v/>
      </c>
      <c r="F324" s="347"/>
      <c r="G324" s="530"/>
      <c r="H324" s="507" t="str">
        <f t="shared" si="47"/>
        <v/>
      </c>
      <c r="I324" s="722" t="str">
        <f t="shared" si="30"/>
        <v/>
      </c>
      <c r="J324" s="172"/>
      <c r="K324" s="172"/>
      <c r="L324" s="172"/>
      <c r="M324" s="172"/>
      <c r="N324" s="172"/>
      <c r="O324" s="172"/>
      <c r="P324" s="172"/>
      <c r="Q324" s="172"/>
      <c r="R324" s="172"/>
      <c r="S324" s="172"/>
      <c r="U324" s="172"/>
      <c r="V324" s="172"/>
      <c r="W324" s="172"/>
      <c r="X324" s="172"/>
      <c r="Y324" s="172"/>
      <c r="Z324" s="172"/>
      <c r="AB324" s="183"/>
      <c r="AI324" s="430" t="str">
        <f>IF($C324="","",HLOOKUP($C324,'Subpart I Tables'!$C$48:$N$75,25,FALSE))</f>
        <v/>
      </c>
      <c r="AT324" s="897"/>
      <c r="AU324" s="430" t="str">
        <f t="shared" si="46"/>
        <v/>
      </c>
      <c r="AV324" s="430" t="str">
        <f t="shared" si="48"/>
        <v/>
      </c>
      <c r="AW324" s="430" t="str">
        <f t="shared" si="49"/>
        <v/>
      </c>
      <c r="AX324" s="430">
        <f t="shared" si="34"/>
        <v>0</v>
      </c>
    </row>
    <row r="325" spans="1:50" ht="18" customHeight="1" x14ac:dyDescent="0.2">
      <c r="A325" s="172"/>
      <c r="B325" s="897"/>
      <c r="C325" s="410" t="str">
        <f t="shared" si="43"/>
        <v/>
      </c>
      <c r="D325" s="361" t="str">
        <f t="shared" si="44"/>
        <v/>
      </c>
      <c r="E325" s="264" t="str">
        <f t="shared" si="45"/>
        <v/>
      </c>
      <c r="F325" s="347"/>
      <c r="G325" s="530"/>
      <c r="H325" s="507" t="str">
        <f t="shared" si="47"/>
        <v/>
      </c>
      <c r="I325" s="722" t="str">
        <f t="shared" si="30"/>
        <v/>
      </c>
      <c r="J325" s="172"/>
      <c r="K325" s="172"/>
      <c r="L325" s="172"/>
      <c r="M325" s="172"/>
      <c r="N325" s="172"/>
      <c r="O325" s="172"/>
      <c r="P325" s="172"/>
      <c r="Q325" s="172"/>
      <c r="R325" s="172"/>
      <c r="S325" s="172"/>
      <c r="U325" s="172"/>
      <c r="V325" s="172"/>
      <c r="W325" s="172"/>
      <c r="X325" s="172"/>
      <c r="Y325" s="172"/>
      <c r="Z325" s="172"/>
      <c r="AB325" s="183"/>
      <c r="AI325" s="430" t="str">
        <f>IF($C325="","",HLOOKUP($C325,'Subpart I Tables'!$C$48:$N$75,25,FALSE))</f>
        <v/>
      </c>
      <c r="AT325" s="897"/>
      <c r="AU325" s="430" t="str">
        <f t="shared" si="46"/>
        <v/>
      </c>
      <c r="AV325" s="430" t="str">
        <f t="shared" si="48"/>
        <v/>
      </c>
      <c r="AW325" s="430" t="str">
        <f t="shared" si="49"/>
        <v/>
      </c>
      <c r="AX325" s="430">
        <f t="shared" si="34"/>
        <v>0</v>
      </c>
    </row>
    <row r="326" spans="1:50" ht="18" customHeight="1" x14ac:dyDescent="0.2">
      <c r="A326" s="172"/>
      <c r="B326" s="897"/>
      <c r="C326" s="410" t="str">
        <f t="shared" si="43"/>
        <v/>
      </c>
      <c r="D326" s="361" t="str">
        <f t="shared" si="44"/>
        <v/>
      </c>
      <c r="E326" s="264" t="str">
        <f t="shared" si="45"/>
        <v/>
      </c>
      <c r="F326" s="347"/>
      <c r="G326" s="530"/>
      <c r="H326" s="507" t="str">
        <f t="shared" si="47"/>
        <v/>
      </c>
      <c r="I326" s="722" t="str">
        <f t="shared" si="30"/>
        <v/>
      </c>
      <c r="J326" s="172"/>
      <c r="K326" s="172"/>
      <c r="L326" s="172"/>
      <c r="M326" s="172"/>
      <c r="N326" s="172"/>
      <c r="O326" s="172"/>
      <c r="P326" s="172"/>
      <c r="Q326" s="172"/>
      <c r="R326" s="172"/>
      <c r="S326" s="172"/>
      <c r="U326" s="172"/>
      <c r="V326" s="172"/>
      <c r="W326" s="172"/>
      <c r="X326" s="172"/>
      <c r="Y326" s="172"/>
      <c r="Z326" s="172"/>
      <c r="AB326" s="183"/>
      <c r="AI326" s="430" t="str">
        <f>IF($C326="","",HLOOKUP($C326,'Subpart I Tables'!$C$48:$N$75,25,FALSE))</f>
        <v/>
      </c>
      <c r="AT326" s="897"/>
      <c r="AU326" s="430" t="str">
        <f t="shared" si="46"/>
        <v/>
      </c>
      <c r="AV326" s="430" t="str">
        <f t="shared" si="48"/>
        <v/>
      </c>
      <c r="AW326" s="430" t="str">
        <f t="shared" si="49"/>
        <v/>
      </c>
      <c r="AX326" s="430">
        <f t="shared" si="34"/>
        <v>0</v>
      </c>
    </row>
    <row r="327" spans="1:50" ht="18" customHeight="1" x14ac:dyDescent="0.2">
      <c r="A327" s="172"/>
      <c r="B327" s="897"/>
      <c r="C327" s="410" t="str">
        <f t="shared" si="43"/>
        <v/>
      </c>
      <c r="D327" s="361" t="str">
        <f t="shared" si="44"/>
        <v/>
      </c>
      <c r="E327" s="264" t="str">
        <f t="shared" si="45"/>
        <v/>
      </c>
      <c r="F327" s="347"/>
      <c r="G327" s="530"/>
      <c r="H327" s="507" t="str">
        <f t="shared" si="47"/>
        <v/>
      </c>
      <c r="I327" s="722" t="str">
        <f t="shared" si="30"/>
        <v/>
      </c>
      <c r="J327" s="172"/>
      <c r="K327" s="172"/>
      <c r="L327" s="172"/>
      <c r="M327" s="172"/>
      <c r="N327" s="172"/>
      <c r="O327" s="172"/>
      <c r="P327" s="172"/>
      <c r="Q327" s="172"/>
      <c r="R327" s="172"/>
      <c r="S327" s="172"/>
      <c r="U327" s="172"/>
      <c r="V327" s="172"/>
      <c r="W327" s="172"/>
      <c r="X327" s="172"/>
      <c r="Y327" s="172"/>
      <c r="Z327" s="172"/>
      <c r="AB327" s="183"/>
      <c r="AI327" s="430" t="str">
        <f>IF($C327="","",HLOOKUP($C327,'Subpart I Tables'!$C$48:$N$75,25,FALSE))</f>
        <v/>
      </c>
      <c r="AT327" s="897"/>
      <c r="AU327" s="430" t="str">
        <f t="shared" si="46"/>
        <v/>
      </c>
      <c r="AV327" s="430" t="str">
        <f t="shared" si="48"/>
        <v/>
      </c>
      <c r="AW327" s="430" t="str">
        <f t="shared" si="49"/>
        <v/>
      </c>
      <c r="AX327" s="430">
        <f t="shared" si="34"/>
        <v>0</v>
      </c>
    </row>
    <row r="328" spans="1:50" ht="18" customHeight="1" x14ac:dyDescent="0.2">
      <c r="A328" s="172"/>
      <c r="B328" s="897"/>
      <c r="C328" s="410" t="str">
        <f t="shared" si="43"/>
        <v/>
      </c>
      <c r="D328" s="361" t="str">
        <f t="shared" si="44"/>
        <v/>
      </c>
      <c r="E328" s="264" t="str">
        <f t="shared" si="45"/>
        <v/>
      </c>
      <c r="F328" s="347"/>
      <c r="G328" s="530"/>
      <c r="H328" s="507" t="str">
        <f t="shared" si="47"/>
        <v/>
      </c>
      <c r="I328" s="722" t="str">
        <f t="shared" si="30"/>
        <v/>
      </c>
      <c r="J328" s="172"/>
      <c r="K328" s="172"/>
      <c r="L328" s="172"/>
      <c r="M328" s="172"/>
      <c r="N328" s="172"/>
      <c r="O328" s="172"/>
      <c r="P328" s="172"/>
      <c r="Q328" s="172"/>
      <c r="R328" s="172"/>
      <c r="S328" s="172"/>
      <c r="U328" s="172"/>
      <c r="V328" s="172"/>
      <c r="W328" s="172"/>
      <c r="X328" s="172"/>
      <c r="Y328" s="172"/>
      <c r="Z328" s="172"/>
      <c r="AB328" s="183"/>
      <c r="AI328" s="430" t="str">
        <f>IF($C328="","",HLOOKUP($C328,'Subpart I Tables'!$C$48:$N$75,25,FALSE))</f>
        <v/>
      </c>
      <c r="AT328" s="897"/>
      <c r="AU328" s="430" t="str">
        <f t="shared" si="46"/>
        <v/>
      </c>
      <c r="AV328" s="430" t="str">
        <f t="shared" si="48"/>
        <v/>
      </c>
      <c r="AW328" s="430" t="str">
        <f t="shared" si="49"/>
        <v/>
      </c>
      <c r="AX328" s="430">
        <f t="shared" si="34"/>
        <v>0</v>
      </c>
    </row>
    <row r="329" spans="1:50" ht="18" customHeight="1" x14ac:dyDescent="0.2">
      <c r="A329" s="172"/>
      <c r="B329" s="897"/>
      <c r="C329" s="410" t="str">
        <f t="shared" si="43"/>
        <v/>
      </c>
      <c r="D329" s="361" t="str">
        <f t="shared" si="44"/>
        <v/>
      </c>
      <c r="E329" s="264" t="str">
        <f t="shared" si="45"/>
        <v/>
      </c>
      <c r="F329" s="347"/>
      <c r="G329" s="530"/>
      <c r="H329" s="507" t="str">
        <f t="shared" si="47"/>
        <v/>
      </c>
      <c r="I329" s="722" t="str">
        <f t="shared" si="30"/>
        <v/>
      </c>
      <c r="J329" s="172"/>
      <c r="K329" s="172"/>
      <c r="L329" s="172"/>
      <c r="M329" s="172"/>
      <c r="N329" s="172"/>
      <c r="O329" s="172"/>
      <c r="P329" s="172"/>
      <c r="Q329" s="172"/>
      <c r="R329" s="172"/>
      <c r="S329" s="172"/>
      <c r="U329" s="172"/>
      <c r="V329" s="172"/>
      <c r="W329" s="172"/>
      <c r="X329" s="172"/>
      <c r="Y329" s="172"/>
      <c r="Z329" s="172"/>
      <c r="AB329" s="183"/>
      <c r="AI329" s="430" t="str">
        <f>IF($C329="","",HLOOKUP($C329,'Subpart I Tables'!$C$48:$N$75,25,FALSE))</f>
        <v/>
      </c>
      <c r="AT329" s="897"/>
      <c r="AU329" s="430" t="str">
        <f t="shared" si="46"/>
        <v/>
      </c>
      <c r="AV329" s="430" t="str">
        <f t="shared" si="48"/>
        <v/>
      </c>
      <c r="AW329" s="430" t="str">
        <f t="shared" si="49"/>
        <v/>
      </c>
      <c r="AX329" s="430">
        <f t="shared" si="34"/>
        <v>0</v>
      </c>
    </row>
    <row r="330" spans="1:50" ht="18" customHeight="1" x14ac:dyDescent="0.2">
      <c r="A330" s="172"/>
      <c r="B330" s="897"/>
      <c r="C330" s="410" t="str">
        <f t="shared" si="43"/>
        <v/>
      </c>
      <c r="D330" s="361" t="str">
        <f t="shared" ref="D330:D334" si="50">F260</f>
        <v/>
      </c>
      <c r="E330" s="264" t="str">
        <f t="shared" si="45"/>
        <v/>
      </c>
      <c r="F330" s="347"/>
      <c r="G330" s="530"/>
      <c r="H330" s="507" t="str">
        <f t="shared" si="47"/>
        <v/>
      </c>
      <c r="I330" s="722" t="str">
        <f t="shared" si="30"/>
        <v/>
      </c>
      <c r="J330" s="172"/>
      <c r="K330" s="172"/>
      <c r="L330" s="172"/>
      <c r="M330" s="172"/>
      <c r="N330" s="172"/>
      <c r="O330" s="172"/>
      <c r="P330" s="172"/>
      <c r="Q330" s="172"/>
      <c r="R330" s="172"/>
      <c r="S330" s="172"/>
      <c r="U330" s="172"/>
      <c r="V330" s="172"/>
      <c r="W330" s="172"/>
      <c r="X330" s="172"/>
      <c r="Y330" s="172"/>
      <c r="Z330" s="172"/>
      <c r="AB330" s="183"/>
      <c r="AI330" s="430" t="str">
        <f>IF($C330="","",HLOOKUP($C330,'Subpart I Tables'!$C$48:$N$75,25,FALSE))</f>
        <v/>
      </c>
      <c r="AT330" s="897"/>
      <c r="AU330" s="430" t="str">
        <f t="shared" si="46"/>
        <v/>
      </c>
      <c r="AV330" s="430" t="str">
        <f t="shared" si="48"/>
        <v/>
      </c>
      <c r="AW330" s="430" t="str">
        <f t="shared" si="49"/>
        <v/>
      </c>
      <c r="AX330" s="430">
        <f t="shared" si="34"/>
        <v>0</v>
      </c>
    </row>
    <row r="331" spans="1:50" ht="18" customHeight="1" x14ac:dyDescent="0.2">
      <c r="A331" s="172"/>
      <c r="B331" s="897"/>
      <c r="C331" s="410" t="str">
        <f t="shared" ref="C331:C334" si="51">IF(C261="","",C261)</f>
        <v/>
      </c>
      <c r="D331" s="361" t="str">
        <f t="shared" si="50"/>
        <v/>
      </c>
      <c r="E331" s="264" t="str">
        <f t="shared" si="45"/>
        <v/>
      </c>
      <c r="F331" s="347"/>
      <c r="G331" s="530"/>
      <c r="H331" s="507" t="str">
        <f t="shared" si="47"/>
        <v/>
      </c>
      <c r="I331" s="722" t="str">
        <f t="shared" si="30"/>
        <v/>
      </c>
      <c r="J331" s="172"/>
      <c r="K331" s="172"/>
      <c r="L331" s="172"/>
      <c r="M331" s="172"/>
      <c r="N331" s="172"/>
      <c r="O331" s="172"/>
      <c r="P331" s="172"/>
      <c r="Q331" s="172"/>
      <c r="R331" s="172"/>
      <c r="S331" s="172"/>
      <c r="U331" s="172"/>
      <c r="V331" s="172"/>
      <c r="W331" s="172"/>
      <c r="X331" s="172"/>
      <c r="Y331" s="172"/>
      <c r="Z331" s="172"/>
      <c r="AB331" s="183"/>
      <c r="AI331" s="430" t="str">
        <f>IF($C331="","",HLOOKUP($C331,'Subpart I Tables'!$C$48:$N$75,25,FALSE))</f>
        <v/>
      </c>
      <c r="AT331" s="897"/>
      <c r="AU331" s="430" t="str">
        <f t="shared" si="46"/>
        <v/>
      </c>
      <c r="AV331" s="430" t="str">
        <f>IF(ISNA(VLOOKUP($AU331,$C$320:$E$334,2,FALSE)),0,VLOOKUP($AU331,$C$320:$E$334,2,FALSE))</f>
        <v/>
      </c>
      <c r="AW331" s="430" t="str">
        <f t="shared" si="49"/>
        <v/>
      </c>
      <c r="AX331" s="430">
        <f t="shared" si="34"/>
        <v>0</v>
      </c>
    </row>
    <row r="332" spans="1:50" ht="18" customHeight="1" x14ac:dyDescent="0.2">
      <c r="A332" s="172"/>
      <c r="B332" s="897"/>
      <c r="C332" s="410" t="str">
        <f t="shared" si="51"/>
        <v/>
      </c>
      <c r="D332" s="361" t="str">
        <f t="shared" si="50"/>
        <v/>
      </c>
      <c r="E332" s="264" t="str">
        <f t="shared" si="45"/>
        <v/>
      </c>
      <c r="F332" s="347"/>
      <c r="G332" s="530"/>
      <c r="H332" s="507" t="str">
        <f t="shared" si="47"/>
        <v/>
      </c>
      <c r="I332" s="722" t="str">
        <f t="shared" si="30"/>
        <v/>
      </c>
      <c r="J332" s="172"/>
      <c r="K332" s="172"/>
      <c r="L332" s="172"/>
      <c r="M332" s="172"/>
      <c r="N332" s="172"/>
      <c r="O332" s="172"/>
      <c r="P332" s="172"/>
      <c r="Q332" s="172"/>
      <c r="R332" s="172"/>
      <c r="S332" s="172"/>
      <c r="U332" s="172"/>
      <c r="V332" s="172"/>
      <c r="W332" s="172"/>
      <c r="X332" s="172"/>
      <c r="Y332" s="172"/>
      <c r="Z332" s="172"/>
      <c r="AB332" s="183"/>
      <c r="AI332" s="430" t="str">
        <f>IF($C332="","",HLOOKUP($C332,'Subpart I Tables'!$C$48:$N$75,25,FALSE))</f>
        <v/>
      </c>
      <c r="AT332" s="897"/>
      <c r="AU332" s="430" t="str">
        <f t="shared" si="46"/>
        <v/>
      </c>
      <c r="AV332" s="430" t="str">
        <f t="shared" si="48"/>
        <v/>
      </c>
      <c r="AW332" s="430" t="str">
        <f t="shared" si="49"/>
        <v/>
      </c>
      <c r="AX332" s="430">
        <f t="shared" si="34"/>
        <v>0</v>
      </c>
    </row>
    <row r="333" spans="1:50" ht="18" customHeight="1" x14ac:dyDescent="0.2">
      <c r="A333" s="172"/>
      <c r="B333" s="897"/>
      <c r="C333" s="410" t="str">
        <f t="shared" si="51"/>
        <v/>
      </c>
      <c r="D333" s="361" t="str">
        <f t="shared" si="50"/>
        <v/>
      </c>
      <c r="E333" s="264" t="str">
        <f t="shared" si="45"/>
        <v/>
      </c>
      <c r="F333" s="347"/>
      <c r="G333" s="530"/>
      <c r="H333" s="507" t="str">
        <f t="shared" si="47"/>
        <v/>
      </c>
      <c r="I333" s="722" t="str">
        <f t="shared" si="30"/>
        <v/>
      </c>
      <c r="J333" s="172"/>
      <c r="K333" s="172"/>
      <c r="L333" s="172"/>
      <c r="M333" s="172"/>
      <c r="N333" s="172"/>
      <c r="O333" s="172"/>
      <c r="P333" s="172"/>
      <c r="Q333" s="172"/>
      <c r="R333" s="172"/>
      <c r="S333" s="172"/>
      <c r="U333" s="172"/>
      <c r="V333" s="172"/>
      <c r="W333" s="172"/>
      <c r="X333" s="172"/>
      <c r="Y333" s="172"/>
      <c r="Z333" s="172"/>
      <c r="AB333" s="183"/>
      <c r="AI333" s="430" t="str">
        <f>IF($C333="","",HLOOKUP($C333,'Subpart I Tables'!$C$48:$N$75,25,FALSE))</f>
        <v/>
      </c>
      <c r="AT333" s="897"/>
      <c r="AU333" s="430" t="str">
        <f t="shared" si="46"/>
        <v/>
      </c>
      <c r="AV333" s="430" t="str">
        <f t="shared" si="48"/>
        <v/>
      </c>
      <c r="AW333" s="430" t="str">
        <f t="shared" si="49"/>
        <v/>
      </c>
      <c r="AX333" s="430">
        <f t="shared" si="34"/>
        <v>0</v>
      </c>
    </row>
    <row r="334" spans="1:50" ht="18" customHeight="1" thickBot="1" x14ac:dyDescent="0.25">
      <c r="A334" s="172"/>
      <c r="B334" s="898"/>
      <c r="C334" s="411" t="str">
        <f t="shared" si="51"/>
        <v/>
      </c>
      <c r="D334" s="363" t="str">
        <f t="shared" si="50"/>
        <v/>
      </c>
      <c r="E334" s="266" t="str">
        <f t="shared" si="45"/>
        <v/>
      </c>
      <c r="F334" s="348"/>
      <c r="G334" s="531"/>
      <c r="H334" s="508" t="str">
        <f t="shared" si="47"/>
        <v/>
      </c>
      <c r="I334" s="723" t="str">
        <f t="shared" si="30"/>
        <v/>
      </c>
      <c r="J334" s="172"/>
      <c r="K334" s="172"/>
      <c r="L334" s="172"/>
      <c r="M334" s="172"/>
      <c r="N334" s="172"/>
      <c r="O334" s="172"/>
      <c r="P334" s="172"/>
      <c r="Q334" s="172"/>
      <c r="R334" s="172"/>
      <c r="S334" s="172"/>
      <c r="U334" s="172"/>
      <c r="V334" s="172"/>
      <c r="W334" s="172"/>
      <c r="X334" s="172"/>
      <c r="Y334" s="172"/>
      <c r="Z334" s="172"/>
      <c r="AB334" s="183"/>
      <c r="AI334" s="431" t="str">
        <f>IF($C334="","",HLOOKUP($C334,'Subpart I Tables'!$C$48:$N$75,25,FALSE))</f>
        <v/>
      </c>
      <c r="AT334" s="898"/>
      <c r="AU334" s="431" t="str">
        <f t="shared" si="46"/>
        <v/>
      </c>
      <c r="AV334" s="431" t="str">
        <f t="shared" si="48"/>
        <v/>
      </c>
      <c r="AW334" s="431" t="str">
        <f t="shared" si="49"/>
        <v/>
      </c>
      <c r="AX334" s="431">
        <f t="shared" si="34"/>
        <v>0</v>
      </c>
    </row>
    <row r="335" spans="1:50" x14ac:dyDescent="0.2">
      <c r="A335" s="172"/>
      <c r="B335" s="172"/>
      <c r="C335" s="172"/>
      <c r="D335" s="172"/>
      <c r="E335" s="172"/>
      <c r="F335" s="172"/>
      <c r="G335" s="172"/>
      <c r="H335" s="172"/>
      <c r="I335" s="172"/>
      <c r="J335" s="172"/>
      <c r="K335" s="172"/>
      <c r="L335" s="172"/>
      <c r="M335" s="172"/>
      <c r="N335" s="172"/>
      <c r="O335" s="172"/>
      <c r="P335" s="172"/>
      <c r="Q335" s="172"/>
      <c r="R335" s="172"/>
      <c r="S335" s="172"/>
      <c r="T335" s="172"/>
      <c r="U335" s="172"/>
      <c r="V335" s="172"/>
      <c r="W335" s="172"/>
      <c r="X335" s="172"/>
      <c r="Y335" s="172"/>
      <c r="Z335" s="172"/>
      <c r="AA335" s="172"/>
      <c r="AB335" s="172"/>
      <c r="AC335" s="172"/>
    </row>
    <row r="336" spans="1:50" ht="16.5" x14ac:dyDescent="0.3">
      <c r="A336" s="172"/>
      <c r="B336" s="172"/>
      <c r="C336" s="172"/>
      <c r="D336" s="172"/>
      <c r="E336" s="172"/>
      <c r="F336" s="172"/>
      <c r="G336" s="172"/>
      <c r="H336" s="172"/>
      <c r="J336" s="52" t="s">
        <v>186</v>
      </c>
      <c r="K336" s="172"/>
      <c r="L336" s="172"/>
      <c r="M336" s="172"/>
      <c r="N336" s="172"/>
      <c r="O336" s="172"/>
      <c r="P336" s="172"/>
      <c r="Q336" s="172"/>
      <c r="R336" s="172"/>
      <c r="S336" s="172"/>
      <c r="T336" s="172"/>
      <c r="U336" s="172"/>
      <c r="V336" s="172"/>
      <c r="W336" s="172"/>
      <c r="X336" s="172"/>
      <c r="Y336" s="172"/>
      <c r="Z336" s="172"/>
      <c r="AA336" s="172"/>
      <c r="AB336" s="172"/>
      <c r="AC336" s="172"/>
    </row>
    <row r="337" spans="1:64" x14ac:dyDescent="0.2">
      <c r="A337" s="172"/>
      <c r="B337" s="172"/>
      <c r="C337" s="172"/>
      <c r="D337" s="172"/>
      <c r="E337" s="172"/>
      <c r="F337" s="172"/>
      <c r="G337" s="172"/>
      <c r="H337" s="172"/>
      <c r="I337" s="172"/>
      <c r="J337" s="172"/>
      <c r="K337" s="172"/>
      <c r="L337" s="172"/>
      <c r="M337" s="172"/>
      <c r="N337" s="172"/>
      <c r="O337" s="172"/>
      <c r="P337" s="172"/>
      <c r="Q337" s="172"/>
      <c r="R337" s="172"/>
      <c r="S337" s="172"/>
      <c r="T337" s="172"/>
      <c r="U337" s="172"/>
      <c r="V337" s="172"/>
      <c r="W337" s="172"/>
      <c r="X337" s="172"/>
      <c r="Y337" s="172"/>
      <c r="Z337" s="172"/>
      <c r="AA337" s="172"/>
      <c r="AB337" s="172"/>
      <c r="AC337" s="172"/>
    </row>
    <row r="338" spans="1:64" ht="15" x14ac:dyDescent="0.25">
      <c r="A338" s="172"/>
      <c r="B338" s="186" t="s">
        <v>407</v>
      </c>
      <c r="C338" s="172"/>
      <c r="D338" s="172"/>
      <c r="E338" s="172"/>
      <c r="F338" s="172"/>
      <c r="G338" s="172"/>
      <c r="H338" s="172"/>
      <c r="I338" s="172"/>
      <c r="J338" s="172"/>
      <c r="K338" s="172"/>
      <c r="L338" s="172"/>
      <c r="M338" s="172"/>
      <c r="N338" s="172"/>
      <c r="O338" s="172"/>
      <c r="P338" s="172"/>
      <c r="Q338" s="172"/>
      <c r="R338" s="172"/>
      <c r="S338" s="172"/>
      <c r="T338" s="172"/>
      <c r="U338" s="172"/>
      <c r="V338" s="172"/>
      <c r="W338" s="172"/>
      <c r="X338" s="172"/>
      <c r="Y338" s="172"/>
      <c r="Z338" s="172"/>
      <c r="AA338" s="172"/>
      <c r="AB338" s="172"/>
      <c r="AC338" s="172"/>
    </row>
    <row r="339" spans="1:64" ht="15" x14ac:dyDescent="0.25">
      <c r="A339" s="172"/>
      <c r="B339" s="186"/>
      <c r="C339" s="172"/>
      <c r="D339" s="172"/>
      <c r="E339" s="172"/>
      <c r="F339" s="172"/>
      <c r="G339" s="172"/>
      <c r="H339" s="172"/>
      <c r="I339" s="172"/>
      <c r="J339" s="172"/>
      <c r="K339" s="172"/>
      <c r="L339" s="172"/>
      <c r="M339" s="172"/>
      <c r="N339" s="172"/>
      <c r="O339" s="172"/>
      <c r="P339" s="172"/>
      <c r="Q339" s="172"/>
      <c r="R339" s="172"/>
      <c r="S339" s="172"/>
      <c r="T339" s="172"/>
      <c r="U339" s="172"/>
      <c r="V339" s="172"/>
      <c r="W339" s="172"/>
      <c r="X339" s="172"/>
      <c r="Y339" s="172"/>
      <c r="Z339" s="172"/>
      <c r="AA339" s="172"/>
      <c r="AB339" s="172"/>
      <c r="AC339" s="172"/>
    </row>
    <row r="340" spans="1:64" ht="15" x14ac:dyDescent="0.25">
      <c r="A340" s="172"/>
      <c r="B340" s="186"/>
      <c r="C340" s="172"/>
      <c r="D340" s="172"/>
      <c r="E340" s="172"/>
      <c r="F340" s="172"/>
      <c r="G340" s="172"/>
      <c r="H340" s="172"/>
      <c r="I340" s="172"/>
      <c r="J340" s="172"/>
      <c r="K340" s="172"/>
      <c r="L340" s="172"/>
      <c r="M340" s="172"/>
      <c r="N340" s="172"/>
      <c r="O340" s="172"/>
      <c r="P340" s="172"/>
      <c r="Q340" s="172"/>
      <c r="R340" s="172"/>
      <c r="S340" s="172"/>
      <c r="T340" s="172"/>
      <c r="U340" s="172"/>
      <c r="V340" s="172"/>
      <c r="W340" s="172"/>
      <c r="X340" s="172"/>
      <c r="Y340" s="172"/>
      <c r="Z340" s="172"/>
      <c r="AA340" s="172"/>
      <c r="AB340" s="172"/>
      <c r="AC340" s="172"/>
    </row>
    <row r="341" spans="1:64" ht="15.75" thickBot="1" x14ac:dyDescent="0.3">
      <c r="A341" s="172"/>
      <c r="B341" s="186"/>
      <c r="C341" s="172"/>
      <c r="D341" s="172"/>
      <c r="E341" s="172"/>
      <c r="F341" s="172"/>
      <c r="G341" s="172"/>
      <c r="H341" s="172"/>
      <c r="I341" s="172"/>
      <c r="J341" s="172"/>
      <c r="K341" s="172"/>
      <c r="L341" s="172"/>
      <c r="M341" s="172"/>
      <c r="N341" s="172"/>
      <c r="O341" s="172"/>
      <c r="P341" s="172"/>
      <c r="Q341" s="172"/>
      <c r="R341" s="172"/>
      <c r="S341" s="172"/>
      <c r="T341" s="172"/>
      <c r="U341" s="172"/>
      <c r="V341" s="172"/>
      <c r="W341" s="259"/>
      <c r="X341" s="172"/>
      <c r="Y341" s="172"/>
      <c r="Z341" s="172"/>
      <c r="AA341" s="172"/>
      <c r="AB341" s="172"/>
      <c r="AC341" s="172"/>
      <c r="AD341" s="172"/>
      <c r="AE341" s="172"/>
      <c r="AF341" s="172"/>
    </row>
    <row r="342" spans="1:64" ht="17.25" thickBot="1" x14ac:dyDescent="0.3">
      <c r="A342" s="172"/>
      <c r="B342" s="186"/>
      <c r="C342" s="172"/>
      <c r="D342" s="172"/>
      <c r="E342" s="172"/>
      <c r="F342" s="172"/>
      <c r="I342" s="172"/>
      <c r="M342" s="172"/>
      <c r="N342" s="172"/>
      <c r="O342" s="172"/>
      <c r="P342" s="172"/>
      <c r="W342" s="867" t="s">
        <v>187</v>
      </c>
      <c r="X342" s="868"/>
      <c r="Y342" s="868"/>
      <c r="Z342" s="868"/>
      <c r="AA342" s="868"/>
      <c r="AB342" s="868"/>
      <c r="AC342" s="868"/>
      <c r="AD342" s="869"/>
      <c r="AE342" s="172"/>
      <c r="AF342" s="172"/>
      <c r="AG342" s="172"/>
      <c r="AH342" s="172"/>
      <c r="AI342" s="172"/>
      <c r="AJ342" s="172"/>
      <c r="AK342" s="172"/>
      <c r="AT342" s="591" t="s">
        <v>487</v>
      </c>
    </row>
    <row r="343" spans="1:64" s="287" customFormat="1" ht="150" thickBot="1" x14ac:dyDescent="0.25">
      <c r="A343" s="172"/>
      <c r="B343" s="407" t="s">
        <v>8</v>
      </c>
      <c r="C343" s="213" t="s">
        <v>68</v>
      </c>
      <c r="D343" s="352" t="s">
        <v>27</v>
      </c>
      <c r="E343" s="352" t="s">
        <v>296</v>
      </c>
      <c r="F343" s="352" t="s">
        <v>297</v>
      </c>
      <c r="G343" s="352" t="s">
        <v>473</v>
      </c>
      <c r="H343" s="352" t="s">
        <v>474</v>
      </c>
      <c r="I343" s="352" t="s">
        <v>298</v>
      </c>
      <c r="J343" s="352" t="s">
        <v>475</v>
      </c>
      <c r="K343" s="352" t="s">
        <v>476</v>
      </c>
      <c r="L343" s="352" t="s">
        <v>477</v>
      </c>
      <c r="M343" s="352" t="s">
        <v>375</v>
      </c>
      <c r="N343" s="413" t="s">
        <v>351</v>
      </c>
      <c r="O343" s="413" t="s">
        <v>344</v>
      </c>
      <c r="P343" s="413" t="s">
        <v>478</v>
      </c>
      <c r="Q343" s="413" t="s">
        <v>479</v>
      </c>
      <c r="R343" s="413" t="s">
        <v>345</v>
      </c>
      <c r="S343" s="413" t="s">
        <v>470</v>
      </c>
      <c r="T343" s="413" t="s">
        <v>480</v>
      </c>
      <c r="U343" s="413" t="s">
        <v>481</v>
      </c>
      <c r="V343" s="231" t="s">
        <v>402</v>
      </c>
      <c r="W343" s="414" t="s">
        <v>354</v>
      </c>
      <c r="X343" s="415" t="s">
        <v>355</v>
      </c>
      <c r="Y343" s="416" t="s">
        <v>483</v>
      </c>
      <c r="Z343" s="416" t="s">
        <v>482</v>
      </c>
      <c r="AA343" s="416" t="s">
        <v>356</v>
      </c>
      <c r="AB343" s="416" t="s">
        <v>484</v>
      </c>
      <c r="AC343" s="416" t="s">
        <v>485</v>
      </c>
      <c r="AD343" s="416" t="s">
        <v>486</v>
      </c>
      <c r="AI343" s="435" t="s">
        <v>296</v>
      </c>
      <c r="AJ343" s="190" t="s">
        <v>297</v>
      </c>
      <c r="AK343" s="190" t="s">
        <v>473</v>
      </c>
      <c r="AL343" s="190" t="s">
        <v>474</v>
      </c>
      <c r="AM343" s="219" t="s">
        <v>298</v>
      </c>
      <c r="AN343" s="352" t="s">
        <v>475</v>
      </c>
      <c r="AO343" s="352" t="s">
        <v>476</v>
      </c>
      <c r="AP343" s="352" t="s">
        <v>477</v>
      </c>
      <c r="AT343" s="551" t="s">
        <v>8</v>
      </c>
      <c r="AU343" s="489" t="s">
        <v>68</v>
      </c>
      <c r="AV343" s="231" t="s">
        <v>27</v>
      </c>
      <c r="AW343" s="231" t="s">
        <v>296</v>
      </c>
      <c r="AX343" s="231" t="s">
        <v>297</v>
      </c>
      <c r="AY343" s="231" t="s">
        <v>473</v>
      </c>
      <c r="AZ343" s="231" t="s">
        <v>474</v>
      </c>
      <c r="BA343" s="231" t="s">
        <v>298</v>
      </c>
      <c r="BB343" s="231" t="s">
        <v>475</v>
      </c>
      <c r="BC343" s="231" t="s">
        <v>476</v>
      </c>
      <c r="BD343" s="231" t="s">
        <v>477</v>
      </c>
      <c r="BE343" s="583" t="s">
        <v>552</v>
      </c>
      <c r="BF343" s="583" t="s">
        <v>553</v>
      </c>
      <c r="BG343" s="583" t="s">
        <v>554</v>
      </c>
      <c r="BH343" s="583" t="s">
        <v>555</v>
      </c>
      <c r="BI343" s="583" t="s">
        <v>556</v>
      </c>
      <c r="BJ343" s="583" t="s">
        <v>557</v>
      </c>
      <c r="BK343" s="583" t="s">
        <v>558</v>
      </c>
      <c r="BL343" s="583" t="s">
        <v>559</v>
      </c>
    </row>
    <row r="344" spans="1:64" s="287" customFormat="1" ht="18" customHeight="1" x14ac:dyDescent="0.2">
      <c r="A344" s="286"/>
      <c r="B344" s="889" t="s">
        <v>467</v>
      </c>
      <c r="C344" s="261" t="str">
        <f t="shared" ref="C344:D363" si="52">C275</f>
        <v/>
      </c>
      <c r="D344" s="193" t="str">
        <f t="shared" si="52"/>
        <v/>
      </c>
      <c r="E344" s="193" t="str">
        <f t="shared" ref="E344:E375" si="53">IF(ISNA(AI344),0,AI344)</f>
        <v/>
      </c>
      <c r="F344" s="193" t="str">
        <f t="shared" ref="F344:F375" si="54">IF(ISNA(AJ344),0,AJ344)</f>
        <v/>
      </c>
      <c r="G344" s="193" t="str">
        <f t="shared" ref="G344:G375" si="55">IF(ISNA(AK344),0,AK344)</f>
        <v/>
      </c>
      <c r="H344" s="193" t="str">
        <f t="shared" ref="H344:H375" si="56">IF(ISNA(AL344),0,AL344)</f>
        <v/>
      </c>
      <c r="I344" s="193" t="str">
        <f t="shared" ref="I344:I375" si="57">IF(ISNA(AM344),0,AM344)</f>
        <v/>
      </c>
      <c r="J344" s="193" t="str">
        <f t="shared" ref="J344:J375" si="58">IF(ISNA(AN344),0,AN344)</f>
        <v/>
      </c>
      <c r="K344" s="193" t="str">
        <f t="shared" ref="K344:K375" si="59">IF(ISNA(AO344),0,AO344)</f>
        <v/>
      </c>
      <c r="L344" s="193" t="str">
        <f t="shared" ref="L344:L375" si="60">IF(ISNA(AP344),0,AP344)</f>
        <v/>
      </c>
      <c r="M344" s="417" t="str">
        <f t="shared" ref="M344:M375" si="61">IF(F275=0,"",F275)</f>
        <v/>
      </c>
      <c r="N344" s="529"/>
      <c r="O344" s="529"/>
      <c r="P344" s="529"/>
      <c r="Q344" s="529"/>
      <c r="R344" s="529"/>
      <c r="S344" s="529"/>
      <c r="T344" s="529"/>
      <c r="U344" s="529"/>
      <c r="V344" s="507" t="str">
        <f t="shared" ref="V344:V358" si="62">IF($C344="","",IF(ISNA(VLOOKUP($C344&amp;"Plasma Etching/Wafer Cleaning",$A$169:$H$194,8,FALSE)),1,VLOOKUP($C344&amp;"Plasma Etching/Wafer Cleaning",$A$169:$H$194,8,FALSE)))</f>
        <v/>
      </c>
      <c r="W344" s="721">
        <f t="shared" ref="W344:W375" si="63">IF($C344="",0,$D344*(1-IF($M344="",0,$M344)*N344*$V344)*IF(E344="N/A",0,E344*0.001))</f>
        <v>0</v>
      </c>
      <c r="X344" s="721">
        <f t="shared" ref="X344:X375" si="64">IF($C344="",0,$D344*(1-IF($M344="",0,$M344)*O344*$V344)*IF(F344="N/A",0,F344*0.001))</f>
        <v>0</v>
      </c>
      <c r="Y344" s="721">
        <f t="shared" ref="Y344:Y375" si="65">IF($C344="",0,$D344*(1-IF($M344="",0,$M344)*P344*$V344)*IF(G344="N/A",0,G344*0.001))</f>
        <v>0</v>
      </c>
      <c r="Z344" s="721">
        <f t="shared" ref="Z344:Z375" si="66">IF($C344="",0,$D344*(1-IF($M344="",0,$M344)*Q344*$V344)*IF(H344="N/A",0,H344*0.001))</f>
        <v>0</v>
      </c>
      <c r="AA344" s="721">
        <f t="shared" ref="AA344:AA375" si="67">IF($C344="",0,$D344*(1-IF($M344="",0,$M344)*R344*$V344)*IF(I344="N/A",0,I344*0.001))</f>
        <v>0</v>
      </c>
      <c r="AB344" s="721">
        <f t="shared" ref="AB344:AB375" si="68">IF($C344="",0,$D344*(1-IF($M344="",0,$M344)*S344*$V344)*IF(J344="N/A",0,J344*0.001))</f>
        <v>0</v>
      </c>
      <c r="AC344" s="721">
        <f t="shared" ref="AC344:AC375" si="69">IF($C344="",0,$D344*(1-IF($M344="",0,$M344)*T344*$V344)*IF(K344="N/A",0,K344*0.001))</f>
        <v>0</v>
      </c>
      <c r="AD344" s="721">
        <f t="shared" ref="AD344:AD375" si="70">IF($C344="",0,$D344*(1-IF($M344="",0,$M344)*U344*$V344)*IF(L344="N/A",0,L344*0.001))</f>
        <v>0</v>
      </c>
      <c r="AI344" s="436" t="str">
        <f>IF($C344="","",HLOOKUP($C344,'Subpart I Tables'!$C$48:$N$75,5,FALSE))</f>
        <v/>
      </c>
      <c r="AJ344" s="437" t="str">
        <f>IF($C344="","",HLOOKUP($C344,'Subpart I Tables'!$C$48:$N$75,6,FALSE))</f>
        <v/>
      </c>
      <c r="AK344" s="437" t="str">
        <f>IF($C344="","",HLOOKUP($C344,'Subpart I Tables'!$C$48:$N$75,7,FALSE))</f>
        <v/>
      </c>
      <c r="AL344" s="437" t="str">
        <f>IF($C344="","",HLOOKUP($C344,'Subpart I Tables'!$C$48:$N$75,8,FALSE))</f>
        <v/>
      </c>
      <c r="AM344" s="438" t="str">
        <f>IF($C344="","",HLOOKUP($C344,'Subpart I Tables'!$C$48:$N$75,9,FALSE))</f>
        <v/>
      </c>
      <c r="AN344" s="438" t="str">
        <f>IF($C344="","",HLOOKUP($C344,'Subpart I Tables'!$C$48:$N$75,10,FALSE))</f>
        <v/>
      </c>
      <c r="AO344" s="438" t="str">
        <f>IF($C344="","",HLOOKUP($C344,'Subpart I Tables'!$C$48:$N$75,11,FALSE))</f>
        <v/>
      </c>
      <c r="AP344" s="438" t="str">
        <f>IF($C344="","",HLOOKUP($C344,'Subpart I Tables'!$C$48:$N$75,12,FALSE))</f>
        <v/>
      </c>
      <c r="AT344" s="889" t="s">
        <v>467</v>
      </c>
      <c r="AU344" s="614" t="str">
        <f>AT415</f>
        <v/>
      </c>
      <c r="AV344" s="429" t="str">
        <f>IF(ISNA(VLOOKUP($AU344,$C$344:$L$358,2,FALSE)),0,VLOOKUP($AU344,$C$344:$L$358,2,FALSE))</f>
        <v/>
      </c>
      <c r="AW344" s="429" t="str">
        <f>IF(ISNA(VLOOKUP($AU344,$C$344:$L$358,3,FALSE)),0,VLOOKUP($AU344,$C$344:$L$358,3,FALSE))</f>
        <v/>
      </c>
      <c r="AX344" s="429" t="str">
        <f>IF(ISNA(VLOOKUP($AU344,$C$344:$L$358,4,FALSE)),0,VLOOKUP($AU344,$C$344:$L$358,4,FALSE))</f>
        <v/>
      </c>
      <c r="AY344" s="429" t="str">
        <f>IF(ISNA(VLOOKUP($AU344,$C$344:$L$358,5,FALSE)),0,VLOOKUP($AU344,$C$344:$L$358,5,FALSE))</f>
        <v/>
      </c>
      <c r="AZ344" s="429" t="str">
        <f>IF(ISNA(VLOOKUP($AU344,$C$344:$L$358,6,FALSE)),0,VLOOKUP($AU344,$C$344:$L$358,6,FALSE))</f>
        <v/>
      </c>
      <c r="BA344" s="429" t="str">
        <f>IF(ISNA(VLOOKUP($AU344,$C$344:$L$358,7,FALSE)),0,VLOOKUP($AU344,$C$344:$L$358,7,FALSE))</f>
        <v/>
      </c>
      <c r="BB344" s="429" t="str">
        <f>IF(ISNA(VLOOKUP($AU344,$C$344:$L$358,8,FALSE)),0,VLOOKUP($AU344,$C$344:$L$358,8,FALSE))</f>
        <v/>
      </c>
      <c r="BC344" s="429" t="str">
        <f>IF(ISNA(VLOOKUP($AU344,$C$344:$L$358,9,FALSE)),0,VLOOKUP($AU344,$C$344:$L$358,9,FALSE))</f>
        <v/>
      </c>
      <c r="BD344" s="429" t="str">
        <f>IF(ISNA(VLOOKUP($AU344,$C$344:$L$358,10,FALSE)),0,VLOOKUP($AU344,$C$344:$L$358,10,FALSE))</f>
        <v/>
      </c>
      <c r="BE344" s="429" t="str">
        <f t="shared" ref="BE344:BL344" si="71">IF($AU344="","",$AV344*AW344)</f>
        <v/>
      </c>
      <c r="BF344" s="429" t="str">
        <f t="shared" si="71"/>
        <v/>
      </c>
      <c r="BG344" s="429" t="str">
        <f t="shared" si="71"/>
        <v/>
      </c>
      <c r="BH344" s="429" t="str">
        <f t="shared" si="71"/>
        <v/>
      </c>
      <c r="BI344" s="429" t="str">
        <f t="shared" si="71"/>
        <v/>
      </c>
      <c r="BJ344" s="429" t="str">
        <f t="shared" si="71"/>
        <v/>
      </c>
      <c r="BK344" s="429" t="str">
        <f t="shared" si="71"/>
        <v/>
      </c>
      <c r="BL344" s="429" t="str">
        <f t="shared" si="71"/>
        <v/>
      </c>
    </row>
    <row r="345" spans="1:64" s="287" customFormat="1" ht="18" customHeight="1" x14ac:dyDescent="0.2">
      <c r="A345" s="286"/>
      <c r="B345" s="890"/>
      <c r="C345" s="263" t="str">
        <f t="shared" si="52"/>
        <v/>
      </c>
      <c r="D345" s="238" t="str">
        <f t="shared" si="52"/>
        <v/>
      </c>
      <c r="E345" s="238" t="str">
        <f t="shared" si="53"/>
        <v/>
      </c>
      <c r="F345" s="238" t="str">
        <f t="shared" si="54"/>
        <v/>
      </c>
      <c r="G345" s="238" t="str">
        <f t="shared" si="55"/>
        <v/>
      </c>
      <c r="H345" s="238" t="str">
        <f t="shared" si="56"/>
        <v/>
      </c>
      <c r="I345" s="238" t="str">
        <f t="shared" si="57"/>
        <v/>
      </c>
      <c r="J345" s="238" t="str">
        <f t="shared" si="58"/>
        <v/>
      </c>
      <c r="K345" s="238" t="str">
        <f t="shared" si="59"/>
        <v/>
      </c>
      <c r="L345" s="238" t="str">
        <f t="shared" si="60"/>
        <v/>
      </c>
      <c r="M345" s="418" t="str">
        <f t="shared" si="61"/>
        <v/>
      </c>
      <c r="N345" s="530"/>
      <c r="O345" s="530"/>
      <c r="P345" s="530"/>
      <c r="Q345" s="530"/>
      <c r="R345" s="530"/>
      <c r="S345" s="530"/>
      <c r="T345" s="530"/>
      <c r="U345" s="530"/>
      <c r="V345" s="507" t="str">
        <f t="shared" si="62"/>
        <v/>
      </c>
      <c r="W345" s="722">
        <f t="shared" si="63"/>
        <v>0</v>
      </c>
      <c r="X345" s="722">
        <f t="shared" si="64"/>
        <v>0</v>
      </c>
      <c r="Y345" s="722">
        <f t="shared" si="65"/>
        <v>0</v>
      </c>
      <c r="Z345" s="722">
        <f t="shared" si="66"/>
        <v>0</v>
      </c>
      <c r="AA345" s="722">
        <f t="shared" si="67"/>
        <v>0</v>
      </c>
      <c r="AB345" s="722">
        <f t="shared" si="68"/>
        <v>0</v>
      </c>
      <c r="AC345" s="722">
        <f t="shared" si="69"/>
        <v>0</v>
      </c>
      <c r="AD345" s="722">
        <f t="shared" si="70"/>
        <v>0</v>
      </c>
      <c r="AI345" s="439" t="str">
        <f>IF($C345="","",HLOOKUP($C345,'Subpart I Tables'!$C$48:$N$75,5,FALSE))</f>
        <v/>
      </c>
      <c r="AJ345" s="440" t="str">
        <f>IF($C345="","",HLOOKUP($C345,'Subpart I Tables'!$C$48:$N$75,6,FALSE))</f>
        <v/>
      </c>
      <c r="AK345" s="440" t="str">
        <f>IF($C345="","",HLOOKUP($C345,'Subpart I Tables'!$C$48:$N$75,7,FALSE))</f>
        <v/>
      </c>
      <c r="AL345" s="440" t="str">
        <f>IF($C345="","",HLOOKUP($C345,'Subpart I Tables'!$C$48:$N$75,8,FALSE))</f>
        <v/>
      </c>
      <c r="AM345" s="441" t="str">
        <f>IF($C345="","",HLOOKUP($C345,'Subpart I Tables'!$C$48:$N$75,9,FALSE))</f>
        <v/>
      </c>
      <c r="AN345" s="441" t="str">
        <f>IF($C345="","",HLOOKUP($C345,'Subpart I Tables'!$C$48:$N$75,10,FALSE))</f>
        <v/>
      </c>
      <c r="AO345" s="441" t="str">
        <f>IF($C345="","",HLOOKUP($C345,'Subpart I Tables'!$C$48:$N$75,11,FALSE))</f>
        <v/>
      </c>
      <c r="AP345" s="441" t="str">
        <f>IF($C345="","",HLOOKUP($C345,'Subpart I Tables'!$C$48:$N$75,12,FALSE))</f>
        <v/>
      </c>
      <c r="AT345" s="890"/>
      <c r="AU345" s="615" t="str">
        <f t="shared" ref="AU345:AU358" si="72">AT416</f>
        <v/>
      </c>
      <c r="AV345" s="430" t="str">
        <f t="shared" ref="AV345:AV358" si="73">IF(ISNA(VLOOKUP($AU345,$C$344:$L$358,2,FALSE)),0,VLOOKUP($AU345,$C$344:$L$358,2,FALSE))</f>
        <v/>
      </c>
      <c r="AW345" s="430" t="str">
        <f t="shared" ref="AW345:AW357" si="74">IF(ISNA(VLOOKUP($AU345,$C$344:$L$358,3,FALSE)),0,VLOOKUP($AU345,$C$344:$L$358,3,FALSE))</f>
        <v/>
      </c>
      <c r="AX345" s="430" t="str">
        <f t="shared" ref="AX345:AX358" si="75">IF(ISNA(VLOOKUP($AU345,$C$344:$L$358,4,FALSE)),0,VLOOKUP($AU345,$C$344:$L$358,4,FALSE))</f>
        <v/>
      </c>
      <c r="AY345" s="430" t="str">
        <f t="shared" ref="AY345:AY358" si="76">IF(ISNA(VLOOKUP($AU345,$C$344:$L$358,5,FALSE)),0,VLOOKUP($AU345,$C$344:$L$358,5,FALSE))</f>
        <v/>
      </c>
      <c r="AZ345" s="430" t="str">
        <f t="shared" ref="AZ345:AZ358" si="77">IF(ISNA(VLOOKUP($AU345,$C$344:$L$358,6,FALSE)),0,VLOOKUP($AU345,$C$344:$L$358,6,FALSE))</f>
        <v/>
      </c>
      <c r="BA345" s="430" t="str">
        <f t="shared" ref="BA345:BA358" si="78">IF(ISNA(VLOOKUP($AU345,$C$344:$L$358,7,FALSE)),0,VLOOKUP($AU345,$C$344:$L$358,7,FALSE))</f>
        <v/>
      </c>
      <c r="BB345" s="430" t="str">
        <f t="shared" ref="BB345:BB358" si="79">IF(ISNA(VLOOKUP($AU345,$C$344:$L$358,8,FALSE)),0,VLOOKUP($AU345,$C$344:$L$358,8,FALSE))</f>
        <v/>
      </c>
      <c r="BC345" s="430" t="str">
        <f t="shared" ref="BC345:BC358" si="80">IF(ISNA(VLOOKUP($AU345,$C$344:$L$358,9,FALSE)),0,VLOOKUP($AU345,$C$344:$L$358,9,FALSE))</f>
        <v/>
      </c>
      <c r="BD345" s="430" t="str">
        <f t="shared" ref="BD345:BD358" si="81">IF(ISNA(VLOOKUP($AU345,$C$344:$L$358,10,FALSE)),0,VLOOKUP($AU345,$C$344:$L$358,10,FALSE))</f>
        <v/>
      </c>
      <c r="BE345" s="430" t="str">
        <f t="shared" ref="BE345:BE403" si="82">IF($AU345="","",$AV345*AW345)</f>
        <v/>
      </c>
      <c r="BF345" s="430" t="str">
        <f t="shared" ref="BF345:BF403" si="83">IF($AU345="","",$AV345*AX345)</f>
        <v/>
      </c>
      <c r="BG345" s="430" t="str">
        <f t="shared" ref="BG345:BG403" si="84">IF($AU345="","",$AV345*AY345)</f>
        <v/>
      </c>
      <c r="BH345" s="430" t="str">
        <f t="shared" ref="BH345:BH403" si="85">IF($AU345="","",$AV345*AZ345)</f>
        <v/>
      </c>
      <c r="BI345" s="430" t="str">
        <f t="shared" ref="BI345:BI403" si="86">IF($AU345="","",$AV345*BA345)</f>
        <v/>
      </c>
      <c r="BJ345" s="430" t="str">
        <f t="shared" ref="BJ345:BJ403" si="87">IF($AU345="","",$AV345*BB345)</f>
        <v/>
      </c>
      <c r="BK345" s="430" t="str">
        <f t="shared" ref="BK345:BK403" si="88">IF($AU345="","",$AV345*BC345)</f>
        <v/>
      </c>
      <c r="BL345" s="430" t="str">
        <f t="shared" ref="BL345:BL403" si="89">IF($AU345="","",$AV345*BD345)</f>
        <v/>
      </c>
    </row>
    <row r="346" spans="1:64" s="287" customFormat="1" ht="18" customHeight="1" x14ac:dyDescent="0.2">
      <c r="A346" s="286"/>
      <c r="B346" s="890"/>
      <c r="C346" s="263" t="str">
        <f t="shared" si="52"/>
        <v/>
      </c>
      <c r="D346" s="238" t="str">
        <f t="shared" si="52"/>
        <v/>
      </c>
      <c r="E346" s="238" t="str">
        <f t="shared" si="53"/>
        <v/>
      </c>
      <c r="F346" s="238" t="str">
        <f t="shared" si="54"/>
        <v/>
      </c>
      <c r="G346" s="238" t="str">
        <f t="shared" si="55"/>
        <v/>
      </c>
      <c r="H346" s="238" t="str">
        <f t="shared" si="56"/>
        <v/>
      </c>
      <c r="I346" s="238" t="str">
        <f t="shared" si="57"/>
        <v/>
      </c>
      <c r="J346" s="238" t="str">
        <f t="shared" si="58"/>
        <v/>
      </c>
      <c r="K346" s="238" t="str">
        <f t="shared" si="59"/>
        <v/>
      </c>
      <c r="L346" s="238" t="str">
        <f t="shared" si="60"/>
        <v/>
      </c>
      <c r="M346" s="418" t="str">
        <f t="shared" si="61"/>
        <v/>
      </c>
      <c r="N346" s="530"/>
      <c r="O346" s="530"/>
      <c r="P346" s="530"/>
      <c r="Q346" s="530"/>
      <c r="R346" s="530"/>
      <c r="S346" s="530"/>
      <c r="T346" s="530"/>
      <c r="U346" s="530"/>
      <c r="V346" s="507" t="str">
        <f t="shared" si="62"/>
        <v/>
      </c>
      <c r="W346" s="722">
        <f t="shared" si="63"/>
        <v>0</v>
      </c>
      <c r="X346" s="722">
        <f t="shared" si="64"/>
        <v>0</v>
      </c>
      <c r="Y346" s="722">
        <f t="shared" si="65"/>
        <v>0</v>
      </c>
      <c r="Z346" s="722">
        <f t="shared" si="66"/>
        <v>0</v>
      </c>
      <c r="AA346" s="722">
        <f t="shared" si="67"/>
        <v>0</v>
      </c>
      <c r="AB346" s="722">
        <f t="shared" si="68"/>
        <v>0</v>
      </c>
      <c r="AC346" s="722">
        <f t="shared" si="69"/>
        <v>0</v>
      </c>
      <c r="AD346" s="722">
        <f t="shared" si="70"/>
        <v>0</v>
      </c>
      <c r="AI346" s="439" t="str">
        <f>IF($C346="","",HLOOKUP($C346,'Subpart I Tables'!$C$48:$N$75,5,FALSE))</f>
        <v/>
      </c>
      <c r="AJ346" s="440" t="str">
        <f>IF($C346="","",HLOOKUP($C346,'Subpart I Tables'!$C$48:$N$75,6,FALSE))</f>
        <v/>
      </c>
      <c r="AK346" s="440" t="str">
        <f>IF($C346="","",HLOOKUP($C346,'Subpart I Tables'!$C$48:$N$75,7,FALSE))</f>
        <v/>
      </c>
      <c r="AL346" s="440" t="str">
        <f>IF($C346="","",HLOOKUP($C346,'Subpart I Tables'!$C$48:$N$75,8,FALSE))</f>
        <v/>
      </c>
      <c r="AM346" s="441" t="str">
        <f>IF($C346="","",HLOOKUP($C346,'Subpart I Tables'!$C$48:$N$75,9,FALSE))</f>
        <v/>
      </c>
      <c r="AN346" s="441" t="str">
        <f>IF($C346="","",HLOOKUP($C346,'Subpart I Tables'!$C$48:$N$75,10,FALSE))</f>
        <v/>
      </c>
      <c r="AO346" s="441" t="str">
        <f>IF($C346="","",HLOOKUP($C346,'Subpart I Tables'!$C$48:$N$75,11,FALSE))</f>
        <v/>
      </c>
      <c r="AP346" s="441" t="str">
        <f>IF($C346="","",HLOOKUP($C346,'Subpart I Tables'!$C$48:$N$75,12,FALSE))</f>
        <v/>
      </c>
      <c r="AT346" s="890"/>
      <c r="AU346" s="615" t="str">
        <f t="shared" si="72"/>
        <v/>
      </c>
      <c r="AV346" s="430" t="str">
        <f t="shared" si="73"/>
        <v/>
      </c>
      <c r="AW346" s="430" t="str">
        <f t="shared" si="74"/>
        <v/>
      </c>
      <c r="AX346" s="430" t="str">
        <f t="shared" si="75"/>
        <v/>
      </c>
      <c r="AY346" s="430" t="str">
        <f t="shared" si="76"/>
        <v/>
      </c>
      <c r="AZ346" s="430" t="str">
        <f t="shared" si="77"/>
        <v/>
      </c>
      <c r="BA346" s="430" t="str">
        <f t="shared" si="78"/>
        <v/>
      </c>
      <c r="BB346" s="430" t="str">
        <f t="shared" si="79"/>
        <v/>
      </c>
      <c r="BC346" s="430" t="str">
        <f t="shared" si="80"/>
        <v/>
      </c>
      <c r="BD346" s="430" t="str">
        <f t="shared" si="81"/>
        <v/>
      </c>
      <c r="BE346" s="430" t="str">
        <f t="shared" si="82"/>
        <v/>
      </c>
      <c r="BF346" s="430" t="str">
        <f t="shared" si="83"/>
        <v/>
      </c>
      <c r="BG346" s="430" t="str">
        <f t="shared" si="84"/>
        <v/>
      </c>
      <c r="BH346" s="430" t="str">
        <f t="shared" si="85"/>
        <v/>
      </c>
      <c r="BI346" s="430" t="str">
        <f t="shared" si="86"/>
        <v/>
      </c>
      <c r="BJ346" s="430" t="str">
        <f t="shared" si="87"/>
        <v/>
      </c>
      <c r="BK346" s="430" t="str">
        <f t="shared" si="88"/>
        <v/>
      </c>
      <c r="BL346" s="430" t="str">
        <f t="shared" si="89"/>
        <v/>
      </c>
    </row>
    <row r="347" spans="1:64" s="287" customFormat="1" ht="18" customHeight="1" x14ac:dyDescent="0.2">
      <c r="A347" s="286"/>
      <c r="B347" s="890"/>
      <c r="C347" s="263" t="str">
        <f t="shared" si="52"/>
        <v/>
      </c>
      <c r="D347" s="238" t="str">
        <f t="shared" si="52"/>
        <v/>
      </c>
      <c r="E347" s="238" t="str">
        <f t="shared" si="53"/>
        <v/>
      </c>
      <c r="F347" s="238" t="str">
        <f t="shared" si="54"/>
        <v/>
      </c>
      <c r="G347" s="238" t="str">
        <f t="shared" si="55"/>
        <v/>
      </c>
      <c r="H347" s="238" t="str">
        <f t="shared" si="56"/>
        <v/>
      </c>
      <c r="I347" s="238" t="str">
        <f t="shared" si="57"/>
        <v/>
      </c>
      <c r="J347" s="238" t="str">
        <f t="shared" si="58"/>
        <v/>
      </c>
      <c r="K347" s="238" t="str">
        <f t="shared" si="59"/>
        <v/>
      </c>
      <c r="L347" s="238" t="str">
        <f t="shared" si="60"/>
        <v/>
      </c>
      <c r="M347" s="418" t="str">
        <f t="shared" si="61"/>
        <v/>
      </c>
      <c r="N347" s="530"/>
      <c r="O347" s="530"/>
      <c r="P347" s="530"/>
      <c r="Q347" s="530"/>
      <c r="R347" s="530"/>
      <c r="S347" s="530"/>
      <c r="T347" s="530"/>
      <c r="U347" s="530"/>
      <c r="V347" s="507" t="str">
        <f t="shared" si="62"/>
        <v/>
      </c>
      <c r="W347" s="722">
        <f t="shared" si="63"/>
        <v>0</v>
      </c>
      <c r="X347" s="722">
        <f t="shared" si="64"/>
        <v>0</v>
      </c>
      <c r="Y347" s="722">
        <f t="shared" si="65"/>
        <v>0</v>
      </c>
      <c r="Z347" s="722">
        <f t="shared" si="66"/>
        <v>0</v>
      </c>
      <c r="AA347" s="722">
        <f t="shared" si="67"/>
        <v>0</v>
      </c>
      <c r="AB347" s="722">
        <f t="shared" si="68"/>
        <v>0</v>
      </c>
      <c r="AC347" s="722">
        <f t="shared" si="69"/>
        <v>0</v>
      </c>
      <c r="AD347" s="722">
        <f t="shared" si="70"/>
        <v>0</v>
      </c>
      <c r="AI347" s="439" t="str">
        <f>IF($C347="","",HLOOKUP($C347,'Subpart I Tables'!$C$48:$N$75,5,FALSE))</f>
        <v/>
      </c>
      <c r="AJ347" s="440" t="str">
        <f>IF($C347="","",HLOOKUP($C347,'Subpart I Tables'!$C$48:$N$75,6,FALSE))</f>
        <v/>
      </c>
      <c r="AK347" s="440" t="str">
        <f>IF($C347="","",HLOOKUP($C347,'Subpart I Tables'!$C$48:$N$75,7,FALSE))</f>
        <v/>
      </c>
      <c r="AL347" s="440" t="str">
        <f>IF($C347="","",HLOOKUP($C347,'Subpart I Tables'!$C$48:$N$75,8,FALSE))</f>
        <v/>
      </c>
      <c r="AM347" s="441" t="str">
        <f>IF($C347="","",HLOOKUP($C347,'Subpart I Tables'!$C$48:$N$75,9,FALSE))</f>
        <v/>
      </c>
      <c r="AN347" s="441" t="str">
        <f>IF($C347="","",HLOOKUP($C347,'Subpart I Tables'!$C$48:$N$75,10,FALSE))</f>
        <v/>
      </c>
      <c r="AO347" s="441" t="str">
        <f>IF($C347="","",HLOOKUP($C347,'Subpart I Tables'!$C$48:$N$75,11,FALSE))</f>
        <v/>
      </c>
      <c r="AP347" s="441" t="str">
        <f>IF($C347="","",HLOOKUP($C347,'Subpart I Tables'!$C$48:$N$75,12,FALSE))</f>
        <v/>
      </c>
      <c r="AT347" s="890"/>
      <c r="AU347" s="615" t="str">
        <f t="shared" si="72"/>
        <v/>
      </c>
      <c r="AV347" s="430" t="str">
        <f t="shared" si="73"/>
        <v/>
      </c>
      <c r="AW347" s="430" t="str">
        <f t="shared" si="74"/>
        <v/>
      </c>
      <c r="AX347" s="430" t="str">
        <f t="shared" si="75"/>
        <v/>
      </c>
      <c r="AY347" s="430" t="str">
        <f t="shared" si="76"/>
        <v/>
      </c>
      <c r="AZ347" s="430" t="str">
        <f t="shared" si="77"/>
        <v/>
      </c>
      <c r="BA347" s="430" t="str">
        <f t="shared" si="78"/>
        <v/>
      </c>
      <c r="BB347" s="430" t="str">
        <f t="shared" si="79"/>
        <v/>
      </c>
      <c r="BC347" s="430" t="str">
        <f t="shared" si="80"/>
        <v/>
      </c>
      <c r="BD347" s="430" t="str">
        <f t="shared" si="81"/>
        <v/>
      </c>
      <c r="BE347" s="430" t="str">
        <f t="shared" si="82"/>
        <v/>
      </c>
      <c r="BF347" s="430" t="str">
        <f t="shared" si="83"/>
        <v/>
      </c>
      <c r="BG347" s="430" t="str">
        <f t="shared" si="84"/>
        <v/>
      </c>
      <c r="BH347" s="430" t="str">
        <f t="shared" si="85"/>
        <v/>
      </c>
      <c r="BI347" s="430" t="str">
        <f t="shared" si="86"/>
        <v/>
      </c>
      <c r="BJ347" s="430" t="str">
        <f t="shared" si="87"/>
        <v/>
      </c>
      <c r="BK347" s="430" t="str">
        <f t="shared" si="88"/>
        <v/>
      </c>
      <c r="BL347" s="430" t="str">
        <f t="shared" si="89"/>
        <v/>
      </c>
    </row>
    <row r="348" spans="1:64" s="287" customFormat="1" ht="18" customHeight="1" x14ac:dyDescent="0.2">
      <c r="A348" s="286"/>
      <c r="B348" s="890"/>
      <c r="C348" s="263" t="str">
        <f t="shared" si="52"/>
        <v/>
      </c>
      <c r="D348" s="238" t="str">
        <f t="shared" si="52"/>
        <v/>
      </c>
      <c r="E348" s="238" t="str">
        <f t="shared" si="53"/>
        <v/>
      </c>
      <c r="F348" s="238" t="str">
        <f t="shared" si="54"/>
        <v/>
      </c>
      <c r="G348" s="238" t="str">
        <f t="shared" si="55"/>
        <v/>
      </c>
      <c r="H348" s="238" t="str">
        <f t="shared" si="56"/>
        <v/>
      </c>
      <c r="I348" s="238" t="str">
        <f t="shared" si="57"/>
        <v/>
      </c>
      <c r="J348" s="238" t="str">
        <f t="shared" si="58"/>
        <v/>
      </c>
      <c r="K348" s="238" t="str">
        <f t="shared" si="59"/>
        <v/>
      </c>
      <c r="L348" s="238" t="str">
        <f t="shared" si="60"/>
        <v/>
      </c>
      <c r="M348" s="418" t="str">
        <f t="shared" si="61"/>
        <v/>
      </c>
      <c r="N348" s="530"/>
      <c r="O348" s="530"/>
      <c r="P348" s="530"/>
      <c r="Q348" s="530"/>
      <c r="R348" s="530"/>
      <c r="S348" s="530"/>
      <c r="T348" s="530"/>
      <c r="U348" s="530"/>
      <c r="V348" s="507" t="str">
        <f t="shared" si="62"/>
        <v/>
      </c>
      <c r="W348" s="722">
        <f t="shared" si="63"/>
        <v>0</v>
      </c>
      <c r="X348" s="722">
        <f t="shared" si="64"/>
        <v>0</v>
      </c>
      <c r="Y348" s="722">
        <f t="shared" si="65"/>
        <v>0</v>
      </c>
      <c r="Z348" s="722">
        <f t="shared" si="66"/>
        <v>0</v>
      </c>
      <c r="AA348" s="722">
        <f t="shared" si="67"/>
        <v>0</v>
      </c>
      <c r="AB348" s="722">
        <f t="shared" si="68"/>
        <v>0</v>
      </c>
      <c r="AC348" s="722">
        <f t="shared" si="69"/>
        <v>0</v>
      </c>
      <c r="AD348" s="722">
        <f t="shared" si="70"/>
        <v>0</v>
      </c>
      <c r="AI348" s="439" t="str">
        <f>IF($C348="","",HLOOKUP($C348,'Subpart I Tables'!$C$48:$N$75,5,FALSE))</f>
        <v/>
      </c>
      <c r="AJ348" s="440" t="str">
        <f>IF($C348="","",HLOOKUP($C348,'Subpart I Tables'!$C$48:$N$75,6,FALSE))</f>
        <v/>
      </c>
      <c r="AK348" s="440" t="str">
        <f>IF($C348="","",HLOOKUP($C348,'Subpart I Tables'!$C$48:$N$75,7,FALSE))</f>
        <v/>
      </c>
      <c r="AL348" s="440" t="str">
        <f>IF($C348="","",HLOOKUP($C348,'Subpart I Tables'!$C$48:$N$75,8,FALSE))</f>
        <v/>
      </c>
      <c r="AM348" s="441" t="str">
        <f>IF($C348="","",HLOOKUP($C348,'Subpart I Tables'!$C$48:$N$75,9,FALSE))</f>
        <v/>
      </c>
      <c r="AN348" s="441" t="str">
        <f>IF($C348="","",HLOOKUP($C348,'Subpart I Tables'!$C$48:$N$75,10,FALSE))</f>
        <v/>
      </c>
      <c r="AO348" s="441" t="str">
        <f>IF($C348="","",HLOOKUP($C348,'Subpart I Tables'!$C$48:$N$75,11,FALSE))</f>
        <v/>
      </c>
      <c r="AP348" s="441" t="str">
        <f>IF($C348="","",HLOOKUP($C348,'Subpart I Tables'!$C$48:$N$75,12,FALSE))</f>
        <v/>
      </c>
      <c r="AT348" s="890"/>
      <c r="AU348" s="615" t="str">
        <f t="shared" si="72"/>
        <v/>
      </c>
      <c r="AV348" s="430" t="str">
        <f t="shared" si="73"/>
        <v/>
      </c>
      <c r="AW348" s="430" t="str">
        <f t="shared" si="74"/>
        <v/>
      </c>
      <c r="AX348" s="430" t="str">
        <f t="shared" si="75"/>
        <v/>
      </c>
      <c r="AY348" s="430" t="str">
        <f t="shared" si="76"/>
        <v/>
      </c>
      <c r="AZ348" s="430" t="str">
        <f t="shared" si="77"/>
        <v/>
      </c>
      <c r="BA348" s="430" t="str">
        <f t="shared" si="78"/>
        <v/>
      </c>
      <c r="BB348" s="430" t="str">
        <f t="shared" si="79"/>
        <v/>
      </c>
      <c r="BC348" s="430" t="str">
        <f t="shared" si="80"/>
        <v/>
      </c>
      <c r="BD348" s="430" t="str">
        <f t="shared" si="81"/>
        <v/>
      </c>
      <c r="BE348" s="430" t="str">
        <f t="shared" si="82"/>
        <v/>
      </c>
      <c r="BF348" s="430" t="str">
        <f t="shared" si="83"/>
        <v/>
      </c>
      <c r="BG348" s="430" t="str">
        <f t="shared" si="84"/>
        <v/>
      </c>
      <c r="BH348" s="430" t="str">
        <f t="shared" si="85"/>
        <v/>
      </c>
      <c r="BI348" s="430" t="str">
        <f t="shared" si="86"/>
        <v/>
      </c>
      <c r="BJ348" s="430" t="str">
        <f t="shared" si="87"/>
        <v/>
      </c>
      <c r="BK348" s="430" t="str">
        <f t="shared" si="88"/>
        <v/>
      </c>
      <c r="BL348" s="430" t="str">
        <f t="shared" si="89"/>
        <v/>
      </c>
    </row>
    <row r="349" spans="1:64" s="287" customFormat="1" ht="18" customHeight="1" x14ac:dyDescent="0.2">
      <c r="A349" s="286"/>
      <c r="B349" s="890"/>
      <c r="C349" s="263" t="str">
        <f t="shared" si="52"/>
        <v/>
      </c>
      <c r="D349" s="238" t="str">
        <f t="shared" si="52"/>
        <v/>
      </c>
      <c r="E349" s="238" t="str">
        <f t="shared" si="53"/>
        <v/>
      </c>
      <c r="F349" s="238" t="str">
        <f t="shared" si="54"/>
        <v/>
      </c>
      <c r="G349" s="238" t="str">
        <f t="shared" si="55"/>
        <v/>
      </c>
      <c r="H349" s="238" t="str">
        <f t="shared" si="56"/>
        <v/>
      </c>
      <c r="I349" s="238" t="str">
        <f t="shared" si="57"/>
        <v/>
      </c>
      <c r="J349" s="238" t="str">
        <f t="shared" si="58"/>
        <v/>
      </c>
      <c r="K349" s="238" t="str">
        <f t="shared" si="59"/>
        <v/>
      </c>
      <c r="L349" s="238" t="str">
        <f t="shared" si="60"/>
        <v/>
      </c>
      <c r="M349" s="418" t="str">
        <f t="shared" si="61"/>
        <v/>
      </c>
      <c r="N349" s="530"/>
      <c r="O349" s="530"/>
      <c r="P349" s="530"/>
      <c r="Q349" s="530"/>
      <c r="R349" s="530"/>
      <c r="S349" s="530"/>
      <c r="T349" s="530"/>
      <c r="U349" s="530"/>
      <c r="V349" s="507" t="str">
        <f t="shared" si="62"/>
        <v/>
      </c>
      <c r="W349" s="722">
        <f t="shared" si="63"/>
        <v>0</v>
      </c>
      <c r="X349" s="722">
        <f t="shared" si="64"/>
        <v>0</v>
      </c>
      <c r="Y349" s="722">
        <f t="shared" si="65"/>
        <v>0</v>
      </c>
      <c r="Z349" s="722">
        <f t="shared" si="66"/>
        <v>0</v>
      </c>
      <c r="AA349" s="722">
        <f t="shared" si="67"/>
        <v>0</v>
      </c>
      <c r="AB349" s="722">
        <f t="shared" si="68"/>
        <v>0</v>
      </c>
      <c r="AC349" s="722">
        <f t="shared" si="69"/>
        <v>0</v>
      </c>
      <c r="AD349" s="722">
        <f t="shared" si="70"/>
        <v>0</v>
      </c>
      <c r="AI349" s="439" t="str">
        <f>IF($C349="","",HLOOKUP($C349,'Subpart I Tables'!$C$48:$N$75,5,FALSE))</f>
        <v/>
      </c>
      <c r="AJ349" s="440" t="str">
        <f>IF($C349="","",HLOOKUP($C349,'Subpart I Tables'!$C$48:$N$75,6,FALSE))</f>
        <v/>
      </c>
      <c r="AK349" s="440" t="str">
        <f>IF($C349="","",HLOOKUP($C349,'Subpart I Tables'!$C$48:$N$75,7,FALSE))</f>
        <v/>
      </c>
      <c r="AL349" s="440" t="str">
        <f>IF($C349="","",HLOOKUP($C349,'Subpart I Tables'!$C$48:$N$75,8,FALSE))</f>
        <v/>
      </c>
      <c r="AM349" s="441" t="str">
        <f>IF($C349="","",HLOOKUP($C349,'Subpart I Tables'!$C$48:$N$75,9,FALSE))</f>
        <v/>
      </c>
      <c r="AN349" s="441" t="str">
        <f>IF($C349="","",HLOOKUP($C349,'Subpart I Tables'!$C$48:$N$75,10,FALSE))</f>
        <v/>
      </c>
      <c r="AO349" s="441" t="str">
        <f>IF($C349="","",HLOOKUP($C349,'Subpart I Tables'!$C$48:$N$75,11,FALSE))</f>
        <v/>
      </c>
      <c r="AP349" s="441" t="str">
        <f>IF($C349="","",HLOOKUP($C349,'Subpart I Tables'!$C$48:$N$75,12,FALSE))</f>
        <v/>
      </c>
      <c r="AT349" s="890"/>
      <c r="AU349" s="615" t="str">
        <f t="shared" si="72"/>
        <v/>
      </c>
      <c r="AV349" s="430" t="str">
        <f t="shared" si="73"/>
        <v/>
      </c>
      <c r="AW349" s="430" t="str">
        <f t="shared" si="74"/>
        <v/>
      </c>
      <c r="AX349" s="430" t="str">
        <f t="shared" si="75"/>
        <v/>
      </c>
      <c r="AY349" s="430" t="str">
        <f t="shared" si="76"/>
        <v/>
      </c>
      <c r="AZ349" s="430" t="str">
        <f t="shared" si="77"/>
        <v/>
      </c>
      <c r="BA349" s="430" t="str">
        <f t="shared" si="78"/>
        <v/>
      </c>
      <c r="BB349" s="430" t="str">
        <f t="shared" si="79"/>
        <v/>
      </c>
      <c r="BC349" s="430" t="str">
        <f t="shared" si="80"/>
        <v/>
      </c>
      <c r="BD349" s="430" t="str">
        <f t="shared" si="81"/>
        <v/>
      </c>
      <c r="BE349" s="430" t="str">
        <f t="shared" si="82"/>
        <v/>
      </c>
      <c r="BF349" s="430" t="str">
        <f t="shared" si="83"/>
        <v/>
      </c>
      <c r="BG349" s="430" t="str">
        <f t="shared" si="84"/>
        <v/>
      </c>
      <c r="BH349" s="430" t="str">
        <f t="shared" si="85"/>
        <v/>
      </c>
      <c r="BI349" s="430" t="str">
        <f t="shared" si="86"/>
        <v/>
      </c>
      <c r="BJ349" s="430" t="str">
        <f t="shared" si="87"/>
        <v/>
      </c>
      <c r="BK349" s="430" t="str">
        <f t="shared" si="88"/>
        <v/>
      </c>
      <c r="BL349" s="430" t="str">
        <f t="shared" si="89"/>
        <v/>
      </c>
    </row>
    <row r="350" spans="1:64" s="287" customFormat="1" ht="18" customHeight="1" x14ac:dyDescent="0.2">
      <c r="A350" s="286"/>
      <c r="B350" s="890"/>
      <c r="C350" s="263" t="str">
        <f t="shared" si="52"/>
        <v/>
      </c>
      <c r="D350" s="238" t="str">
        <f t="shared" si="52"/>
        <v/>
      </c>
      <c r="E350" s="238" t="str">
        <f t="shared" si="53"/>
        <v/>
      </c>
      <c r="F350" s="238" t="str">
        <f t="shared" si="54"/>
        <v/>
      </c>
      <c r="G350" s="238" t="str">
        <f t="shared" si="55"/>
        <v/>
      </c>
      <c r="H350" s="238" t="str">
        <f t="shared" si="56"/>
        <v/>
      </c>
      <c r="I350" s="238" t="str">
        <f t="shared" si="57"/>
        <v/>
      </c>
      <c r="J350" s="238" t="str">
        <f t="shared" si="58"/>
        <v/>
      </c>
      <c r="K350" s="238" t="str">
        <f t="shared" si="59"/>
        <v/>
      </c>
      <c r="L350" s="238" t="str">
        <f t="shared" si="60"/>
        <v/>
      </c>
      <c r="M350" s="418" t="str">
        <f t="shared" si="61"/>
        <v/>
      </c>
      <c r="N350" s="530"/>
      <c r="O350" s="530"/>
      <c r="P350" s="530"/>
      <c r="Q350" s="530"/>
      <c r="R350" s="530"/>
      <c r="S350" s="530"/>
      <c r="T350" s="530"/>
      <c r="U350" s="530"/>
      <c r="V350" s="507" t="str">
        <f t="shared" si="62"/>
        <v/>
      </c>
      <c r="W350" s="722">
        <f t="shared" si="63"/>
        <v>0</v>
      </c>
      <c r="X350" s="722">
        <f t="shared" si="64"/>
        <v>0</v>
      </c>
      <c r="Y350" s="722">
        <f t="shared" si="65"/>
        <v>0</v>
      </c>
      <c r="Z350" s="722">
        <f t="shared" si="66"/>
        <v>0</v>
      </c>
      <c r="AA350" s="722">
        <f t="shared" si="67"/>
        <v>0</v>
      </c>
      <c r="AB350" s="722">
        <f t="shared" si="68"/>
        <v>0</v>
      </c>
      <c r="AC350" s="722">
        <f t="shared" si="69"/>
        <v>0</v>
      </c>
      <c r="AD350" s="722">
        <f t="shared" si="70"/>
        <v>0</v>
      </c>
      <c r="AI350" s="439" t="str">
        <f>IF($C350="","",HLOOKUP($C350,'Subpart I Tables'!$C$48:$N$75,5,FALSE))</f>
        <v/>
      </c>
      <c r="AJ350" s="440" t="str">
        <f>IF($C350="","",HLOOKUP($C350,'Subpart I Tables'!$C$48:$N$75,6,FALSE))</f>
        <v/>
      </c>
      <c r="AK350" s="440" t="str">
        <f>IF($C350="","",HLOOKUP($C350,'Subpart I Tables'!$C$48:$N$75,7,FALSE))</f>
        <v/>
      </c>
      <c r="AL350" s="440" t="str">
        <f>IF($C350="","",HLOOKUP($C350,'Subpart I Tables'!$C$48:$N$75,8,FALSE))</f>
        <v/>
      </c>
      <c r="AM350" s="441" t="str">
        <f>IF($C350="","",HLOOKUP($C350,'Subpart I Tables'!$C$48:$N$75,9,FALSE))</f>
        <v/>
      </c>
      <c r="AN350" s="441" t="str">
        <f>IF($C350="","",HLOOKUP($C350,'Subpart I Tables'!$C$48:$N$75,10,FALSE))</f>
        <v/>
      </c>
      <c r="AO350" s="441" t="str">
        <f>IF($C350="","",HLOOKUP($C350,'Subpart I Tables'!$C$48:$N$75,11,FALSE))</f>
        <v/>
      </c>
      <c r="AP350" s="441" t="str">
        <f>IF($C350="","",HLOOKUP($C350,'Subpart I Tables'!$C$48:$N$75,12,FALSE))</f>
        <v/>
      </c>
      <c r="AT350" s="890"/>
      <c r="AU350" s="615" t="str">
        <f t="shared" si="72"/>
        <v/>
      </c>
      <c r="AV350" s="430" t="str">
        <f t="shared" si="73"/>
        <v/>
      </c>
      <c r="AW350" s="430" t="str">
        <f t="shared" si="74"/>
        <v/>
      </c>
      <c r="AX350" s="430" t="str">
        <f t="shared" si="75"/>
        <v/>
      </c>
      <c r="AY350" s="430" t="str">
        <f t="shared" si="76"/>
        <v/>
      </c>
      <c r="AZ350" s="430" t="str">
        <f t="shared" si="77"/>
        <v/>
      </c>
      <c r="BA350" s="430" t="str">
        <f t="shared" si="78"/>
        <v/>
      </c>
      <c r="BB350" s="430" t="str">
        <f t="shared" si="79"/>
        <v/>
      </c>
      <c r="BC350" s="430" t="str">
        <f t="shared" si="80"/>
        <v/>
      </c>
      <c r="BD350" s="430" t="str">
        <f t="shared" si="81"/>
        <v/>
      </c>
      <c r="BE350" s="430" t="str">
        <f t="shared" si="82"/>
        <v/>
      </c>
      <c r="BF350" s="430" t="str">
        <f t="shared" si="83"/>
        <v/>
      </c>
      <c r="BG350" s="430" t="str">
        <f t="shared" si="84"/>
        <v/>
      </c>
      <c r="BH350" s="430" t="str">
        <f t="shared" si="85"/>
        <v/>
      </c>
      <c r="BI350" s="430" t="str">
        <f t="shared" si="86"/>
        <v/>
      </c>
      <c r="BJ350" s="430" t="str">
        <f t="shared" si="87"/>
        <v/>
      </c>
      <c r="BK350" s="430" t="str">
        <f t="shared" si="88"/>
        <v/>
      </c>
      <c r="BL350" s="430" t="str">
        <f t="shared" si="89"/>
        <v/>
      </c>
    </row>
    <row r="351" spans="1:64" s="287" customFormat="1" ht="18" customHeight="1" x14ac:dyDescent="0.2">
      <c r="A351" s="286"/>
      <c r="B351" s="890"/>
      <c r="C351" s="263" t="str">
        <f t="shared" si="52"/>
        <v/>
      </c>
      <c r="D351" s="238" t="str">
        <f t="shared" si="52"/>
        <v/>
      </c>
      <c r="E351" s="238" t="str">
        <f t="shared" si="53"/>
        <v/>
      </c>
      <c r="F351" s="238" t="str">
        <f t="shared" si="54"/>
        <v/>
      </c>
      <c r="G351" s="238" t="str">
        <f t="shared" si="55"/>
        <v/>
      </c>
      <c r="H351" s="238" t="str">
        <f t="shared" si="56"/>
        <v/>
      </c>
      <c r="I351" s="238" t="str">
        <f t="shared" si="57"/>
        <v/>
      </c>
      <c r="J351" s="238" t="str">
        <f t="shared" si="58"/>
        <v/>
      </c>
      <c r="K351" s="238" t="str">
        <f t="shared" si="59"/>
        <v/>
      </c>
      <c r="L351" s="238" t="str">
        <f t="shared" si="60"/>
        <v/>
      </c>
      <c r="M351" s="418" t="str">
        <f t="shared" si="61"/>
        <v/>
      </c>
      <c r="N351" s="530"/>
      <c r="O351" s="530"/>
      <c r="P351" s="530"/>
      <c r="Q351" s="530"/>
      <c r="R351" s="530"/>
      <c r="S351" s="530"/>
      <c r="T351" s="530"/>
      <c r="U351" s="530"/>
      <c r="V351" s="507" t="str">
        <f t="shared" si="62"/>
        <v/>
      </c>
      <c r="W351" s="722">
        <f t="shared" si="63"/>
        <v>0</v>
      </c>
      <c r="X351" s="722">
        <f t="shared" si="64"/>
        <v>0</v>
      </c>
      <c r="Y351" s="722">
        <f t="shared" si="65"/>
        <v>0</v>
      </c>
      <c r="Z351" s="722">
        <f t="shared" si="66"/>
        <v>0</v>
      </c>
      <c r="AA351" s="722">
        <f t="shared" si="67"/>
        <v>0</v>
      </c>
      <c r="AB351" s="722">
        <f t="shared" si="68"/>
        <v>0</v>
      </c>
      <c r="AC351" s="722">
        <f t="shared" si="69"/>
        <v>0</v>
      </c>
      <c r="AD351" s="722">
        <f t="shared" si="70"/>
        <v>0</v>
      </c>
      <c r="AI351" s="439" t="str">
        <f>IF($C351="","",HLOOKUP($C351,'Subpart I Tables'!$C$48:$N$75,5,FALSE))</f>
        <v/>
      </c>
      <c r="AJ351" s="440" t="str">
        <f>IF($C351="","",HLOOKUP($C351,'Subpart I Tables'!$C$48:$N$75,6,FALSE))</f>
        <v/>
      </c>
      <c r="AK351" s="440" t="str">
        <f>IF($C351="","",HLOOKUP($C351,'Subpart I Tables'!$C$48:$N$75,7,FALSE))</f>
        <v/>
      </c>
      <c r="AL351" s="440" t="str">
        <f>IF($C351="","",HLOOKUP($C351,'Subpart I Tables'!$C$48:$N$75,8,FALSE))</f>
        <v/>
      </c>
      <c r="AM351" s="441" t="str">
        <f>IF($C351="","",HLOOKUP($C351,'Subpart I Tables'!$C$48:$N$75,9,FALSE))</f>
        <v/>
      </c>
      <c r="AN351" s="441" t="str">
        <f>IF($C351="","",HLOOKUP($C351,'Subpart I Tables'!$C$48:$N$75,10,FALSE))</f>
        <v/>
      </c>
      <c r="AO351" s="441" t="str">
        <f>IF($C351="","",HLOOKUP($C351,'Subpart I Tables'!$C$48:$N$75,11,FALSE))</f>
        <v/>
      </c>
      <c r="AP351" s="441" t="str">
        <f>IF($C351="","",HLOOKUP($C351,'Subpart I Tables'!$C$48:$N$75,12,FALSE))</f>
        <v/>
      </c>
      <c r="AT351" s="890"/>
      <c r="AU351" s="615" t="str">
        <f t="shared" si="72"/>
        <v/>
      </c>
      <c r="AV351" s="430" t="str">
        <f t="shared" si="73"/>
        <v/>
      </c>
      <c r="AW351" s="430" t="str">
        <f t="shared" si="74"/>
        <v/>
      </c>
      <c r="AX351" s="430" t="str">
        <f t="shared" si="75"/>
        <v/>
      </c>
      <c r="AY351" s="430" t="str">
        <f t="shared" si="76"/>
        <v/>
      </c>
      <c r="AZ351" s="430" t="str">
        <f t="shared" si="77"/>
        <v/>
      </c>
      <c r="BA351" s="430" t="str">
        <f t="shared" si="78"/>
        <v/>
      </c>
      <c r="BB351" s="430" t="str">
        <f t="shared" si="79"/>
        <v/>
      </c>
      <c r="BC351" s="430" t="str">
        <f t="shared" si="80"/>
        <v/>
      </c>
      <c r="BD351" s="430" t="str">
        <f t="shared" si="81"/>
        <v/>
      </c>
      <c r="BE351" s="430" t="str">
        <f t="shared" si="82"/>
        <v/>
      </c>
      <c r="BF351" s="430" t="str">
        <f t="shared" si="83"/>
        <v/>
      </c>
      <c r="BG351" s="430" t="str">
        <f t="shared" si="84"/>
        <v/>
      </c>
      <c r="BH351" s="430" t="str">
        <f t="shared" si="85"/>
        <v/>
      </c>
      <c r="BI351" s="430" t="str">
        <f t="shared" si="86"/>
        <v/>
      </c>
      <c r="BJ351" s="430" t="str">
        <f t="shared" si="87"/>
        <v/>
      </c>
      <c r="BK351" s="430" t="str">
        <f t="shared" si="88"/>
        <v/>
      </c>
      <c r="BL351" s="430" t="str">
        <f t="shared" si="89"/>
        <v/>
      </c>
    </row>
    <row r="352" spans="1:64" s="287" customFormat="1" ht="18" customHeight="1" x14ac:dyDescent="0.2">
      <c r="A352" s="286"/>
      <c r="B352" s="890"/>
      <c r="C352" s="263" t="str">
        <f t="shared" si="52"/>
        <v/>
      </c>
      <c r="D352" s="238" t="str">
        <f t="shared" si="52"/>
        <v/>
      </c>
      <c r="E352" s="238" t="str">
        <f t="shared" si="53"/>
        <v/>
      </c>
      <c r="F352" s="238" t="str">
        <f t="shared" si="54"/>
        <v/>
      </c>
      <c r="G352" s="238" t="str">
        <f t="shared" si="55"/>
        <v/>
      </c>
      <c r="H352" s="238" t="str">
        <f t="shared" si="56"/>
        <v/>
      </c>
      <c r="I352" s="238" t="str">
        <f t="shared" si="57"/>
        <v/>
      </c>
      <c r="J352" s="238" t="str">
        <f t="shared" si="58"/>
        <v/>
      </c>
      <c r="K352" s="238" t="str">
        <f t="shared" si="59"/>
        <v/>
      </c>
      <c r="L352" s="238" t="str">
        <f t="shared" si="60"/>
        <v/>
      </c>
      <c r="M352" s="418" t="str">
        <f t="shared" si="61"/>
        <v/>
      </c>
      <c r="N352" s="530"/>
      <c r="O352" s="530"/>
      <c r="P352" s="530"/>
      <c r="Q352" s="530"/>
      <c r="R352" s="530"/>
      <c r="S352" s="530"/>
      <c r="T352" s="530"/>
      <c r="U352" s="530"/>
      <c r="V352" s="507" t="str">
        <f t="shared" si="62"/>
        <v/>
      </c>
      <c r="W352" s="722">
        <f t="shared" si="63"/>
        <v>0</v>
      </c>
      <c r="X352" s="722">
        <f t="shared" si="64"/>
        <v>0</v>
      </c>
      <c r="Y352" s="722">
        <f t="shared" si="65"/>
        <v>0</v>
      </c>
      <c r="Z352" s="722">
        <f t="shared" si="66"/>
        <v>0</v>
      </c>
      <c r="AA352" s="722">
        <f t="shared" si="67"/>
        <v>0</v>
      </c>
      <c r="AB352" s="722">
        <f t="shared" si="68"/>
        <v>0</v>
      </c>
      <c r="AC352" s="722">
        <f t="shared" si="69"/>
        <v>0</v>
      </c>
      <c r="AD352" s="722">
        <f t="shared" si="70"/>
        <v>0</v>
      </c>
      <c r="AI352" s="439" t="str">
        <f>IF($C352="","",HLOOKUP($C352,'Subpart I Tables'!$C$48:$N$75,5,FALSE))</f>
        <v/>
      </c>
      <c r="AJ352" s="440" t="str">
        <f>IF($C352="","",HLOOKUP($C352,'Subpart I Tables'!$C$48:$N$75,6,FALSE))</f>
        <v/>
      </c>
      <c r="AK352" s="440" t="str">
        <f>IF($C352="","",HLOOKUP($C352,'Subpart I Tables'!$C$48:$N$75,7,FALSE))</f>
        <v/>
      </c>
      <c r="AL352" s="440" t="str">
        <f>IF($C352="","",HLOOKUP($C352,'Subpart I Tables'!$C$48:$N$75,8,FALSE))</f>
        <v/>
      </c>
      <c r="AM352" s="441" t="str">
        <f>IF($C352="","",HLOOKUP($C352,'Subpart I Tables'!$C$48:$N$75,9,FALSE))</f>
        <v/>
      </c>
      <c r="AN352" s="441" t="str">
        <f>IF($C352="","",HLOOKUP($C352,'Subpart I Tables'!$C$48:$N$75,10,FALSE))</f>
        <v/>
      </c>
      <c r="AO352" s="441" t="str">
        <f>IF($C352="","",HLOOKUP($C352,'Subpart I Tables'!$C$48:$N$75,11,FALSE))</f>
        <v/>
      </c>
      <c r="AP352" s="441" t="str">
        <f>IF($C352="","",HLOOKUP($C352,'Subpart I Tables'!$C$48:$N$75,12,FALSE))</f>
        <v/>
      </c>
      <c r="AT352" s="890"/>
      <c r="AU352" s="615" t="str">
        <f t="shared" si="72"/>
        <v/>
      </c>
      <c r="AV352" s="430" t="str">
        <f t="shared" si="73"/>
        <v/>
      </c>
      <c r="AW352" s="430" t="str">
        <f t="shared" si="74"/>
        <v/>
      </c>
      <c r="AX352" s="430" t="str">
        <f t="shared" si="75"/>
        <v/>
      </c>
      <c r="AY352" s="430" t="str">
        <f t="shared" si="76"/>
        <v/>
      </c>
      <c r="AZ352" s="430" t="str">
        <f t="shared" si="77"/>
        <v/>
      </c>
      <c r="BA352" s="430" t="str">
        <f t="shared" si="78"/>
        <v/>
      </c>
      <c r="BB352" s="430" t="str">
        <f t="shared" si="79"/>
        <v/>
      </c>
      <c r="BC352" s="430" t="str">
        <f t="shared" si="80"/>
        <v/>
      </c>
      <c r="BD352" s="430" t="str">
        <f t="shared" si="81"/>
        <v/>
      </c>
      <c r="BE352" s="430" t="str">
        <f t="shared" si="82"/>
        <v/>
      </c>
      <c r="BF352" s="430" t="str">
        <f t="shared" si="83"/>
        <v/>
      </c>
      <c r="BG352" s="430" t="str">
        <f t="shared" si="84"/>
        <v/>
      </c>
      <c r="BH352" s="430" t="str">
        <f t="shared" si="85"/>
        <v/>
      </c>
      <c r="BI352" s="430" t="str">
        <f t="shared" si="86"/>
        <v/>
      </c>
      <c r="BJ352" s="430" t="str">
        <f t="shared" si="87"/>
        <v/>
      </c>
      <c r="BK352" s="430" t="str">
        <f t="shared" si="88"/>
        <v/>
      </c>
      <c r="BL352" s="430" t="str">
        <f t="shared" si="89"/>
        <v/>
      </c>
    </row>
    <row r="353" spans="1:64" s="287" customFormat="1" ht="18" customHeight="1" x14ac:dyDescent="0.2">
      <c r="A353" s="286"/>
      <c r="B353" s="890"/>
      <c r="C353" s="263" t="str">
        <f t="shared" si="52"/>
        <v/>
      </c>
      <c r="D353" s="238" t="str">
        <f t="shared" si="52"/>
        <v/>
      </c>
      <c r="E353" s="238" t="str">
        <f t="shared" si="53"/>
        <v/>
      </c>
      <c r="F353" s="238" t="str">
        <f t="shared" si="54"/>
        <v/>
      </c>
      <c r="G353" s="238" t="str">
        <f t="shared" si="55"/>
        <v/>
      </c>
      <c r="H353" s="238" t="str">
        <f t="shared" si="56"/>
        <v/>
      </c>
      <c r="I353" s="238" t="str">
        <f t="shared" si="57"/>
        <v/>
      </c>
      <c r="J353" s="238" t="str">
        <f t="shared" si="58"/>
        <v/>
      </c>
      <c r="K353" s="238" t="str">
        <f t="shared" si="59"/>
        <v/>
      </c>
      <c r="L353" s="238" t="str">
        <f t="shared" si="60"/>
        <v/>
      </c>
      <c r="M353" s="418" t="str">
        <f t="shared" si="61"/>
        <v/>
      </c>
      <c r="N353" s="530"/>
      <c r="O353" s="530"/>
      <c r="P353" s="530"/>
      <c r="Q353" s="530"/>
      <c r="R353" s="530"/>
      <c r="S353" s="530"/>
      <c r="T353" s="530"/>
      <c r="U353" s="530"/>
      <c r="V353" s="507" t="str">
        <f t="shared" si="62"/>
        <v/>
      </c>
      <c r="W353" s="722">
        <f t="shared" si="63"/>
        <v>0</v>
      </c>
      <c r="X353" s="722">
        <f t="shared" si="64"/>
        <v>0</v>
      </c>
      <c r="Y353" s="722">
        <f t="shared" si="65"/>
        <v>0</v>
      </c>
      <c r="Z353" s="722">
        <f t="shared" si="66"/>
        <v>0</v>
      </c>
      <c r="AA353" s="722">
        <f t="shared" si="67"/>
        <v>0</v>
      </c>
      <c r="AB353" s="722">
        <f t="shared" si="68"/>
        <v>0</v>
      </c>
      <c r="AC353" s="722">
        <f t="shared" si="69"/>
        <v>0</v>
      </c>
      <c r="AD353" s="722">
        <f t="shared" si="70"/>
        <v>0</v>
      </c>
      <c r="AI353" s="439" t="str">
        <f>IF($C353="","",HLOOKUP($C353,'Subpart I Tables'!$C$48:$N$75,5,FALSE))</f>
        <v/>
      </c>
      <c r="AJ353" s="440" t="str">
        <f>IF($C353="","",HLOOKUP($C353,'Subpart I Tables'!$C$48:$N$75,6,FALSE))</f>
        <v/>
      </c>
      <c r="AK353" s="440" t="str">
        <f>IF($C353="","",HLOOKUP($C353,'Subpart I Tables'!$C$48:$N$75,7,FALSE))</f>
        <v/>
      </c>
      <c r="AL353" s="440" t="str">
        <f>IF($C353="","",HLOOKUP($C353,'Subpart I Tables'!$C$48:$N$75,8,FALSE))</f>
        <v/>
      </c>
      <c r="AM353" s="441" t="str">
        <f>IF($C353="","",HLOOKUP($C353,'Subpart I Tables'!$C$48:$N$75,9,FALSE))</f>
        <v/>
      </c>
      <c r="AN353" s="441" t="str">
        <f>IF($C353="","",HLOOKUP($C353,'Subpart I Tables'!$C$48:$N$75,10,FALSE))</f>
        <v/>
      </c>
      <c r="AO353" s="441" t="str">
        <f>IF($C353="","",HLOOKUP($C353,'Subpart I Tables'!$C$48:$N$75,11,FALSE))</f>
        <v/>
      </c>
      <c r="AP353" s="441" t="str">
        <f>IF($C353="","",HLOOKUP($C353,'Subpart I Tables'!$C$48:$N$75,12,FALSE))</f>
        <v/>
      </c>
      <c r="AT353" s="890"/>
      <c r="AU353" s="615" t="str">
        <f t="shared" si="72"/>
        <v/>
      </c>
      <c r="AV353" s="430" t="str">
        <f t="shared" si="73"/>
        <v/>
      </c>
      <c r="AW353" s="430" t="str">
        <f t="shared" si="74"/>
        <v/>
      </c>
      <c r="AX353" s="430" t="str">
        <f t="shared" si="75"/>
        <v/>
      </c>
      <c r="AY353" s="430" t="str">
        <f t="shared" si="76"/>
        <v/>
      </c>
      <c r="AZ353" s="430" t="str">
        <f t="shared" si="77"/>
        <v/>
      </c>
      <c r="BA353" s="430" t="str">
        <f t="shared" si="78"/>
        <v/>
      </c>
      <c r="BB353" s="430" t="str">
        <f t="shared" si="79"/>
        <v/>
      </c>
      <c r="BC353" s="430" t="str">
        <f t="shared" si="80"/>
        <v/>
      </c>
      <c r="BD353" s="430" t="str">
        <f t="shared" si="81"/>
        <v/>
      </c>
      <c r="BE353" s="430" t="str">
        <f t="shared" si="82"/>
        <v/>
      </c>
      <c r="BF353" s="430" t="str">
        <f t="shared" si="83"/>
        <v/>
      </c>
      <c r="BG353" s="430" t="str">
        <f t="shared" si="84"/>
        <v/>
      </c>
      <c r="BH353" s="430" t="str">
        <f t="shared" si="85"/>
        <v/>
      </c>
      <c r="BI353" s="430" t="str">
        <f t="shared" si="86"/>
        <v/>
      </c>
      <c r="BJ353" s="430" t="str">
        <f t="shared" si="87"/>
        <v/>
      </c>
      <c r="BK353" s="430" t="str">
        <f t="shared" si="88"/>
        <v/>
      </c>
      <c r="BL353" s="430" t="str">
        <f t="shared" si="89"/>
        <v/>
      </c>
    </row>
    <row r="354" spans="1:64" s="287" customFormat="1" ht="18" customHeight="1" x14ac:dyDescent="0.2">
      <c r="A354" s="286"/>
      <c r="B354" s="890"/>
      <c r="C354" s="263" t="str">
        <f t="shared" si="52"/>
        <v/>
      </c>
      <c r="D354" s="238" t="str">
        <f t="shared" si="52"/>
        <v/>
      </c>
      <c r="E354" s="238" t="str">
        <f t="shared" si="53"/>
        <v/>
      </c>
      <c r="F354" s="238" t="str">
        <f t="shared" si="54"/>
        <v/>
      </c>
      <c r="G354" s="238" t="str">
        <f t="shared" si="55"/>
        <v/>
      </c>
      <c r="H354" s="238" t="str">
        <f t="shared" si="56"/>
        <v/>
      </c>
      <c r="I354" s="238" t="str">
        <f t="shared" si="57"/>
        <v/>
      </c>
      <c r="J354" s="238" t="str">
        <f t="shared" si="58"/>
        <v/>
      </c>
      <c r="K354" s="238" t="str">
        <f t="shared" si="59"/>
        <v/>
      </c>
      <c r="L354" s="238" t="str">
        <f t="shared" si="60"/>
        <v/>
      </c>
      <c r="M354" s="418" t="str">
        <f t="shared" si="61"/>
        <v/>
      </c>
      <c r="N354" s="530"/>
      <c r="O354" s="530"/>
      <c r="P354" s="530"/>
      <c r="Q354" s="530"/>
      <c r="R354" s="530"/>
      <c r="S354" s="530"/>
      <c r="T354" s="530"/>
      <c r="U354" s="530"/>
      <c r="V354" s="507" t="str">
        <f t="shared" si="62"/>
        <v/>
      </c>
      <c r="W354" s="722">
        <f t="shared" si="63"/>
        <v>0</v>
      </c>
      <c r="X354" s="722">
        <f t="shared" si="64"/>
        <v>0</v>
      </c>
      <c r="Y354" s="722">
        <f t="shared" si="65"/>
        <v>0</v>
      </c>
      <c r="Z354" s="722">
        <f t="shared" si="66"/>
        <v>0</v>
      </c>
      <c r="AA354" s="722">
        <f t="shared" si="67"/>
        <v>0</v>
      </c>
      <c r="AB354" s="722">
        <f t="shared" si="68"/>
        <v>0</v>
      </c>
      <c r="AC354" s="722">
        <f t="shared" si="69"/>
        <v>0</v>
      </c>
      <c r="AD354" s="722">
        <f t="shared" si="70"/>
        <v>0</v>
      </c>
      <c r="AI354" s="439" t="str">
        <f>IF($C354="","",HLOOKUP($C354,'Subpart I Tables'!$C$48:$N$75,5,FALSE))</f>
        <v/>
      </c>
      <c r="AJ354" s="440" t="str">
        <f>IF($C354="","",HLOOKUP($C354,'Subpart I Tables'!$C$48:$N$75,6,FALSE))</f>
        <v/>
      </c>
      <c r="AK354" s="440" t="str">
        <f>IF($C354="","",HLOOKUP($C354,'Subpart I Tables'!$C$48:$N$75,7,FALSE))</f>
        <v/>
      </c>
      <c r="AL354" s="440" t="str">
        <f>IF($C354="","",HLOOKUP($C354,'Subpart I Tables'!$C$48:$N$75,8,FALSE))</f>
        <v/>
      </c>
      <c r="AM354" s="441" t="str">
        <f>IF($C354="","",HLOOKUP($C354,'Subpart I Tables'!$C$48:$N$75,9,FALSE))</f>
        <v/>
      </c>
      <c r="AN354" s="441" t="str">
        <f>IF($C354="","",HLOOKUP($C354,'Subpart I Tables'!$C$48:$N$75,10,FALSE))</f>
        <v/>
      </c>
      <c r="AO354" s="441" t="str">
        <f>IF($C354="","",HLOOKUP($C354,'Subpart I Tables'!$C$48:$N$75,11,FALSE))</f>
        <v/>
      </c>
      <c r="AP354" s="441" t="str">
        <f>IF($C354="","",HLOOKUP($C354,'Subpart I Tables'!$C$48:$N$75,12,FALSE))</f>
        <v/>
      </c>
      <c r="AT354" s="890"/>
      <c r="AU354" s="615" t="str">
        <f t="shared" si="72"/>
        <v/>
      </c>
      <c r="AV354" s="430" t="str">
        <f t="shared" si="73"/>
        <v/>
      </c>
      <c r="AW354" s="430" t="str">
        <f t="shared" si="74"/>
        <v/>
      </c>
      <c r="AX354" s="430" t="str">
        <f t="shared" si="75"/>
        <v/>
      </c>
      <c r="AY354" s="430" t="str">
        <f t="shared" si="76"/>
        <v/>
      </c>
      <c r="AZ354" s="430" t="str">
        <f t="shared" si="77"/>
        <v/>
      </c>
      <c r="BA354" s="430" t="str">
        <f t="shared" si="78"/>
        <v/>
      </c>
      <c r="BB354" s="430" t="str">
        <f t="shared" si="79"/>
        <v/>
      </c>
      <c r="BC354" s="430" t="str">
        <f t="shared" si="80"/>
        <v/>
      </c>
      <c r="BD354" s="430" t="str">
        <f t="shared" si="81"/>
        <v/>
      </c>
      <c r="BE354" s="430" t="str">
        <f t="shared" si="82"/>
        <v/>
      </c>
      <c r="BF354" s="430" t="str">
        <f t="shared" si="83"/>
        <v/>
      </c>
      <c r="BG354" s="430" t="str">
        <f t="shared" si="84"/>
        <v/>
      </c>
      <c r="BH354" s="430" t="str">
        <f t="shared" si="85"/>
        <v/>
      </c>
      <c r="BI354" s="430" t="str">
        <f t="shared" si="86"/>
        <v/>
      </c>
      <c r="BJ354" s="430" t="str">
        <f t="shared" si="87"/>
        <v/>
      </c>
      <c r="BK354" s="430" t="str">
        <f t="shared" si="88"/>
        <v/>
      </c>
      <c r="BL354" s="430" t="str">
        <f t="shared" si="89"/>
        <v/>
      </c>
    </row>
    <row r="355" spans="1:64" s="287" customFormat="1" ht="18" customHeight="1" x14ac:dyDescent="0.2">
      <c r="A355" s="286"/>
      <c r="B355" s="890"/>
      <c r="C355" s="263" t="str">
        <f t="shared" si="52"/>
        <v/>
      </c>
      <c r="D355" s="238" t="str">
        <f t="shared" si="52"/>
        <v/>
      </c>
      <c r="E355" s="238" t="str">
        <f t="shared" si="53"/>
        <v/>
      </c>
      <c r="F355" s="238" t="str">
        <f t="shared" si="54"/>
        <v/>
      </c>
      <c r="G355" s="238" t="str">
        <f t="shared" si="55"/>
        <v/>
      </c>
      <c r="H355" s="238" t="str">
        <f t="shared" si="56"/>
        <v/>
      </c>
      <c r="I355" s="238" t="str">
        <f t="shared" si="57"/>
        <v/>
      </c>
      <c r="J355" s="238" t="str">
        <f t="shared" si="58"/>
        <v/>
      </c>
      <c r="K355" s="238" t="str">
        <f t="shared" si="59"/>
        <v/>
      </c>
      <c r="L355" s="238" t="str">
        <f t="shared" si="60"/>
        <v/>
      </c>
      <c r="M355" s="418" t="str">
        <f t="shared" si="61"/>
        <v/>
      </c>
      <c r="N355" s="530"/>
      <c r="O355" s="530"/>
      <c r="P355" s="530"/>
      <c r="Q355" s="530"/>
      <c r="R355" s="530"/>
      <c r="S355" s="530"/>
      <c r="T355" s="530"/>
      <c r="U355" s="530"/>
      <c r="V355" s="507" t="str">
        <f t="shared" si="62"/>
        <v/>
      </c>
      <c r="W355" s="722">
        <f t="shared" si="63"/>
        <v>0</v>
      </c>
      <c r="X355" s="722">
        <f t="shared" si="64"/>
        <v>0</v>
      </c>
      <c r="Y355" s="722">
        <f t="shared" si="65"/>
        <v>0</v>
      </c>
      <c r="Z355" s="722">
        <f t="shared" si="66"/>
        <v>0</v>
      </c>
      <c r="AA355" s="722">
        <f t="shared" si="67"/>
        <v>0</v>
      </c>
      <c r="AB355" s="722">
        <f t="shared" si="68"/>
        <v>0</v>
      </c>
      <c r="AC355" s="722">
        <f t="shared" si="69"/>
        <v>0</v>
      </c>
      <c r="AD355" s="722">
        <f t="shared" si="70"/>
        <v>0</v>
      </c>
      <c r="AI355" s="439" t="str">
        <f>IF($C355="","",HLOOKUP($C355,'Subpart I Tables'!$C$48:$N$75,5,FALSE))</f>
        <v/>
      </c>
      <c r="AJ355" s="440" t="str">
        <f>IF($C355="","",HLOOKUP($C355,'Subpart I Tables'!$C$48:$N$75,6,FALSE))</f>
        <v/>
      </c>
      <c r="AK355" s="440" t="str">
        <f>IF($C355="","",HLOOKUP($C355,'Subpart I Tables'!$C$48:$N$75,7,FALSE))</f>
        <v/>
      </c>
      <c r="AL355" s="440" t="str">
        <f>IF($C355="","",HLOOKUP($C355,'Subpart I Tables'!$C$48:$N$75,8,FALSE))</f>
        <v/>
      </c>
      <c r="AM355" s="441" t="str">
        <f>IF($C355="","",HLOOKUP($C355,'Subpart I Tables'!$C$48:$N$75,9,FALSE))</f>
        <v/>
      </c>
      <c r="AN355" s="441" t="str">
        <f>IF($C355="","",HLOOKUP($C355,'Subpart I Tables'!$C$48:$N$75,10,FALSE))</f>
        <v/>
      </c>
      <c r="AO355" s="441" t="str">
        <f>IF($C355="","",HLOOKUP($C355,'Subpart I Tables'!$C$48:$N$75,11,FALSE))</f>
        <v/>
      </c>
      <c r="AP355" s="441" t="str">
        <f>IF($C355="","",HLOOKUP($C355,'Subpart I Tables'!$C$48:$N$75,12,FALSE))</f>
        <v/>
      </c>
      <c r="AT355" s="890"/>
      <c r="AU355" s="615" t="str">
        <f t="shared" si="72"/>
        <v/>
      </c>
      <c r="AV355" s="430" t="str">
        <f t="shared" si="73"/>
        <v/>
      </c>
      <c r="AW355" s="430" t="str">
        <f t="shared" si="74"/>
        <v/>
      </c>
      <c r="AX355" s="430" t="str">
        <f t="shared" si="75"/>
        <v/>
      </c>
      <c r="AY355" s="430" t="str">
        <f t="shared" si="76"/>
        <v/>
      </c>
      <c r="AZ355" s="430" t="str">
        <f t="shared" si="77"/>
        <v/>
      </c>
      <c r="BA355" s="430" t="str">
        <f t="shared" si="78"/>
        <v/>
      </c>
      <c r="BB355" s="430" t="str">
        <f t="shared" si="79"/>
        <v/>
      </c>
      <c r="BC355" s="430" t="str">
        <f t="shared" si="80"/>
        <v/>
      </c>
      <c r="BD355" s="430" t="str">
        <f t="shared" si="81"/>
        <v/>
      </c>
      <c r="BE355" s="430" t="str">
        <f t="shared" si="82"/>
        <v/>
      </c>
      <c r="BF355" s="430" t="str">
        <f t="shared" si="83"/>
        <v/>
      </c>
      <c r="BG355" s="430" t="str">
        <f t="shared" si="84"/>
        <v/>
      </c>
      <c r="BH355" s="430" t="str">
        <f t="shared" si="85"/>
        <v/>
      </c>
      <c r="BI355" s="430" t="str">
        <f t="shared" si="86"/>
        <v/>
      </c>
      <c r="BJ355" s="430" t="str">
        <f t="shared" si="87"/>
        <v/>
      </c>
      <c r="BK355" s="430" t="str">
        <f t="shared" si="88"/>
        <v/>
      </c>
      <c r="BL355" s="430" t="str">
        <f t="shared" si="89"/>
        <v/>
      </c>
    </row>
    <row r="356" spans="1:64" s="287" customFormat="1" ht="18" customHeight="1" x14ac:dyDescent="0.2">
      <c r="A356" s="286"/>
      <c r="B356" s="890"/>
      <c r="C356" s="263" t="str">
        <f t="shared" si="52"/>
        <v/>
      </c>
      <c r="D356" s="238" t="str">
        <f t="shared" si="52"/>
        <v/>
      </c>
      <c r="E356" s="238" t="str">
        <f t="shared" si="53"/>
        <v/>
      </c>
      <c r="F356" s="238" t="str">
        <f t="shared" si="54"/>
        <v/>
      </c>
      <c r="G356" s="238" t="str">
        <f t="shared" si="55"/>
        <v/>
      </c>
      <c r="H356" s="238" t="str">
        <f t="shared" si="56"/>
        <v/>
      </c>
      <c r="I356" s="238" t="str">
        <f t="shared" si="57"/>
        <v/>
      </c>
      <c r="J356" s="238" t="str">
        <f t="shared" si="58"/>
        <v/>
      </c>
      <c r="K356" s="238" t="str">
        <f t="shared" si="59"/>
        <v/>
      </c>
      <c r="L356" s="238" t="str">
        <f t="shared" si="60"/>
        <v/>
      </c>
      <c r="M356" s="418" t="str">
        <f t="shared" si="61"/>
        <v/>
      </c>
      <c r="N356" s="530"/>
      <c r="O356" s="530"/>
      <c r="P356" s="530"/>
      <c r="Q356" s="530"/>
      <c r="R356" s="530"/>
      <c r="S356" s="530"/>
      <c r="T356" s="530"/>
      <c r="U356" s="530"/>
      <c r="V356" s="507" t="str">
        <f t="shared" si="62"/>
        <v/>
      </c>
      <c r="W356" s="722">
        <f t="shared" si="63"/>
        <v>0</v>
      </c>
      <c r="X356" s="722">
        <f t="shared" si="64"/>
        <v>0</v>
      </c>
      <c r="Y356" s="722">
        <f t="shared" si="65"/>
        <v>0</v>
      </c>
      <c r="Z356" s="722">
        <f t="shared" si="66"/>
        <v>0</v>
      </c>
      <c r="AA356" s="722">
        <f t="shared" si="67"/>
        <v>0</v>
      </c>
      <c r="AB356" s="722">
        <f t="shared" si="68"/>
        <v>0</v>
      </c>
      <c r="AC356" s="722">
        <f t="shared" si="69"/>
        <v>0</v>
      </c>
      <c r="AD356" s="722">
        <f t="shared" si="70"/>
        <v>0</v>
      </c>
      <c r="AI356" s="439" t="str">
        <f>IF($C356="","",HLOOKUP($C356,'Subpart I Tables'!$C$48:$N$75,5,FALSE))</f>
        <v/>
      </c>
      <c r="AJ356" s="440" t="str">
        <f>IF($C356="","",HLOOKUP($C356,'Subpart I Tables'!$C$48:$N$75,6,FALSE))</f>
        <v/>
      </c>
      <c r="AK356" s="440" t="str">
        <f>IF($C356="","",HLOOKUP($C356,'Subpart I Tables'!$C$48:$N$75,7,FALSE))</f>
        <v/>
      </c>
      <c r="AL356" s="440" t="str">
        <f>IF($C356="","",HLOOKUP($C356,'Subpart I Tables'!$C$48:$N$75,8,FALSE))</f>
        <v/>
      </c>
      <c r="AM356" s="441" t="str">
        <f>IF($C356="","",HLOOKUP($C356,'Subpart I Tables'!$C$48:$N$75,9,FALSE))</f>
        <v/>
      </c>
      <c r="AN356" s="441" t="str">
        <f>IF($C356="","",HLOOKUP($C356,'Subpart I Tables'!$C$48:$N$75,10,FALSE))</f>
        <v/>
      </c>
      <c r="AO356" s="441" t="str">
        <f>IF($C356="","",HLOOKUP($C356,'Subpart I Tables'!$C$48:$N$75,11,FALSE))</f>
        <v/>
      </c>
      <c r="AP356" s="441" t="str">
        <f>IF($C356="","",HLOOKUP($C356,'Subpart I Tables'!$C$48:$N$75,12,FALSE))</f>
        <v/>
      </c>
      <c r="AT356" s="890"/>
      <c r="AU356" s="615" t="str">
        <f t="shared" si="72"/>
        <v/>
      </c>
      <c r="AV356" s="430" t="str">
        <f t="shared" si="73"/>
        <v/>
      </c>
      <c r="AW356" s="430" t="str">
        <f t="shared" si="74"/>
        <v/>
      </c>
      <c r="AX356" s="430" t="str">
        <f t="shared" si="75"/>
        <v/>
      </c>
      <c r="AY356" s="430" t="str">
        <f t="shared" si="76"/>
        <v/>
      </c>
      <c r="AZ356" s="430" t="str">
        <f t="shared" si="77"/>
        <v/>
      </c>
      <c r="BA356" s="430" t="str">
        <f t="shared" si="78"/>
        <v/>
      </c>
      <c r="BB356" s="430" t="str">
        <f t="shared" si="79"/>
        <v/>
      </c>
      <c r="BC356" s="430" t="str">
        <f t="shared" si="80"/>
        <v/>
      </c>
      <c r="BD356" s="430" t="str">
        <f t="shared" si="81"/>
        <v/>
      </c>
      <c r="BE356" s="430" t="str">
        <f t="shared" si="82"/>
        <v/>
      </c>
      <c r="BF356" s="430" t="str">
        <f t="shared" si="83"/>
        <v/>
      </c>
      <c r="BG356" s="430" t="str">
        <f t="shared" si="84"/>
        <v/>
      </c>
      <c r="BH356" s="430" t="str">
        <f t="shared" si="85"/>
        <v/>
      </c>
      <c r="BI356" s="430" t="str">
        <f t="shared" si="86"/>
        <v/>
      </c>
      <c r="BJ356" s="430" t="str">
        <f t="shared" si="87"/>
        <v/>
      </c>
      <c r="BK356" s="430" t="str">
        <f t="shared" si="88"/>
        <v/>
      </c>
      <c r="BL356" s="430" t="str">
        <f t="shared" si="89"/>
        <v/>
      </c>
    </row>
    <row r="357" spans="1:64" s="287" customFormat="1" ht="18" customHeight="1" x14ac:dyDescent="0.2">
      <c r="A357" s="286"/>
      <c r="B357" s="890"/>
      <c r="C357" s="263" t="str">
        <f t="shared" si="52"/>
        <v/>
      </c>
      <c r="D357" s="238" t="str">
        <f t="shared" si="52"/>
        <v/>
      </c>
      <c r="E357" s="238" t="str">
        <f t="shared" si="53"/>
        <v/>
      </c>
      <c r="F357" s="238" t="str">
        <f t="shared" si="54"/>
        <v/>
      </c>
      <c r="G357" s="238" t="str">
        <f t="shared" si="55"/>
        <v/>
      </c>
      <c r="H357" s="238" t="str">
        <f t="shared" si="56"/>
        <v/>
      </c>
      <c r="I357" s="238" t="str">
        <f t="shared" si="57"/>
        <v/>
      </c>
      <c r="J357" s="238" t="str">
        <f t="shared" si="58"/>
        <v/>
      </c>
      <c r="K357" s="238" t="str">
        <f t="shared" si="59"/>
        <v/>
      </c>
      <c r="L357" s="238" t="str">
        <f t="shared" si="60"/>
        <v/>
      </c>
      <c r="M357" s="418" t="str">
        <f t="shared" si="61"/>
        <v/>
      </c>
      <c r="N357" s="530"/>
      <c r="O357" s="530"/>
      <c r="P357" s="530"/>
      <c r="Q357" s="530"/>
      <c r="R357" s="530"/>
      <c r="S357" s="530"/>
      <c r="T357" s="530"/>
      <c r="U357" s="530"/>
      <c r="V357" s="507" t="str">
        <f t="shared" si="62"/>
        <v/>
      </c>
      <c r="W357" s="722">
        <f t="shared" si="63"/>
        <v>0</v>
      </c>
      <c r="X357" s="722">
        <f t="shared" si="64"/>
        <v>0</v>
      </c>
      <c r="Y357" s="722">
        <f t="shared" si="65"/>
        <v>0</v>
      </c>
      <c r="Z357" s="722">
        <f t="shared" si="66"/>
        <v>0</v>
      </c>
      <c r="AA357" s="722">
        <f t="shared" si="67"/>
        <v>0</v>
      </c>
      <c r="AB357" s="722">
        <f t="shared" si="68"/>
        <v>0</v>
      </c>
      <c r="AC357" s="722">
        <f t="shared" si="69"/>
        <v>0</v>
      </c>
      <c r="AD357" s="722">
        <f t="shared" si="70"/>
        <v>0</v>
      </c>
      <c r="AI357" s="439" t="str">
        <f>IF($C357="","",HLOOKUP($C357,'Subpart I Tables'!$C$48:$N$75,5,FALSE))</f>
        <v/>
      </c>
      <c r="AJ357" s="440" t="str">
        <f>IF($C357="","",HLOOKUP($C357,'Subpart I Tables'!$C$48:$N$75,6,FALSE))</f>
        <v/>
      </c>
      <c r="AK357" s="440" t="str">
        <f>IF($C357="","",HLOOKUP($C357,'Subpart I Tables'!$C$48:$N$75,7,FALSE))</f>
        <v/>
      </c>
      <c r="AL357" s="440" t="str">
        <f>IF($C357="","",HLOOKUP($C357,'Subpart I Tables'!$C$48:$N$75,8,FALSE))</f>
        <v/>
      </c>
      <c r="AM357" s="441" t="str">
        <f>IF($C357="","",HLOOKUP($C357,'Subpart I Tables'!$C$48:$N$75,9,FALSE))</f>
        <v/>
      </c>
      <c r="AN357" s="441" t="str">
        <f>IF($C357="","",HLOOKUP($C357,'Subpart I Tables'!$C$48:$N$75,10,FALSE))</f>
        <v/>
      </c>
      <c r="AO357" s="441" t="str">
        <f>IF($C357="","",HLOOKUP($C357,'Subpart I Tables'!$C$48:$N$75,11,FALSE))</f>
        <v/>
      </c>
      <c r="AP357" s="441" t="str">
        <f>IF($C357="","",HLOOKUP($C357,'Subpart I Tables'!$C$48:$N$75,12,FALSE))</f>
        <v/>
      </c>
      <c r="AT357" s="890"/>
      <c r="AU357" s="615" t="str">
        <f t="shared" si="72"/>
        <v/>
      </c>
      <c r="AV357" s="430" t="str">
        <f t="shared" si="73"/>
        <v/>
      </c>
      <c r="AW357" s="430" t="str">
        <f t="shared" si="74"/>
        <v/>
      </c>
      <c r="AX357" s="430" t="str">
        <f t="shared" si="75"/>
        <v/>
      </c>
      <c r="AY357" s="430" t="str">
        <f t="shared" si="76"/>
        <v/>
      </c>
      <c r="AZ357" s="430" t="str">
        <f t="shared" si="77"/>
        <v/>
      </c>
      <c r="BA357" s="430" t="str">
        <f t="shared" si="78"/>
        <v/>
      </c>
      <c r="BB357" s="430" t="str">
        <f t="shared" si="79"/>
        <v/>
      </c>
      <c r="BC357" s="430" t="str">
        <f t="shared" si="80"/>
        <v/>
      </c>
      <c r="BD357" s="430" t="str">
        <f t="shared" si="81"/>
        <v/>
      </c>
      <c r="BE357" s="430" t="str">
        <f t="shared" si="82"/>
        <v/>
      </c>
      <c r="BF357" s="430" t="str">
        <f t="shared" si="83"/>
        <v/>
      </c>
      <c r="BG357" s="430" t="str">
        <f t="shared" si="84"/>
        <v/>
      </c>
      <c r="BH357" s="430" t="str">
        <f t="shared" si="85"/>
        <v/>
      </c>
      <c r="BI357" s="430" t="str">
        <f t="shared" si="86"/>
        <v/>
      </c>
      <c r="BJ357" s="430" t="str">
        <f t="shared" si="87"/>
        <v/>
      </c>
      <c r="BK357" s="430" t="str">
        <f t="shared" si="88"/>
        <v/>
      </c>
      <c r="BL357" s="430" t="str">
        <f t="shared" si="89"/>
        <v/>
      </c>
    </row>
    <row r="358" spans="1:64" s="287" customFormat="1" ht="18" customHeight="1" thickBot="1" x14ac:dyDescent="0.25">
      <c r="A358" s="286"/>
      <c r="B358" s="891"/>
      <c r="C358" s="265" t="str">
        <f t="shared" si="52"/>
        <v/>
      </c>
      <c r="D358" s="242" t="str">
        <f t="shared" si="52"/>
        <v/>
      </c>
      <c r="E358" s="242" t="str">
        <f t="shared" si="53"/>
        <v/>
      </c>
      <c r="F358" s="242" t="str">
        <f t="shared" si="54"/>
        <v/>
      </c>
      <c r="G358" s="242" t="str">
        <f t="shared" si="55"/>
        <v/>
      </c>
      <c r="H358" s="242" t="str">
        <f t="shared" si="56"/>
        <v/>
      </c>
      <c r="I358" s="242" t="str">
        <f t="shared" si="57"/>
        <v/>
      </c>
      <c r="J358" s="242" t="str">
        <f t="shared" si="58"/>
        <v/>
      </c>
      <c r="K358" s="242" t="str">
        <f t="shared" si="59"/>
        <v/>
      </c>
      <c r="L358" s="242" t="str">
        <f t="shared" si="60"/>
        <v/>
      </c>
      <c r="M358" s="419" t="str">
        <f t="shared" si="61"/>
        <v/>
      </c>
      <c r="N358" s="531"/>
      <c r="O358" s="531"/>
      <c r="P358" s="531"/>
      <c r="Q358" s="531"/>
      <c r="R358" s="531"/>
      <c r="S358" s="531"/>
      <c r="T358" s="531"/>
      <c r="U358" s="531"/>
      <c r="V358" s="507" t="str">
        <f t="shared" si="62"/>
        <v/>
      </c>
      <c r="W358" s="723">
        <f t="shared" si="63"/>
        <v>0</v>
      </c>
      <c r="X358" s="723">
        <f t="shared" si="64"/>
        <v>0</v>
      </c>
      <c r="Y358" s="723">
        <f t="shared" si="65"/>
        <v>0</v>
      </c>
      <c r="Z358" s="723">
        <f t="shared" si="66"/>
        <v>0</v>
      </c>
      <c r="AA358" s="723">
        <f t="shared" si="67"/>
        <v>0</v>
      </c>
      <c r="AB358" s="723">
        <f t="shared" si="68"/>
        <v>0</v>
      </c>
      <c r="AC358" s="723">
        <f t="shared" si="69"/>
        <v>0</v>
      </c>
      <c r="AD358" s="723">
        <f t="shared" si="70"/>
        <v>0</v>
      </c>
      <c r="AI358" s="442" t="str">
        <f>IF($C358="","",HLOOKUP($C358,'Subpart I Tables'!$C$48:$N$75,5,FALSE))</f>
        <v/>
      </c>
      <c r="AJ358" s="443" t="str">
        <f>IF($C358="","",HLOOKUP($C358,'Subpart I Tables'!$C$48:$N$75,6,FALSE))</f>
        <v/>
      </c>
      <c r="AK358" s="443" t="str">
        <f>IF($C358="","",HLOOKUP($C358,'Subpart I Tables'!$C$48:$N$75,7,FALSE))</f>
        <v/>
      </c>
      <c r="AL358" s="443" t="str">
        <f>IF($C358="","",HLOOKUP($C358,'Subpart I Tables'!$C$48:$N$75,8,FALSE))</f>
        <v/>
      </c>
      <c r="AM358" s="444" t="str">
        <f>IF($C358="","",HLOOKUP($C358,'Subpart I Tables'!$C$48:$N$75,9,FALSE))</f>
        <v/>
      </c>
      <c r="AN358" s="444" t="str">
        <f>IF($C358="","",HLOOKUP($C358,'Subpart I Tables'!$C$48:$N$75,10,FALSE))</f>
        <v/>
      </c>
      <c r="AO358" s="444" t="str">
        <f>IF($C358="","",HLOOKUP($C358,'Subpart I Tables'!$C$48:$N$75,11,FALSE))</f>
        <v/>
      </c>
      <c r="AP358" s="444" t="str">
        <f>IF($C358="","",HLOOKUP($C358,'Subpart I Tables'!$C$48:$N$75,12,FALSE))</f>
        <v/>
      </c>
      <c r="AT358" s="891"/>
      <c r="AU358" s="616" t="str">
        <f t="shared" si="72"/>
        <v/>
      </c>
      <c r="AV358" s="431" t="str">
        <f t="shared" si="73"/>
        <v/>
      </c>
      <c r="AW358" s="431" t="str">
        <f>IF(ISNA(VLOOKUP($AU358,$C$344:$L$358,3,FALSE)),0,VLOOKUP($AU358,$C$344:$L$358,3,FALSE))</f>
        <v/>
      </c>
      <c r="AX358" s="431" t="str">
        <f t="shared" si="75"/>
        <v/>
      </c>
      <c r="AY358" s="431" t="str">
        <f t="shared" si="76"/>
        <v/>
      </c>
      <c r="AZ358" s="431" t="str">
        <f t="shared" si="77"/>
        <v/>
      </c>
      <c r="BA358" s="431" t="str">
        <f t="shared" si="78"/>
        <v/>
      </c>
      <c r="BB358" s="431" t="str">
        <f t="shared" si="79"/>
        <v/>
      </c>
      <c r="BC358" s="431" t="str">
        <f t="shared" si="80"/>
        <v/>
      </c>
      <c r="BD358" s="431" t="str">
        <f t="shared" si="81"/>
        <v/>
      </c>
      <c r="BE358" s="431" t="str">
        <f t="shared" si="82"/>
        <v/>
      </c>
      <c r="BF358" s="431" t="str">
        <f t="shared" si="83"/>
        <v/>
      </c>
      <c r="BG358" s="431" t="str">
        <f t="shared" si="84"/>
        <v/>
      </c>
      <c r="BH358" s="431" t="str">
        <f t="shared" si="85"/>
        <v/>
      </c>
      <c r="BI358" s="431" t="str">
        <f t="shared" si="86"/>
        <v/>
      </c>
      <c r="BJ358" s="431" t="str">
        <f t="shared" si="87"/>
        <v/>
      </c>
      <c r="BK358" s="431" t="str">
        <f t="shared" si="88"/>
        <v/>
      </c>
      <c r="BL358" s="431" t="str">
        <f t="shared" si="89"/>
        <v/>
      </c>
    </row>
    <row r="359" spans="1:64" s="287" customFormat="1" ht="18" customHeight="1" x14ac:dyDescent="0.2">
      <c r="A359" s="286"/>
      <c r="B359" s="885" t="s">
        <v>10</v>
      </c>
      <c r="C359" s="261" t="str">
        <f t="shared" si="52"/>
        <v/>
      </c>
      <c r="D359" s="193" t="str">
        <f t="shared" si="52"/>
        <v/>
      </c>
      <c r="E359" s="193" t="str">
        <f t="shared" si="53"/>
        <v/>
      </c>
      <c r="F359" s="193">
        <f t="shared" si="54"/>
        <v>0</v>
      </c>
      <c r="G359" s="193">
        <f t="shared" si="55"/>
        <v>0</v>
      </c>
      <c r="H359" s="193">
        <f t="shared" si="56"/>
        <v>0</v>
      </c>
      <c r="I359" s="193">
        <f t="shared" si="57"/>
        <v>0</v>
      </c>
      <c r="J359" s="193">
        <f t="shared" si="58"/>
        <v>0</v>
      </c>
      <c r="K359" s="193">
        <f t="shared" si="59"/>
        <v>0</v>
      </c>
      <c r="L359" s="193">
        <f t="shared" si="60"/>
        <v>0</v>
      </c>
      <c r="M359" s="417" t="str">
        <f t="shared" si="61"/>
        <v/>
      </c>
      <c r="N359" s="529"/>
      <c r="O359" s="529"/>
      <c r="P359" s="529"/>
      <c r="Q359" s="529"/>
      <c r="R359" s="529"/>
      <c r="S359" s="529"/>
      <c r="T359" s="529"/>
      <c r="U359" s="529"/>
      <c r="V359" s="506" t="str">
        <f t="shared" ref="V359:V373" si="90">IF($C359="","",IF(ISNA(VLOOKUP($C359&amp;"Chamber Cleaning - In Situ Plasma",$A$169:$H$194,8,FALSE)),1,VLOOKUP($C359&amp;"Chamber Cleaning - In Situ Plasma",$A$169:$H$194,8,FALSE)))</f>
        <v/>
      </c>
      <c r="W359" s="721">
        <f t="shared" si="63"/>
        <v>0</v>
      </c>
      <c r="X359" s="721">
        <f t="shared" si="64"/>
        <v>0</v>
      </c>
      <c r="Y359" s="721">
        <f t="shared" si="65"/>
        <v>0</v>
      </c>
      <c r="Z359" s="721">
        <f t="shared" si="66"/>
        <v>0</v>
      </c>
      <c r="AA359" s="721">
        <f t="shared" si="67"/>
        <v>0</v>
      </c>
      <c r="AB359" s="721">
        <f t="shared" si="68"/>
        <v>0</v>
      </c>
      <c r="AC359" s="721">
        <f t="shared" si="69"/>
        <v>0</v>
      </c>
      <c r="AD359" s="721">
        <f t="shared" si="70"/>
        <v>0</v>
      </c>
      <c r="AI359" s="436" t="str">
        <f>IF($C359="","",HLOOKUP($C359,'Subpart I Tables'!$C$48:$N$75,16,FALSE))</f>
        <v/>
      </c>
      <c r="AJ359" s="437">
        <v>0</v>
      </c>
      <c r="AK359" s="437">
        <v>0</v>
      </c>
      <c r="AL359" s="437">
        <v>0</v>
      </c>
      <c r="AM359" s="437">
        <v>0</v>
      </c>
      <c r="AN359" s="437">
        <v>0</v>
      </c>
      <c r="AO359" s="437">
        <v>0</v>
      </c>
      <c r="AP359" s="437">
        <v>0</v>
      </c>
      <c r="AT359" s="899" t="s">
        <v>10</v>
      </c>
      <c r="AU359" s="614" t="str">
        <f>AT415</f>
        <v/>
      </c>
      <c r="AV359" s="429" t="str">
        <f>IF(ISNA(VLOOKUP($AU359,$C$359:$L$373,2,FALSE)),0,VLOOKUP($AU359,$C$359:$L$373,2,FALSE))</f>
        <v/>
      </c>
      <c r="AW359" s="429" t="str">
        <f>IF(ISNA(VLOOKUP($AU359,$C$359:$L$373,3,FALSE)),0,VLOOKUP($AU359,$C$359:$L$373,3,FALSE))</f>
        <v/>
      </c>
      <c r="AX359" s="429">
        <f>IF(ISNA(VLOOKUP($AU359,$C$359:$L$373,4,FALSE)),0,VLOOKUP($AU359,$C$359:$L$373,4,FALSE))</f>
        <v>0</v>
      </c>
      <c r="AY359" s="429">
        <f>IF(ISNA(VLOOKUP($AU359,$C$359:$L$373,5,FALSE)),0,VLOOKUP($AU359,$C$359:$L$373,5,FALSE))</f>
        <v>0</v>
      </c>
      <c r="AZ359" s="429">
        <f>IF(ISNA(VLOOKUP($AU359,$C$359:$L$373,6,FALSE)),0,VLOOKUP($AU359,$C$359:$L$373,6,FALSE))</f>
        <v>0</v>
      </c>
      <c r="BA359" s="429">
        <f>IF(ISNA(VLOOKUP($AU359,$C$359:$L$373,7,FALSE)),0,VLOOKUP($AU359,$C$359:$L$373,7,FALSE))</f>
        <v>0</v>
      </c>
      <c r="BB359" s="429">
        <f>IF(ISNA(VLOOKUP($AU359,$C$359:$L$373,8,FALSE)),0,VLOOKUP($AU359,$C$359:$L$373,8,FALSE))</f>
        <v>0</v>
      </c>
      <c r="BC359" s="429">
        <f>IF(ISNA(VLOOKUP($AU359,$C$359:$L$373,9,FALSE)),0,VLOOKUP($AU359,$C$359:$L$373,9,FALSE))</f>
        <v>0</v>
      </c>
      <c r="BD359" s="429">
        <f>IF(ISNA(VLOOKUP($AU359,$C$359:$L$373,10,FALSE)),0,VLOOKUP($AU359,$C$359:$L$373,10,FALSE))</f>
        <v>0</v>
      </c>
      <c r="BE359" s="429" t="str">
        <f t="shared" si="82"/>
        <v/>
      </c>
      <c r="BF359" s="429" t="str">
        <f t="shared" si="83"/>
        <v/>
      </c>
      <c r="BG359" s="429" t="str">
        <f t="shared" si="84"/>
        <v/>
      </c>
      <c r="BH359" s="429" t="str">
        <f t="shared" si="85"/>
        <v/>
      </c>
      <c r="BI359" s="429" t="str">
        <f t="shared" si="86"/>
        <v/>
      </c>
      <c r="BJ359" s="429" t="str">
        <f t="shared" si="87"/>
        <v/>
      </c>
      <c r="BK359" s="429" t="str">
        <f t="shared" si="88"/>
        <v/>
      </c>
      <c r="BL359" s="429" t="str">
        <f t="shared" si="89"/>
        <v/>
      </c>
    </row>
    <row r="360" spans="1:64" s="287" customFormat="1" ht="18" customHeight="1" x14ac:dyDescent="0.2">
      <c r="A360" s="286"/>
      <c r="B360" s="886"/>
      <c r="C360" s="420" t="str">
        <f t="shared" si="52"/>
        <v/>
      </c>
      <c r="D360" s="198" t="str">
        <f t="shared" si="52"/>
        <v/>
      </c>
      <c r="E360" s="198" t="str">
        <f t="shared" si="53"/>
        <v/>
      </c>
      <c r="F360" s="198">
        <f t="shared" si="54"/>
        <v>0</v>
      </c>
      <c r="G360" s="198">
        <f t="shared" si="55"/>
        <v>0</v>
      </c>
      <c r="H360" s="198">
        <f t="shared" si="56"/>
        <v>0</v>
      </c>
      <c r="I360" s="198">
        <f t="shared" si="57"/>
        <v>0</v>
      </c>
      <c r="J360" s="198">
        <f t="shared" si="58"/>
        <v>0</v>
      </c>
      <c r="K360" s="198">
        <f t="shared" si="59"/>
        <v>0</v>
      </c>
      <c r="L360" s="198">
        <f t="shared" si="60"/>
        <v>0</v>
      </c>
      <c r="M360" s="421" t="str">
        <f t="shared" si="61"/>
        <v/>
      </c>
      <c r="N360" s="530"/>
      <c r="O360" s="530"/>
      <c r="P360" s="530"/>
      <c r="Q360" s="530"/>
      <c r="R360" s="530"/>
      <c r="S360" s="530"/>
      <c r="T360" s="530"/>
      <c r="U360" s="530"/>
      <c r="V360" s="507" t="str">
        <f t="shared" si="90"/>
        <v/>
      </c>
      <c r="W360" s="722">
        <f t="shared" si="63"/>
        <v>0</v>
      </c>
      <c r="X360" s="722">
        <f t="shared" si="64"/>
        <v>0</v>
      </c>
      <c r="Y360" s="722">
        <f t="shared" si="65"/>
        <v>0</v>
      </c>
      <c r="Z360" s="722">
        <f t="shared" si="66"/>
        <v>0</v>
      </c>
      <c r="AA360" s="722">
        <f t="shared" si="67"/>
        <v>0</v>
      </c>
      <c r="AB360" s="722">
        <f t="shared" si="68"/>
        <v>0</v>
      </c>
      <c r="AC360" s="722">
        <f t="shared" si="69"/>
        <v>0</v>
      </c>
      <c r="AD360" s="722">
        <f t="shared" si="70"/>
        <v>0</v>
      </c>
      <c r="AI360" s="439" t="str">
        <f>IF($C360="","",HLOOKUP($C360,'Subpart I Tables'!$C$48:$N$75,16,FALSE))</f>
        <v/>
      </c>
      <c r="AJ360" s="440">
        <v>0</v>
      </c>
      <c r="AK360" s="440">
        <v>0</v>
      </c>
      <c r="AL360" s="440">
        <v>0</v>
      </c>
      <c r="AM360" s="440">
        <v>0</v>
      </c>
      <c r="AN360" s="440">
        <v>0</v>
      </c>
      <c r="AO360" s="440">
        <v>0</v>
      </c>
      <c r="AP360" s="440">
        <v>0</v>
      </c>
      <c r="AT360" s="897"/>
      <c r="AU360" s="615" t="str">
        <f t="shared" ref="AU360:AU373" si="91">AT416</f>
        <v/>
      </c>
      <c r="AV360" s="430" t="str">
        <f t="shared" ref="AV360:AV373" si="92">IF(ISNA(VLOOKUP($AU360,$C$359:$L$373,2,FALSE)),0,VLOOKUP($AU360,$C$359:$L$373,2,FALSE))</f>
        <v/>
      </c>
      <c r="AW360" s="430" t="str">
        <f t="shared" ref="AW360:AW373" si="93">IF(ISNA(VLOOKUP($AU360,$C$359:$L$373,3,FALSE)),0,VLOOKUP($AU360,$C$359:$L$373,3,FALSE))</f>
        <v/>
      </c>
      <c r="AX360" s="430">
        <f t="shared" ref="AX360:AX373" si="94">IF(ISNA(VLOOKUP($AU360,$C$359:$L$373,4,FALSE)),0,VLOOKUP($AU360,$C$359:$L$373,4,FALSE))</f>
        <v>0</v>
      </c>
      <c r="AY360" s="430">
        <f t="shared" ref="AY360:AY373" si="95">IF(ISNA(VLOOKUP($AU360,$C$359:$L$373,5,FALSE)),0,VLOOKUP($AU360,$C$359:$L$373,5,FALSE))</f>
        <v>0</v>
      </c>
      <c r="AZ360" s="430">
        <f t="shared" ref="AZ360:AZ373" si="96">IF(ISNA(VLOOKUP($AU360,$C$359:$L$373,6,FALSE)),0,VLOOKUP($AU360,$C$359:$L$373,6,FALSE))</f>
        <v>0</v>
      </c>
      <c r="BA360" s="430">
        <f t="shared" ref="BA360:BA373" si="97">IF(ISNA(VLOOKUP($AU360,$C$359:$L$373,7,FALSE)),0,VLOOKUP($AU360,$C$359:$L$373,7,FALSE))</f>
        <v>0</v>
      </c>
      <c r="BB360" s="430">
        <f t="shared" ref="BB360:BB373" si="98">IF(ISNA(VLOOKUP($AU360,$C$359:$L$373,8,FALSE)),0,VLOOKUP($AU360,$C$359:$L$373,8,FALSE))</f>
        <v>0</v>
      </c>
      <c r="BC360" s="430">
        <f t="shared" ref="BC360:BC373" si="99">IF(ISNA(VLOOKUP($AU360,$C$359:$L$373,9,FALSE)),0,VLOOKUP($AU360,$C$359:$L$373,9,FALSE))</f>
        <v>0</v>
      </c>
      <c r="BD360" s="430">
        <f t="shared" ref="BD360:BD373" si="100">IF(ISNA(VLOOKUP($AU360,$C$359:$L$373,10,FALSE)),0,VLOOKUP($AU360,$C$359:$L$373,10,FALSE))</f>
        <v>0</v>
      </c>
      <c r="BE360" s="430" t="str">
        <f t="shared" si="82"/>
        <v/>
      </c>
      <c r="BF360" s="430" t="str">
        <f t="shared" si="83"/>
        <v/>
      </c>
      <c r="BG360" s="430" t="str">
        <f t="shared" si="84"/>
        <v/>
      </c>
      <c r="BH360" s="430" t="str">
        <f t="shared" si="85"/>
        <v/>
      </c>
      <c r="BI360" s="430" t="str">
        <f t="shared" si="86"/>
        <v/>
      </c>
      <c r="BJ360" s="430" t="str">
        <f t="shared" si="87"/>
        <v/>
      </c>
      <c r="BK360" s="430" t="str">
        <f t="shared" si="88"/>
        <v/>
      </c>
      <c r="BL360" s="430" t="str">
        <f t="shared" si="89"/>
        <v/>
      </c>
    </row>
    <row r="361" spans="1:64" s="287" customFormat="1" ht="18" customHeight="1" x14ac:dyDescent="0.2">
      <c r="A361" s="286"/>
      <c r="B361" s="886"/>
      <c r="C361" s="420" t="str">
        <f t="shared" si="52"/>
        <v/>
      </c>
      <c r="D361" s="198" t="str">
        <f t="shared" si="52"/>
        <v/>
      </c>
      <c r="E361" s="198" t="str">
        <f t="shared" si="53"/>
        <v/>
      </c>
      <c r="F361" s="198">
        <f t="shared" si="54"/>
        <v>0</v>
      </c>
      <c r="G361" s="198">
        <f t="shared" si="55"/>
        <v>0</v>
      </c>
      <c r="H361" s="198">
        <f t="shared" si="56"/>
        <v>0</v>
      </c>
      <c r="I361" s="198">
        <f t="shared" si="57"/>
        <v>0</v>
      </c>
      <c r="J361" s="198">
        <f t="shared" si="58"/>
        <v>0</v>
      </c>
      <c r="K361" s="198">
        <f t="shared" si="59"/>
        <v>0</v>
      </c>
      <c r="L361" s="198">
        <f t="shared" si="60"/>
        <v>0</v>
      </c>
      <c r="M361" s="421" t="str">
        <f t="shared" si="61"/>
        <v/>
      </c>
      <c r="N361" s="530"/>
      <c r="O361" s="530"/>
      <c r="P361" s="530"/>
      <c r="Q361" s="530"/>
      <c r="R361" s="530"/>
      <c r="S361" s="530"/>
      <c r="T361" s="530"/>
      <c r="U361" s="530"/>
      <c r="V361" s="507" t="str">
        <f t="shared" si="90"/>
        <v/>
      </c>
      <c r="W361" s="722">
        <f t="shared" si="63"/>
        <v>0</v>
      </c>
      <c r="X361" s="722">
        <f t="shared" si="64"/>
        <v>0</v>
      </c>
      <c r="Y361" s="722">
        <f t="shared" si="65"/>
        <v>0</v>
      </c>
      <c r="Z361" s="722">
        <f t="shared" si="66"/>
        <v>0</v>
      </c>
      <c r="AA361" s="722">
        <f t="shared" si="67"/>
        <v>0</v>
      </c>
      <c r="AB361" s="722">
        <f t="shared" si="68"/>
        <v>0</v>
      </c>
      <c r="AC361" s="722">
        <f t="shared" si="69"/>
        <v>0</v>
      </c>
      <c r="AD361" s="722">
        <f t="shared" si="70"/>
        <v>0</v>
      </c>
      <c r="AI361" s="439" t="str">
        <f>IF($C361="","",HLOOKUP($C361,'Subpart I Tables'!$C$48:$N$75,16,FALSE))</f>
        <v/>
      </c>
      <c r="AJ361" s="440">
        <v>0</v>
      </c>
      <c r="AK361" s="440">
        <v>0</v>
      </c>
      <c r="AL361" s="440">
        <v>0</v>
      </c>
      <c r="AM361" s="440">
        <v>0</v>
      </c>
      <c r="AN361" s="440">
        <v>0</v>
      </c>
      <c r="AO361" s="440">
        <v>0</v>
      </c>
      <c r="AP361" s="440">
        <v>0</v>
      </c>
      <c r="AT361" s="897"/>
      <c r="AU361" s="615" t="str">
        <f t="shared" si="91"/>
        <v/>
      </c>
      <c r="AV361" s="430" t="str">
        <f t="shared" si="92"/>
        <v/>
      </c>
      <c r="AW361" s="430" t="str">
        <f t="shared" si="93"/>
        <v/>
      </c>
      <c r="AX361" s="430">
        <f t="shared" si="94"/>
        <v>0</v>
      </c>
      <c r="AY361" s="430">
        <f t="shared" si="95"/>
        <v>0</v>
      </c>
      <c r="AZ361" s="430">
        <f t="shared" si="96"/>
        <v>0</v>
      </c>
      <c r="BA361" s="430">
        <f t="shared" si="97"/>
        <v>0</v>
      </c>
      <c r="BB361" s="430">
        <f t="shared" si="98"/>
        <v>0</v>
      </c>
      <c r="BC361" s="430">
        <f t="shared" si="99"/>
        <v>0</v>
      </c>
      <c r="BD361" s="430">
        <f t="shared" si="100"/>
        <v>0</v>
      </c>
      <c r="BE361" s="430" t="str">
        <f t="shared" si="82"/>
        <v/>
      </c>
      <c r="BF361" s="430" t="str">
        <f t="shared" si="83"/>
        <v/>
      </c>
      <c r="BG361" s="430" t="str">
        <f t="shared" si="84"/>
        <v/>
      </c>
      <c r="BH361" s="430" t="str">
        <f t="shared" si="85"/>
        <v/>
      </c>
      <c r="BI361" s="430" t="str">
        <f t="shared" si="86"/>
        <v/>
      </c>
      <c r="BJ361" s="430" t="str">
        <f t="shared" si="87"/>
        <v/>
      </c>
      <c r="BK361" s="430" t="str">
        <f t="shared" si="88"/>
        <v/>
      </c>
      <c r="BL361" s="430" t="str">
        <f t="shared" si="89"/>
        <v/>
      </c>
    </row>
    <row r="362" spans="1:64" s="287" customFormat="1" ht="18" customHeight="1" x14ac:dyDescent="0.2">
      <c r="A362" s="286"/>
      <c r="B362" s="886"/>
      <c r="C362" s="420" t="str">
        <f t="shared" si="52"/>
        <v/>
      </c>
      <c r="D362" s="198" t="str">
        <f t="shared" si="52"/>
        <v/>
      </c>
      <c r="E362" s="198" t="str">
        <f t="shared" si="53"/>
        <v/>
      </c>
      <c r="F362" s="198">
        <f t="shared" si="54"/>
        <v>0</v>
      </c>
      <c r="G362" s="198">
        <f t="shared" si="55"/>
        <v>0</v>
      </c>
      <c r="H362" s="198">
        <f t="shared" si="56"/>
        <v>0</v>
      </c>
      <c r="I362" s="198">
        <f t="shared" si="57"/>
        <v>0</v>
      </c>
      <c r="J362" s="198">
        <f t="shared" si="58"/>
        <v>0</v>
      </c>
      <c r="K362" s="198">
        <f t="shared" si="59"/>
        <v>0</v>
      </c>
      <c r="L362" s="198">
        <f t="shared" si="60"/>
        <v>0</v>
      </c>
      <c r="M362" s="421" t="str">
        <f t="shared" si="61"/>
        <v/>
      </c>
      <c r="N362" s="530"/>
      <c r="O362" s="530"/>
      <c r="P362" s="530"/>
      <c r="Q362" s="530"/>
      <c r="R362" s="530"/>
      <c r="S362" s="530"/>
      <c r="T362" s="530"/>
      <c r="U362" s="530"/>
      <c r="V362" s="507" t="str">
        <f t="shared" si="90"/>
        <v/>
      </c>
      <c r="W362" s="722">
        <f t="shared" si="63"/>
        <v>0</v>
      </c>
      <c r="X362" s="722">
        <f t="shared" si="64"/>
        <v>0</v>
      </c>
      <c r="Y362" s="722">
        <f t="shared" si="65"/>
        <v>0</v>
      </c>
      <c r="Z362" s="722">
        <f t="shared" si="66"/>
        <v>0</v>
      </c>
      <c r="AA362" s="722">
        <f t="shared" si="67"/>
        <v>0</v>
      </c>
      <c r="AB362" s="722">
        <f t="shared" si="68"/>
        <v>0</v>
      </c>
      <c r="AC362" s="722">
        <f t="shared" si="69"/>
        <v>0</v>
      </c>
      <c r="AD362" s="722">
        <f t="shared" si="70"/>
        <v>0</v>
      </c>
      <c r="AI362" s="439" t="str">
        <f>IF($C362="","",HLOOKUP($C362,'Subpart I Tables'!$C$48:$N$75,16,FALSE))</f>
        <v/>
      </c>
      <c r="AJ362" s="440">
        <v>0</v>
      </c>
      <c r="AK362" s="440">
        <v>0</v>
      </c>
      <c r="AL362" s="440">
        <v>0</v>
      </c>
      <c r="AM362" s="440">
        <v>0</v>
      </c>
      <c r="AN362" s="440">
        <v>0</v>
      </c>
      <c r="AO362" s="440">
        <v>0</v>
      </c>
      <c r="AP362" s="440">
        <v>0</v>
      </c>
      <c r="AT362" s="897"/>
      <c r="AU362" s="615" t="str">
        <f t="shared" si="91"/>
        <v/>
      </c>
      <c r="AV362" s="430" t="str">
        <f t="shared" si="92"/>
        <v/>
      </c>
      <c r="AW362" s="430" t="str">
        <f t="shared" si="93"/>
        <v/>
      </c>
      <c r="AX362" s="430">
        <f t="shared" si="94"/>
        <v>0</v>
      </c>
      <c r="AY362" s="430">
        <f t="shared" si="95"/>
        <v>0</v>
      </c>
      <c r="AZ362" s="430">
        <f t="shared" si="96"/>
        <v>0</v>
      </c>
      <c r="BA362" s="430">
        <f t="shared" si="97"/>
        <v>0</v>
      </c>
      <c r="BB362" s="430">
        <f t="shared" si="98"/>
        <v>0</v>
      </c>
      <c r="BC362" s="430">
        <f t="shared" si="99"/>
        <v>0</v>
      </c>
      <c r="BD362" s="430">
        <f t="shared" si="100"/>
        <v>0</v>
      </c>
      <c r="BE362" s="430" t="str">
        <f t="shared" si="82"/>
        <v/>
      </c>
      <c r="BF362" s="430" t="str">
        <f t="shared" si="83"/>
        <v/>
      </c>
      <c r="BG362" s="430" t="str">
        <f t="shared" si="84"/>
        <v/>
      </c>
      <c r="BH362" s="430" t="str">
        <f t="shared" si="85"/>
        <v/>
      </c>
      <c r="BI362" s="430" t="str">
        <f t="shared" si="86"/>
        <v/>
      </c>
      <c r="BJ362" s="430" t="str">
        <f t="shared" si="87"/>
        <v/>
      </c>
      <c r="BK362" s="430" t="str">
        <f t="shared" si="88"/>
        <v/>
      </c>
      <c r="BL362" s="430" t="str">
        <f t="shared" si="89"/>
        <v/>
      </c>
    </row>
    <row r="363" spans="1:64" s="287" customFormat="1" ht="18" customHeight="1" x14ac:dyDescent="0.2">
      <c r="A363" s="286"/>
      <c r="B363" s="886"/>
      <c r="C363" s="420" t="str">
        <f t="shared" si="52"/>
        <v/>
      </c>
      <c r="D363" s="198" t="str">
        <f t="shared" si="52"/>
        <v/>
      </c>
      <c r="E363" s="198" t="str">
        <f t="shared" si="53"/>
        <v/>
      </c>
      <c r="F363" s="198">
        <f t="shared" si="54"/>
        <v>0</v>
      </c>
      <c r="G363" s="198">
        <f t="shared" si="55"/>
        <v>0</v>
      </c>
      <c r="H363" s="198">
        <f t="shared" si="56"/>
        <v>0</v>
      </c>
      <c r="I363" s="198">
        <f t="shared" si="57"/>
        <v>0</v>
      </c>
      <c r="J363" s="198">
        <f t="shared" si="58"/>
        <v>0</v>
      </c>
      <c r="K363" s="198">
        <f t="shared" si="59"/>
        <v>0</v>
      </c>
      <c r="L363" s="198">
        <f t="shared" si="60"/>
        <v>0</v>
      </c>
      <c r="M363" s="421" t="str">
        <f t="shared" si="61"/>
        <v/>
      </c>
      <c r="N363" s="530"/>
      <c r="O363" s="530"/>
      <c r="P363" s="530"/>
      <c r="Q363" s="530"/>
      <c r="R363" s="530"/>
      <c r="S363" s="530"/>
      <c r="T363" s="530"/>
      <c r="U363" s="530"/>
      <c r="V363" s="507" t="str">
        <f t="shared" si="90"/>
        <v/>
      </c>
      <c r="W363" s="722">
        <f t="shared" si="63"/>
        <v>0</v>
      </c>
      <c r="X363" s="722">
        <f t="shared" si="64"/>
        <v>0</v>
      </c>
      <c r="Y363" s="722">
        <f t="shared" si="65"/>
        <v>0</v>
      </c>
      <c r="Z363" s="722">
        <f t="shared" si="66"/>
        <v>0</v>
      </c>
      <c r="AA363" s="722">
        <f t="shared" si="67"/>
        <v>0</v>
      </c>
      <c r="AB363" s="722">
        <f t="shared" si="68"/>
        <v>0</v>
      </c>
      <c r="AC363" s="722">
        <f t="shared" si="69"/>
        <v>0</v>
      </c>
      <c r="AD363" s="722">
        <f t="shared" si="70"/>
        <v>0</v>
      </c>
      <c r="AI363" s="439" t="str">
        <f>IF($C363="","",HLOOKUP($C363,'Subpart I Tables'!$C$48:$N$75,16,FALSE))</f>
        <v/>
      </c>
      <c r="AJ363" s="440">
        <v>0</v>
      </c>
      <c r="AK363" s="440">
        <v>0</v>
      </c>
      <c r="AL363" s="440">
        <v>0</v>
      </c>
      <c r="AM363" s="440">
        <v>0</v>
      </c>
      <c r="AN363" s="440">
        <v>0</v>
      </c>
      <c r="AO363" s="440">
        <v>0</v>
      </c>
      <c r="AP363" s="440">
        <v>0</v>
      </c>
      <c r="AT363" s="897"/>
      <c r="AU363" s="615" t="str">
        <f t="shared" si="91"/>
        <v/>
      </c>
      <c r="AV363" s="430" t="str">
        <f t="shared" si="92"/>
        <v/>
      </c>
      <c r="AW363" s="430" t="str">
        <f t="shared" si="93"/>
        <v/>
      </c>
      <c r="AX363" s="430">
        <f t="shared" si="94"/>
        <v>0</v>
      </c>
      <c r="AY363" s="430">
        <f t="shared" si="95"/>
        <v>0</v>
      </c>
      <c r="AZ363" s="430">
        <f t="shared" si="96"/>
        <v>0</v>
      </c>
      <c r="BA363" s="430">
        <f t="shared" si="97"/>
        <v>0</v>
      </c>
      <c r="BB363" s="430">
        <f t="shared" si="98"/>
        <v>0</v>
      </c>
      <c r="BC363" s="430">
        <f t="shared" si="99"/>
        <v>0</v>
      </c>
      <c r="BD363" s="430">
        <f t="shared" si="100"/>
        <v>0</v>
      </c>
      <c r="BE363" s="430" t="str">
        <f t="shared" si="82"/>
        <v/>
      </c>
      <c r="BF363" s="430" t="str">
        <f t="shared" si="83"/>
        <v/>
      </c>
      <c r="BG363" s="430" t="str">
        <f t="shared" si="84"/>
        <v/>
      </c>
      <c r="BH363" s="430" t="str">
        <f t="shared" si="85"/>
        <v/>
      </c>
      <c r="BI363" s="430" t="str">
        <f t="shared" si="86"/>
        <v/>
      </c>
      <c r="BJ363" s="430" t="str">
        <f t="shared" si="87"/>
        <v/>
      </c>
      <c r="BK363" s="430" t="str">
        <f t="shared" si="88"/>
        <v/>
      </c>
      <c r="BL363" s="430" t="str">
        <f t="shared" si="89"/>
        <v/>
      </c>
    </row>
    <row r="364" spans="1:64" s="287" customFormat="1" ht="18" customHeight="1" x14ac:dyDescent="0.2">
      <c r="A364" s="286"/>
      <c r="B364" s="886"/>
      <c r="C364" s="420" t="str">
        <f t="shared" ref="C364:D383" si="101">C295</f>
        <v/>
      </c>
      <c r="D364" s="198" t="str">
        <f t="shared" si="101"/>
        <v/>
      </c>
      <c r="E364" s="198" t="str">
        <f t="shared" si="53"/>
        <v/>
      </c>
      <c r="F364" s="198">
        <f t="shared" si="54"/>
        <v>0</v>
      </c>
      <c r="G364" s="198">
        <f t="shared" si="55"/>
        <v>0</v>
      </c>
      <c r="H364" s="198">
        <f t="shared" si="56"/>
        <v>0</v>
      </c>
      <c r="I364" s="198">
        <f t="shared" si="57"/>
        <v>0</v>
      </c>
      <c r="J364" s="198">
        <f t="shared" si="58"/>
        <v>0</v>
      </c>
      <c r="K364" s="198">
        <f t="shared" si="59"/>
        <v>0</v>
      </c>
      <c r="L364" s="198">
        <f t="shared" si="60"/>
        <v>0</v>
      </c>
      <c r="M364" s="421" t="str">
        <f t="shared" si="61"/>
        <v/>
      </c>
      <c r="N364" s="530"/>
      <c r="O364" s="530"/>
      <c r="P364" s="530"/>
      <c r="Q364" s="530"/>
      <c r="R364" s="530"/>
      <c r="S364" s="530"/>
      <c r="T364" s="530"/>
      <c r="U364" s="530"/>
      <c r="V364" s="507" t="str">
        <f t="shared" si="90"/>
        <v/>
      </c>
      <c r="W364" s="722">
        <f t="shared" si="63"/>
        <v>0</v>
      </c>
      <c r="X364" s="722">
        <f t="shared" si="64"/>
        <v>0</v>
      </c>
      <c r="Y364" s="722">
        <f t="shared" si="65"/>
        <v>0</v>
      </c>
      <c r="Z364" s="722">
        <f t="shared" si="66"/>
        <v>0</v>
      </c>
      <c r="AA364" s="722">
        <f t="shared" si="67"/>
        <v>0</v>
      </c>
      <c r="AB364" s="722">
        <f t="shared" si="68"/>
        <v>0</v>
      </c>
      <c r="AC364" s="722">
        <f t="shared" si="69"/>
        <v>0</v>
      </c>
      <c r="AD364" s="722">
        <f t="shared" si="70"/>
        <v>0</v>
      </c>
      <c r="AI364" s="439" t="str">
        <f>IF($C364="","",HLOOKUP($C364,'Subpart I Tables'!$C$48:$N$75,16,FALSE))</f>
        <v/>
      </c>
      <c r="AJ364" s="440">
        <v>0</v>
      </c>
      <c r="AK364" s="440">
        <v>0</v>
      </c>
      <c r="AL364" s="440">
        <v>0</v>
      </c>
      <c r="AM364" s="440">
        <v>0</v>
      </c>
      <c r="AN364" s="440">
        <v>0</v>
      </c>
      <c r="AO364" s="440">
        <v>0</v>
      </c>
      <c r="AP364" s="440">
        <v>0</v>
      </c>
      <c r="AT364" s="897"/>
      <c r="AU364" s="615" t="str">
        <f t="shared" si="91"/>
        <v/>
      </c>
      <c r="AV364" s="430" t="str">
        <f t="shared" si="92"/>
        <v/>
      </c>
      <c r="AW364" s="430" t="str">
        <f t="shared" si="93"/>
        <v/>
      </c>
      <c r="AX364" s="430">
        <f t="shared" si="94"/>
        <v>0</v>
      </c>
      <c r="AY364" s="430">
        <f t="shared" si="95"/>
        <v>0</v>
      </c>
      <c r="AZ364" s="430">
        <f t="shared" si="96"/>
        <v>0</v>
      </c>
      <c r="BA364" s="430">
        <f t="shared" si="97"/>
        <v>0</v>
      </c>
      <c r="BB364" s="430">
        <f t="shared" si="98"/>
        <v>0</v>
      </c>
      <c r="BC364" s="430">
        <f t="shared" si="99"/>
        <v>0</v>
      </c>
      <c r="BD364" s="430">
        <f t="shared" si="100"/>
        <v>0</v>
      </c>
      <c r="BE364" s="430" t="str">
        <f t="shared" si="82"/>
        <v/>
      </c>
      <c r="BF364" s="430" t="str">
        <f t="shared" si="83"/>
        <v/>
      </c>
      <c r="BG364" s="430" t="str">
        <f t="shared" si="84"/>
        <v/>
      </c>
      <c r="BH364" s="430" t="str">
        <f t="shared" si="85"/>
        <v/>
      </c>
      <c r="BI364" s="430" t="str">
        <f t="shared" si="86"/>
        <v/>
      </c>
      <c r="BJ364" s="430" t="str">
        <f t="shared" si="87"/>
        <v/>
      </c>
      <c r="BK364" s="430" t="str">
        <f t="shared" si="88"/>
        <v/>
      </c>
      <c r="BL364" s="430" t="str">
        <f t="shared" si="89"/>
        <v/>
      </c>
    </row>
    <row r="365" spans="1:64" s="287" customFormat="1" ht="18" customHeight="1" x14ac:dyDescent="0.2">
      <c r="A365" s="286"/>
      <c r="B365" s="886"/>
      <c r="C365" s="263" t="str">
        <f t="shared" si="101"/>
        <v/>
      </c>
      <c r="D365" s="238" t="str">
        <f t="shared" si="101"/>
        <v/>
      </c>
      <c r="E365" s="238" t="str">
        <f t="shared" si="53"/>
        <v/>
      </c>
      <c r="F365" s="238">
        <f t="shared" si="54"/>
        <v>0</v>
      </c>
      <c r="G365" s="238">
        <f t="shared" si="55"/>
        <v>0</v>
      </c>
      <c r="H365" s="238">
        <f t="shared" si="56"/>
        <v>0</v>
      </c>
      <c r="I365" s="238">
        <f t="shared" si="57"/>
        <v>0</v>
      </c>
      <c r="J365" s="238">
        <f t="shared" si="58"/>
        <v>0</v>
      </c>
      <c r="K365" s="238">
        <f t="shared" si="59"/>
        <v>0</v>
      </c>
      <c r="L365" s="238">
        <f t="shared" si="60"/>
        <v>0</v>
      </c>
      <c r="M365" s="418" t="str">
        <f t="shared" si="61"/>
        <v/>
      </c>
      <c r="N365" s="530"/>
      <c r="O365" s="530"/>
      <c r="P365" s="530"/>
      <c r="Q365" s="530"/>
      <c r="R365" s="530"/>
      <c r="S365" s="530"/>
      <c r="T365" s="530"/>
      <c r="U365" s="530"/>
      <c r="V365" s="507" t="str">
        <f t="shared" si="90"/>
        <v/>
      </c>
      <c r="W365" s="722">
        <f t="shared" si="63"/>
        <v>0</v>
      </c>
      <c r="X365" s="722">
        <f t="shared" si="64"/>
        <v>0</v>
      </c>
      <c r="Y365" s="722">
        <f t="shared" si="65"/>
        <v>0</v>
      </c>
      <c r="Z365" s="722">
        <f t="shared" si="66"/>
        <v>0</v>
      </c>
      <c r="AA365" s="722">
        <f t="shared" si="67"/>
        <v>0</v>
      </c>
      <c r="AB365" s="722">
        <f t="shared" si="68"/>
        <v>0</v>
      </c>
      <c r="AC365" s="722">
        <f t="shared" si="69"/>
        <v>0</v>
      </c>
      <c r="AD365" s="722">
        <f t="shared" si="70"/>
        <v>0</v>
      </c>
      <c r="AI365" s="439" t="str">
        <f>IF($C365="","",HLOOKUP($C365,'Subpart I Tables'!$C$48:$N$75,16,FALSE))</f>
        <v/>
      </c>
      <c r="AJ365" s="440">
        <v>0</v>
      </c>
      <c r="AK365" s="440">
        <v>0</v>
      </c>
      <c r="AL365" s="440">
        <v>0</v>
      </c>
      <c r="AM365" s="440">
        <v>0</v>
      </c>
      <c r="AN365" s="440">
        <v>0</v>
      </c>
      <c r="AO365" s="440">
        <v>0</v>
      </c>
      <c r="AP365" s="440">
        <v>0</v>
      </c>
      <c r="AT365" s="897"/>
      <c r="AU365" s="615" t="str">
        <f t="shared" si="91"/>
        <v/>
      </c>
      <c r="AV365" s="430" t="str">
        <f t="shared" si="92"/>
        <v/>
      </c>
      <c r="AW365" s="430" t="str">
        <f t="shared" si="93"/>
        <v/>
      </c>
      <c r="AX365" s="430">
        <f t="shared" si="94"/>
        <v>0</v>
      </c>
      <c r="AY365" s="430">
        <f t="shared" si="95"/>
        <v>0</v>
      </c>
      <c r="AZ365" s="430">
        <f t="shared" si="96"/>
        <v>0</v>
      </c>
      <c r="BA365" s="430">
        <f t="shared" si="97"/>
        <v>0</v>
      </c>
      <c r="BB365" s="430">
        <f t="shared" si="98"/>
        <v>0</v>
      </c>
      <c r="BC365" s="430">
        <f t="shared" si="99"/>
        <v>0</v>
      </c>
      <c r="BD365" s="430">
        <f t="shared" si="100"/>
        <v>0</v>
      </c>
      <c r="BE365" s="430" t="str">
        <f t="shared" si="82"/>
        <v/>
      </c>
      <c r="BF365" s="430" t="str">
        <f t="shared" si="83"/>
        <v/>
      </c>
      <c r="BG365" s="430" t="str">
        <f t="shared" si="84"/>
        <v/>
      </c>
      <c r="BH365" s="430" t="str">
        <f t="shared" si="85"/>
        <v/>
      </c>
      <c r="BI365" s="430" t="str">
        <f t="shared" si="86"/>
        <v/>
      </c>
      <c r="BJ365" s="430" t="str">
        <f t="shared" si="87"/>
        <v/>
      </c>
      <c r="BK365" s="430" t="str">
        <f t="shared" si="88"/>
        <v/>
      </c>
      <c r="BL365" s="430" t="str">
        <f t="shared" si="89"/>
        <v/>
      </c>
    </row>
    <row r="366" spans="1:64" s="287" customFormat="1" ht="18" customHeight="1" x14ac:dyDescent="0.2">
      <c r="A366" s="286"/>
      <c r="B366" s="886"/>
      <c r="C366" s="263" t="str">
        <f t="shared" si="101"/>
        <v/>
      </c>
      <c r="D366" s="238" t="str">
        <f t="shared" si="101"/>
        <v/>
      </c>
      <c r="E366" s="238" t="str">
        <f t="shared" si="53"/>
        <v/>
      </c>
      <c r="F366" s="238">
        <f t="shared" si="54"/>
        <v>0</v>
      </c>
      <c r="G366" s="238">
        <f t="shared" si="55"/>
        <v>0</v>
      </c>
      <c r="H366" s="238">
        <f t="shared" si="56"/>
        <v>0</v>
      </c>
      <c r="I366" s="238">
        <f t="shared" si="57"/>
        <v>0</v>
      </c>
      <c r="J366" s="238">
        <f t="shared" si="58"/>
        <v>0</v>
      </c>
      <c r="K366" s="238">
        <f t="shared" si="59"/>
        <v>0</v>
      </c>
      <c r="L366" s="238">
        <f t="shared" si="60"/>
        <v>0</v>
      </c>
      <c r="M366" s="418" t="str">
        <f t="shared" si="61"/>
        <v/>
      </c>
      <c r="N366" s="530"/>
      <c r="O366" s="530"/>
      <c r="P366" s="530"/>
      <c r="Q366" s="530"/>
      <c r="R366" s="530"/>
      <c r="S366" s="530"/>
      <c r="T366" s="530"/>
      <c r="U366" s="530"/>
      <c r="V366" s="507" t="str">
        <f t="shared" si="90"/>
        <v/>
      </c>
      <c r="W366" s="722">
        <f t="shared" si="63"/>
        <v>0</v>
      </c>
      <c r="X366" s="722">
        <f t="shared" si="64"/>
        <v>0</v>
      </c>
      <c r="Y366" s="722">
        <f t="shared" si="65"/>
        <v>0</v>
      </c>
      <c r="Z366" s="722">
        <f t="shared" si="66"/>
        <v>0</v>
      </c>
      <c r="AA366" s="722">
        <f t="shared" si="67"/>
        <v>0</v>
      </c>
      <c r="AB366" s="722">
        <f t="shared" si="68"/>
        <v>0</v>
      </c>
      <c r="AC366" s="722">
        <f t="shared" si="69"/>
        <v>0</v>
      </c>
      <c r="AD366" s="722">
        <f t="shared" si="70"/>
        <v>0</v>
      </c>
      <c r="AI366" s="439" t="str">
        <f>IF($C366="","",HLOOKUP($C366,'Subpart I Tables'!$C$48:$N$75,16,FALSE))</f>
        <v/>
      </c>
      <c r="AJ366" s="440">
        <v>0</v>
      </c>
      <c r="AK366" s="440">
        <v>0</v>
      </c>
      <c r="AL366" s="440">
        <v>0</v>
      </c>
      <c r="AM366" s="440">
        <v>0</v>
      </c>
      <c r="AN366" s="440">
        <v>0</v>
      </c>
      <c r="AO366" s="440">
        <v>0</v>
      </c>
      <c r="AP366" s="440">
        <v>0</v>
      </c>
      <c r="AT366" s="897"/>
      <c r="AU366" s="615" t="str">
        <f t="shared" si="91"/>
        <v/>
      </c>
      <c r="AV366" s="430" t="str">
        <f t="shared" si="92"/>
        <v/>
      </c>
      <c r="AW366" s="430" t="str">
        <f t="shared" si="93"/>
        <v/>
      </c>
      <c r="AX366" s="430">
        <f t="shared" si="94"/>
        <v>0</v>
      </c>
      <c r="AY366" s="430">
        <f t="shared" si="95"/>
        <v>0</v>
      </c>
      <c r="AZ366" s="430">
        <f t="shared" si="96"/>
        <v>0</v>
      </c>
      <c r="BA366" s="430">
        <f t="shared" si="97"/>
        <v>0</v>
      </c>
      <c r="BB366" s="430">
        <f t="shared" si="98"/>
        <v>0</v>
      </c>
      <c r="BC366" s="430">
        <f t="shared" si="99"/>
        <v>0</v>
      </c>
      <c r="BD366" s="430">
        <f t="shared" si="100"/>
        <v>0</v>
      </c>
      <c r="BE366" s="430" t="str">
        <f t="shared" si="82"/>
        <v/>
      </c>
      <c r="BF366" s="430" t="str">
        <f t="shared" si="83"/>
        <v/>
      </c>
      <c r="BG366" s="430" t="str">
        <f t="shared" si="84"/>
        <v/>
      </c>
      <c r="BH366" s="430" t="str">
        <f t="shared" si="85"/>
        <v/>
      </c>
      <c r="BI366" s="430" t="str">
        <f t="shared" si="86"/>
        <v/>
      </c>
      <c r="BJ366" s="430" t="str">
        <f t="shared" si="87"/>
        <v/>
      </c>
      <c r="BK366" s="430" t="str">
        <f t="shared" si="88"/>
        <v/>
      </c>
      <c r="BL366" s="430" t="str">
        <f t="shared" si="89"/>
        <v/>
      </c>
    </row>
    <row r="367" spans="1:64" s="287" customFormat="1" ht="18" customHeight="1" x14ac:dyDescent="0.2">
      <c r="A367" s="286"/>
      <c r="B367" s="886"/>
      <c r="C367" s="263" t="str">
        <f t="shared" si="101"/>
        <v/>
      </c>
      <c r="D367" s="238" t="str">
        <f t="shared" si="101"/>
        <v/>
      </c>
      <c r="E367" s="238" t="str">
        <f t="shared" si="53"/>
        <v/>
      </c>
      <c r="F367" s="238">
        <f t="shared" si="54"/>
        <v>0</v>
      </c>
      <c r="G367" s="238">
        <f t="shared" si="55"/>
        <v>0</v>
      </c>
      <c r="H367" s="238">
        <f t="shared" si="56"/>
        <v>0</v>
      </c>
      <c r="I367" s="238">
        <f t="shared" si="57"/>
        <v>0</v>
      </c>
      <c r="J367" s="238">
        <f t="shared" si="58"/>
        <v>0</v>
      </c>
      <c r="K367" s="238">
        <f t="shared" si="59"/>
        <v>0</v>
      </c>
      <c r="L367" s="238">
        <f t="shared" si="60"/>
        <v>0</v>
      </c>
      <c r="M367" s="418" t="str">
        <f t="shared" si="61"/>
        <v/>
      </c>
      <c r="N367" s="530"/>
      <c r="O367" s="530"/>
      <c r="P367" s="530"/>
      <c r="Q367" s="530"/>
      <c r="R367" s="530"/>
      <c r="S367" s="530"/>
      <c r="T367" s="530"/>
      <c r="U367" s="530"/>
      <c r="V367" s="507" t="str">
        <f t="shared" si="90"/>
        <v/>
      </c>
      <c r="W367" s="722">
        <f t="shared" si="63"/>
        <v>0</v>
      </c>
      <c r="X367" s="722">
        <f t="shared" si="64"/>
        <v>0</v>
      </c>
      <c r="Y367" s="722">
        <f t="shared" si="65"/>
        <v>0</v>
      </c>
      <c r="Z367" s="722">
        <f t="shared" si="66"/>
        <v>0</v>
      </c>
      <c r="AA367" s="722">
        <f t="shared" si="67"/>
        <v>0</v>
      </c>
      <c r="AB367" s="722">
        <f t="shared" si="68"/>
        <v>0</v>
      </c>
      <c r="AC367" s="722">
        <f t="shared" si="69"/>
        <v>0</v>
      </c>
      <c r="AD367" s="722">
        <f t="shared" si="70"/>
        <v>0</v>
      </c>
      <c r="AI367" s="439" t="str">
        <f>IF($C367="","",HLOOKUP($C367,'Subpart I Tables'!$C$48:$N$75,16,FALSE))</f>
        <v/>
      </c>
      <c r="AJ367" s="440">
        <v>0</v>
      </c>
      <c r="AK367" s="440">
        <v>0</v>
      </c>
      <c r="AL367" s="440">
        <v>0</v>
      </c>
      <c r="AM367" s="440">
        <v>0</v>
      </c>
      <c r="AN367" s="440">
        <v>0</v>
      </c>
      <c r="AO367" s="440">
        <v>0</v>
      </c>
      <c r="AP367" s="440">
        <v>0</v>
      </c>
      <c r="AT367" s="897"/>
      <c r="AU367" s="615" t="str">
        <f t="shared" si="91"/>
        <v/>
      </c>
      <c r="AV367" s="430" t="str">
        <f t="shared" si="92"/>
        <v/>
      </c>
      <c r="AW367" s="430" t="str">
        <f t="shared" si="93"/>
        <v/>
      </c>
      <c r="AX367" s="430">
        <f t="shared" si="94"/>
        <v>0</v>
      </c>
      <c r="AY367" s="430">
        <f t="shared" si="95"/>
        <v>0</v>
      </c>
      <c r="AZ367" s="430">
        <f t="shared" si="96"/>
        <v>0</v>
      </c>
      <c r="BA367" s="430">
        <f t="shared" si="97"/>
        <v>0</v>
      </c>
      <c r="BB367" s="430">
        <f t="shared" si="98"/>
        <v>0</v>
      </c>
      <c r="BC367" s="430">
        <f t="shared" si="99"/>
        <v>0</v>
      </c>
      <c r="BD367" s="430">
        <f t="shared" si="100"/>
        <v>0</v>
      </c>
      <c r="BE367" s="430" t="str">
        <f t="shared" si="82"/>
        <v/>
      </c>
      <c r="BF367" s="430" t="str">
        <f t="shared" si="83"/>
        <v/>
      </c>
      <c r="BG367" s="430" t="str">
        <f t="shared" si="84"/>
        <v/>
      </c>
      <c r="BH367" s="430" t="str">
        <f t="shared" si="85"/>
        <v/>
      </c>
      <c r="BI367" s="430" t="str">
        <f t="shared" si="86"/>
        <v/>
      </c>
      <c r="BJ367" s="430" t="str">
        <f t="shared" si="87"/>
        <v/>
      </c>
      <c r="BK367" s="430" t="str">
        <f t="shared" si="88"/>
        <v/>
      </c>
      <c r="BL367" s="430" t="str">
        <f t="shared" si="89"/>
        <v/>
      </c>
    </row>
    <row r="368" spans="1:64" s="287" customFormat="1" ht="18" customHeight="1" x14ac:dyDescent="0.2">
      <c r="A368" s="286"/>
      <c r="B368" s="886"/>
      <c r="C368" s="263" t="str">
        <f t="shared" si="101"/>
        <v/>
      </c>
      <c r="D368" s="238" t="str">
        <f t="shared" si="101"/>
        <v/>
      </c>
      <c r="E368" s="238" t="str">
        <f t="shared" si="53"/>
        <v/>
      </c>
      <c r="F368" s="238">
        <f t="shared" si="54"/>
        <v>0</v>
      </c>
      <c r="G368" s="238">
        <f t="shared" si="55"/>
        <v>0</v>
      </c>
      <c r="H368" s="238">
        <f t="shared" si="56"/>
        <v>0</v>
      </c>
      <c r="I368" s="238">
        <f t="shared" si="57"/>
        <v>0</v>
      </c>
      <c r="J368" s="238">
        <f t="shared" si="58"/>
        <v>0</v>
      </c>
      <c r="K368" s="238">
        <f t="shared" si="59"/>
        <v>0</v>
      </c>
      <c r="L368" s="238">
        <f t="shared" si="60"/>
        <v>0</v>
      </c>
      <c r="M368" s="418" t="str">
        <f t="shared" si="61"/>
        <v/>
      </c>
      <c r="N368" s="530"/>
      <c r="O368" s="530"/>
      <c r="P368" s="530"/>
      <c r="Q368" s="530"/>
      <c r="R368" s="530"/>
      <c r="S368" s="530"/>
      <c r="T368" s="530"/>
      <c r="U368" s="530"/>
      <c r="V368" s="507" t="str">
        <f t="shared" si="90"/>
        <v/>
      </c>
      <c r="W368" s="722">
        <f t="shared" si="63"/>
        <v>0</v>
      </c>
      <c r="X368" s="722">
        <f t="shared" si="64"/>
        <v>0</v>
      </c>
      <c r="Y368" s="722">
        <f t="shared" si="65"/>
        <v>0</v>
      </c>
      <c r="Z368" s="722">
        <f t="shared" si="66"/>
        <v>0</v>
      </c>
      <c r="AA368" s="722">
        <f t="shared" si="67"/>
        <v>0</v>
      </c>
      <c r="AB368" s="722">
        <f t="shared" si="68"/>
        <v>0</v>
      </c>
      <c r="AC368" s="722">
        <f t="shared" si="69"/>
        <v>0</v>
      </c>
      <c r="AD368" s="722">
        <f t="shared" si="70"/>
        <v>0</v>
      </c>
      <c r="AI368" s="439" t="str">
        <f>IF($C368="","",HLOOKUP($C368,'Subpart I Tables'!$C$48:$N$75,16,FALSE))</f>
        <v/>
      </c>
      <c r="AJ368" s="440">
        <v>0</v>
      </c>
      <c r="AK368" s="440">
        <v>0</v>
      </c>
      <c r="AL368" s="440">
        <v>0</v>
      </c>
      <c r="AM368" s="440">
        <v>0</v>
      </c>
      <c r="AN368" s="440">
        <v>0</v>
      </c>
      <c r="AO368" s="440">
        <v>0</v>
      </c>
      <c r="AP368" s="440">
        <v>0</v>
      </c>
      <c r="AT368" s="897"/>
      <c r="AU368" s="615" t="str">
        <f t="shared" si="91"/>
        <v/>
      </c>
      <c r="AV368" s="430" t="str">
        <f t="shared" si="92"/>
        <v/>
      </c>
      <c r="AW368" s="430" t="str">
        <f t="shared" si="93"/>
        <v/>
      </c>
      <c r="AX368" s="430">
        <f t="shared" si="94"/>
        <v>0</v>
      </c>
      <c r="AY368" s="430">
        <f t="shared" si="95"/>
        <v>0</v>
      </c>
      <c r="AZ368" s="430">
        <f t="shared" si="96"/>
        <v>0</v>
      </c>
      <c r="BA368" s="430">
        <f t="shared" si="97"/>
        <v>0</v>
      </c>
      <c r="BB368" s="430">
        <f t="shared" si="98"/>
        <v>0</v>
      </c>
      <c r="BC368" s="430">
        <f t="shared" si="99"/>
        <v>0</v>
      </c>
      <c r="BD368" s="430">
        <f t="shared" si="100"/>
        <v>0</v>
      </c>
      <c r="BE368" s="430" t="str">
        <f t="shared" si="82"/>
        <v/>
      </c>
      <c r="BF368" s="430" t="str">
        <f t="shared" si="83"/>
        <v/>
      </c>
      <c r="BG368" s="430" t="str">
        <f t="shared" si="84"/>
        <v/>
      </c>
      <c r="BH368" s="430" t="str">
        <f t="shared" si="85"/>
        <v/>
      </c>
      <c r="BI368" s="430" t="str">
        <f t="shared" si="86"/>
        <v/>
      </c>
      <c r="BJ368" s="430" t="str">
        <f t="shared" si="87"/>
        <v/>
      </c>
      <c r="BK368" s="430" t="str">
        <f t="shared" si="88"/>
        <v/>
      </c>
      <c r="BL368" s="430" t="str">
        <f t="shared" si="89"/>
        <v/>
      </c>
    </row>
    <row r="369" spans="1:64" s="287" customFormat="1" ht="20.25" customHeight="1" x14ac:dyDescent="0.2">
      <c r="A369" s="286"/>
      <c r="B369" s="886"/>
      <c r="C369" s="420" t="str">
        <f t="shared" si="101"/>
        <v/>
      </c>
      <c r="D369" s="198" t="str">
        <f t="shared" si="101"/>
        <v/>
      </c>
      <c r="E369" s="198" t="str">
        <f t="shared" si="53"/>
        <v/>
      </c>
      <c r="F369" s="198">
        <f t="shared" si="54"/>
        <v>0</v>
      </c>
      <c r="G369" s="198">
        <f t="shared" si="55"/>
        <v>0</v>
      </c>
      <c r="H369" s="198">
        <f t="shared" si="56"/>
        <v>0</v>
      </c>
      <c r="I369" s="198">
        <f t="shared" si="57"/>
        <v>0</v>
      </c>
      <c r="J369" s="198">
        <f t="shared" si="58"/>
        <v>0</v>
      </c>
      <c r="K369" s="198">
        <f t="shared" si="59"/>
        <v>0</v>
      </c>
      <c r="L369" s="198">
        <f t="shared" si="60"/>
        <v>0</v>
      </c>
      <c r="M369" s="421" t="str">
        <f t="shared" si="61"/>
        <v/>
      </c>
      <c r="N369" s="530"/>
      <c r="O369" s="530"/>
      <c r="P369" s="530"/>
      <c r="Q369" s="530"/>
      <c r="R369" s="530"/>
      <c r="S369" s="530"/>
      <c r="T369" s="530"/>
      <c r="U369" s="530"/>
      <c r="V369" s="507" t="str">
        <f t="shared" si="90"/>
        <v/>
      </c>
      <c r="W369" s="722">
        <f t="shared" si="63"/>
        <v>0</v>
      </c>
      <c r="X369" s="722">
        <f t="shared" si="64"/>
        <v>0</v>
      </c>
      <c r="Y369" s="722">
        <f t="shared" si="65"/>
        <v>0</v>
      </c>
      <c r="Z369" s="722">
        <f t="shared" si="66"/>
        <v>0</v>
      </c>
      <c r="AA369" s="722">
        <f t="shared" si="67"/>
        <v>0</v>
      </c>
      <c r="AB369" s="722">
        <f t="shared" si="68"/>
        <v>0</v>
      </c>
      <c r="AC369" s="722">
        <f t="shared" si="69"/>
        <v>0</v>
      </c>
      <c r="AD369" s="722">
        <f t="shared" si="70"/>
        <v>0</v>
      </c>
      <c r="AI369" s="439" t="str">
        <f>IF($C369="","",HLOOKUP($C369,'Subpart I Tables'!$C$48:$N$75,16,FALSE))</f>
        <v/>
      </c>
      <c r="AJ369" s="440">
        <v>0</v>
      </c>
      <c r="AK369" s="440">
        <v>0</v>
      </c>
      <c r="AL369" s="440">
        <v>0</v>
      </c>
      <c r="AM369" s="440">
        <v>0</v>
      </c>
      <c r="AN369" s="440">
        <v>0</v>
      </c>
      <c r="AO369" s="440">
        <v>0</v>
      </c>
      <c r="AP369" s="440">
        <v>0</v>
      </c>
      <c r="AT369" s="897"/>
      <c r="AU369" s="615" t="str">
        <f t="shared" si="91"/>
        <v/>
      </c>
      <c r="AV369" s="430" t="str">
        <f t="shared" si="92"/>
        <v/>
      </c>
      <c r="AW369" s="430" t="str">
        <f t="shared" si="93"/>
        <v/>
      </c>
      <c r="AX369" s="430">
        <f t="shared" si="94"/>
        <v>0</v>
      </c>
      <c r="AY369" s="430">
        <f t="shared" si="95"/>
        <v>0</v>
      </c>
      <c r="AZ369" s="430">
        <f t="shared" si="96"/>
        <v>0</v>
      </c>
      <c r="BA369" s="430">
        <f t="shared" si="97"/>
        <v>0</v>
      </c>
      <c r="BB369" s="430">
        <f t="shared" si="98"/>
        <v>0</v>
      </c>
      <c r="BC369" s="430">
        <f t="shared" si="99"/>
        <v>0</v>
      </c>
      <c r="BD369" s="430">
        <f t="shared" si="100"/>
        <v>0</v>
      </c>
      <c r="BE369" s="430" t="str">
        <f t="shared" si="82"/>
        <v/>
      </c>
      <c r="BF369" s="430" t="str">
        <f t="shared" si="83"/>
        <v/>
      </c>
      <c r="BG369" s="430" t="str">
        <f t="shared" si="84"/>
        <v/>
      </c>
      <c r="BH369" s="430" t="str">
        <f t="shared" si="85"/>
        <v/>
      </c>
      <c r="BI369" s="430" t="str">
        <f t="shared" si="86"/>
        <v/>
      </c>
      <c r="BJ369" s="430" t="str">
        <f t="shared" si="87"/>
        <v/>
      </c>
      <c r="BK369" s="430" t="str">
        <f t="shared" si="88"/>
        <v/>
      </c>
      <c r="BL369" s="430" t="str">
        <f t="shared" si="89"/>
        <v/>
      </c>
    </row>
    <row r="370" spans="1:64" s="287" customFormat="1" ht="20.25" customHeight="1" x14ac:dyDescent="0.2">
      <c r="A370" s="286"/>
      <c r="B370" s="886"/>
      <c r="C370" s="420" t="str">
        <f t="shared" si="101"/>
        <v/>
      </c>
      <c r="D370" s="198" t="str">
        <f t="shared" si="101"/>
        <v/>
      </c>
      <c r="E370" s="198" t="str">
        <f t="shared" si="53"/>
        <v/>
      </c>
      <c r="F370" s="198">
        <f t="shared" si="54"/>
        <v>0</v>
      </c>
      <c r="G370" s="198">
        <f t="shared" si="55"/>
        <v>0</v>
      </c>
      <c r="H370" s="198">
        <f t="shared" si="56"/>
        <v>0</v>
      </c>
      <c r="I370" s="198">
        <f t="shared" si="57"/>
        <v>0</v>
      </c>
      <c r="J370" s="198">
        <f t="shared" si="58"/>
        <v>0</v>
      </c>
      <c r="K370" s="198">
        <f t="shared" si="59"/>
        <v>0</v>
      </c>
      <c r="L370" s="198">
        <f t="shared" si="60"/>
        <v>0</v>
      </c>
      <c r="M370" s="421" t="str">
        <f t="shared" si="61"/>
        <v/>
      </c>
      <c r="N370" s="530"/>
      <c r="O370" s="530"/>
      <c r="P370" s="530"/>
      <c r="Q370" s="530"/>
      <c r="R370" s="530"/>
      <c r="S370" s="530"/>
      <c r="T370" s="530"/>
      <c r="U370" s="530"/>
      <c r="V370" s="507" t="str">
        <f t="shared" si="90"/>
        <v/>
      </c>
      <c r="W370" s="722">
        <f t="shared" si="63"/>
        <v>0</v>
      </c>
      <c r="X370" s="722">
        <f t="shared" si="64"/>
        <v>0</v>
      </c>
      <c r="Y370" s="722">
        <f t="shared" si="65"/>
        <v>0</v>
      </c>
      <c r="Z370" s="722">
        <f t="shared" si="66"/>
        <v>0</v>
      </c>
      <c r="AA370" s="722">
        <f t="shared" si="67"/>
        <v>0</v>
      </c>
      <c r="AB370" s="722">
        <f t="shared" si="68"/>
        <v>0</v>
      </c>
      <c r="AC370" s="722">
        <f t="shared" si="69"/>
        <v>0</v>
      </c>
      <c r="AD370" s="722">
        <f t="shared" si="70"/>
        <v>0</v>
      </c>
      <c r="AI370" s="439" t="str">
        <f>IF($C370="","",HLOOKUP($C370,'Subpart I Tables'!$C$48:$N$75,16,FALSE))</f>
        <v/>
      </c>
      <c r="AJ370" s="440">
        <v>0</v>
      </c>
      <c r="AK370" s="440">
        <v>0</v>
      </c>
      <c r="AL370" s="440">
        <v>0</v>
      </c>
      <c r="AM370" s="440">
        <v>0</v>
      </c>
      <c r="AN370" s="440">
        <v>0</v>
      </c>
      <c r="AO370" s="440">
        <v>0</v>
      </c>
      <c r="AP370" s="440">
        <v>0</v>
      </c>
      <c r="AT370" s="897"/>
      <c r="AU370" s="615" t="str">
        <f t="shared" si="91"/>
        <v/>
      </c>
      <c r="AV370" s="430" t="str">
        <f t="shared" si="92"/>
        <v/>
      </c>
      <c r="AW370" s="430" t="str">
        <f t="shared" si="93"/>
        <v/>
      </c>
      <c r="AX370" s="430">
        <f t="shared" si="94"/>
        <v>0</v>
      </c>
      <c r="AY370" s="430">
        <f t="shared" si="95"/>
        <v>0</v>
      </c>
      <c r="AZ370" s="430">
        <f t="shared" si="96"/>
        <v>0</v>
      </c>
      <c r="BA370" s="430">
        <f t="shared" si="97"/>
        <v>0</v>
      </c>
      <c r="BB370" s="430">
        <f t="shared" si="98"/>
        <v>0</v>
      </c>
      <c r="BC370" s="430">
        <f t="shared" si="99"/>
        <v>0</v>
      </c>
      <c r="BD370" s="430">
        <f t="shared" si="100"/>
        <v>0</v>
      </c>
      <c r="BE370" s="430" t="str">
        <f t="shared" si="82"/>
        <v/>
      </c>
      <c r="BF370" s="430" t="str">
        <f t="shared" si="83"/>
        <v/>
      </c>
      <c r="BG370" s="430" t="str">
        <f t="shared" si="84"/>
        <v/>
      </c>
      <c r="BH370" s="430" t="str">
        <f t="shared" si="85"/>
        <v/>
      </c>
      <c r="BI370" s="430" t="str">
        <f t="shared" si="86"/>
        <v/>
      </c>
      <c r="BJ370" s="430" t="str">
        <f t="shared" si="87"/>
        <v/>
      </c>
      <c r="BK370" s="430" t="str">
        <f t="shared" si="88"/>
        <v/>
      </c>
      <c r="BL370" s="430" t="str">
        <f t="shared" si="89"/>
        <v/>
      </c>
    </row>
    <row r="371" spans="1:64" s="287" customFormat="1" ht="20.25" customHeight="1" x14ac:dyDescent="0.2">
      <c r="A371" s="286"/>
      <c r="B371" s="886"/>
      <c r="C371" s="420" t="str">
        <f t="shared" si="101"/>
        <v/>
      </c>
      <c r="D371" s="198" t="str">
        <f t="shared" si="101"/>
        <v/>
      </c>
      <c r="E371" s="198" t="str">
        <f t="shared" si="53"/>
        <v/>
      </c>
      <c r="F371" s="198">
        <f t="shared" si="54"/>
        <v>0</v>
      </c>
      <c r="G371" s="198">
        <f t="shared" si="55"/>
        <v>0</v>
      </c>
      <c r="H371" s="198">
        <f t="shared" si="56"/>
        <v>0</v>
      </c>
      <c r="I371" s="198">
        <f t="shared" si="57"/>
        <v>0</v>
      </c>
      <c r="J371" s="198">
        <f t="shared" si="58"/>
        <v>0</v>
      </c>
      <c r="K371" s="198">
        <f t="shared" si="59"/>
        <v>0</v>
      </c>
      <c r="L371" s="198">
        <f t="shared" si="60"/>
        <v>0</v>
      </c>
      <c r="M371" s="421" t="str">
        <f t="shared" si="61"/>
        <v/>
      </c>
      <c r="N371" s="530"/>
      <c r="O371" s="530"/>
      <c r="P371" s="530"/>
      <c r="Q371" s="530"/>
      <c r="R371" s="530"/>
      <c r="S371" s="530"/>
      <c r="T371" s="530"/>
      <c r="U371" s="530"/>
      <c r="V371" s="507" t="str">
        <f t="shared" si="90"/>
        <v/>
      </c>
      <c r="W371" s="722">
        <f t="shared" si="63"/>
        <v>0</v>
      </c>
      <c r="X371" s="722">
        <f t="shared" si="64"/>
        <v>0</v>
      </c>
      <c r="Y371" s="722">
        <f t="shared" si="65"/>
        <v>0</v>
      </c>
      <c r="Z371" s="722">
        <f t="shared" si="66"/>
        <v>0</v>
      </c>
      <c r="AA371" s="722">
        <f t="shared" si="67"/>
        <v>0</v>
      </c>
      <c r="AB371" s="722">
        <f t="shared" si="68"/>
        <v>0</v>
      </c>
      <c r="AC371" s="722">
        <f t="shared" si="69"/>
        <v>0</v>
      </c>
      <c r="AD371" s="722">
        <f t="shared" si="70"/>
        <v>0</v>
      </c>
      <c r="AI371" s="439" t="str">
        <f>IF($C371="","",HLOOKUP($C371,'Subpart I Tables'!$C$48:$N$75,16,FALSE))</f>
        <v/>
      </c>
      <c r="AJ371" s="440">
        <v>0</v>
      </c>
      <c r="AK371" s="440">
        <v>0</v>
      </c>
      <c r="AL371" s="440">
        <v>0</v>
      </c>
      <c r="AM371" s="440">
        <v>0</v>
      </c>
      <c r="AN371" s="440">
        <v>0</v>
      </c>
      <c r="AO371" s="440">
        <v>0</v>
      </c>
      <c r="AP371" s="440">
        <v>0</v>
      </c>
      <c r="AT371" s="897"/>
      <c r="AU371" s="615" t="str">
        <f t="shared" si="91"/>
        <v/>
      </c>
      <c r="AV371" s="430" t="str">
        <f t="shared" si="92"/>
        <v/>
      </c>
      <c r="AW371" s="430" t="str">
        <f t="shared" si="93"/>
        <v/>
      </c>
      <c r="AX371" s="430">
        <f t="shared" si="94"/>
        <v>0</v>
      </c>
      <c r="AY371" s="430">
        <f t="shared" si="95"/>
        <v>0</v>
      </c>
      <c r="AZ371" s="430">
        <f t="shared" si="96"/>
        <v>0</v>
      </c>
      <c r="BA371" s="430">
        <f t="shared" si="97"/>
        <v>0</v>
      </c>
      <c r="BB371" s="430">
        <f t="shared" si="98"/>
        <v>0</v>
      </c>
      <c r="BC371" s="430">
        <f t="shared" si="99"/>
        <v>0</v>
      </c>
      <c r="BD371" s="430">
        <f t="shared" si="100"/>
        <v>0</v>
      </c>
      <c r="BE371" s="430" t="str">
        <f t="shared" si="82"/>
        <v/>
      </c>
      <c r="BF371" s="430" t="str">
        <f t="shared" si="83"/>
        <v/>
      </c>
      <c r="BG371" s="430" t="str">
        <f t="shared" si="84"/>
        <v/>
      </c>
      <c r="BH371" s="430" t="str">
        <f t="shared" si="85"/>
        <v/>
      </c>
      <c r="BI371" s="430" t="str">
        <f t="shared" si="86"/>
        <v/>
      </c>
      <c r="BJ371" s="430" t="str">
        <f t="shared" si="87"/>
        <v/>
      </c>
      <c r="BK371" s="430" t="str">
        <f t="shared" si="88"/>
        <v/>
      </c>
      <c r="BL371" s="430" t="str">
        <f t="shared" si="89"/>
        <v/>
      </c>
    </row>
    <row r="372" spans="1:64" s="287" customFormat="1" ht="20.25" customHeight="1" x14ac:dyDescent="0.2">
      <c r="A372" s="286"/>
      <c r="B372" s="886"/>
      <c r="C372" s="420" t="str">
        <f t="shared" si="101"/>
        <v/>
      </c>
      <c r="D372" s="198" t="str">
        <f t="shared" si="101"/>
        <v/>
      </c>
      <c r="E372" s="198" t="str">
        <f t="shared" si="53"/>
        <v/>
      </c>
      <c r="F372" s="198">
        <f t="shared" si="54"/>
        <v>0</v>
      </c>
      <c r="G372" s="198">
        <f t="shared" si="55"/>
        <v>0</v>
      </c>
      <c r="H372" s="198">
        <f t="shared" si="56"/>
        <v>0</v>
      </c>
      <c r="I372" s="198">
        <f t="shared" si="57"/>
        <v>0</v>
      </c>
      <c r="J372" s="198">
        <f t="shared" si="58"/>
        <v>0</v>
      </c>
      <c r="K372" s="198">
        <f t="shared" si="59"/>
        <v>0</v>
      </c>
      <c r="L372" s="198">
        <f t="shared" si="60"/>
        <v>0</v>
      </c>
      <c r="M372" s="421" t="str">
        <f t="shared" si="61"/>
        <v/>
      </c>
      <c r="N372" s="530"/>
      <c r="O372" s="530"/>
      <c r="P372" s="530"/>
      <c r="Q372" s="530"/>
      <c r="R372" s="530"/>
      <c r="S372" s="530"/>
      <c r="T372" s="530"/>
      <c r="U372" s="530"/>
      <c r="V372" s="507" t="str">
        <f t="shared" si="90"/>
        <v/>
      </c>
      <c r="W372" s="722">
        <f t="shared" si="63"/>
        <v>0</v>
      </c>
      <c r="X372" s="722">
        <f t="shared" si="64"/>
        <v>0</v>
      </c>
      <c r="Y372" s="722">
        <f t="shared" si="65"/>
        <v>0</v>
      </c>
      <c r="Z372" s="722">
        <f t="shared" si="66"/>
        <v>0</v>
      </c>
      <c r="AA372" s="722">
        <f t="shared" si="67"/>
        <v>0</v>
      </c>
      <c r="AB372" s="722">
        <f t="shared" si="68"/>
        <v>0</v>
      </c>
      <c r="AC372" s="722">
        <f t="shared" si="69"/>
        <v>0</v>
      </c>
      <c r="AD372" s="722">
        <f t="shared" si="70"/>
        <v>0</v>
      </c>
      <c r="AI372" s="439" t="str">
        <f>IF($C372="","",HLOOKUP($C372,'Subpart I Tables'!$C$48:$N$75,16,FALSE))</f>
        <v/>
      </c>
      <c r="AJ372" s="440">
        <v>0</v>
      </c>
      <c r="AK372" s="440">
        <v>0</v>
      </c>
      <c r="AL372" s="440">
        <v>0</v>
      </c>
      <c r="AM372" s="440">
        <v>0</v>
      </c>
      <c r="AN372" s="440">
        <v>0</v>
      </c>
      <c r="AO372" s="440">
        <v>0</v>
      </c>
      <c r="AP372" s="440">
        <v>0</v>
      </c>
      <c r="AT372" s="897"/>
      <c r="AU372" s="615" t="str">
        <f t="shared" si="91"/>
        <v/>
      </c>
      <c r="AV372" s="430" t="str">
        <f t="shared" si="92"/>
        <v/>
      </c>
      <c r="AW372" s="430" t="str">
        <f t="shared" si="93"/>
        <v/>
      </c>
      <c r="AX372" s="430">
        <f t="shared" si="94"/>
        <v>0</v>
      </c>
      <c r="AY372" s="430">
        <f t="shared" si="95"/>
        <v>0</v>
      </c>
      <c r="AZ372" s="430">
        <f t="shared" si="96"/>
        <v>0</v>
      </c>
      <c r="BA372" s="430">
        <f t="shared" si="97"/>
        <v>0</v>
      </c>
      <c r="BB372" s="430">
        <f t="shared" si="98"/>
        <v>0</v>
      </c>
      <c r="BC372" s="430">
        <f t="shared" si="99"/>
        <v>0</v>
      </c>
      <c r="BD372" s="430">
        <f t="shared" si="100"/>
        <v>0</v>
      </c>
      <c r="BE372" s="430" t="str">
        <f t="shared" si="82"/>
        <v/>
      </c>
      <c r="BF372" s="430" t="str">
        <f t="shared" si="83"/>
        <v/>
      </c>
      <c r="BG372" s="430" t="str">
        <f t="shared" si="84"/>
        <v/>
      </c>
      <c r="BH372" s="430" t="str">
        <f t="shared" si="85"/>
        <v/>
      </c>
      <c r="BI372" s="430" t="str">
        <f t="shared" si="86"/>
        <v/>
      </c>
      <c r="BJ372" s="430" t="str">
        <f t="shared" si="87"/>
        <v/>
      </c>
      <c r="BK372" s="430" t="str">
        <f t="shared" si="88"/>
        <v/>
      </c>
      <c r="BL372" s="430" t="str">
        <f t="shared" si="89"/>
        <v/>
      </c>
    </row>
    <row r="373" spans="1:64" s="287" customFormat="1" ht="18" customHeight="1" thickBot="1" x14ac:dyDescent="0.25">
      <c r="A373" s="286"/>
      <c r="B373" s="887"/>
      <c r="C373" s="280" t="str">
        <f t="shared" si="101"/>
        <v/>
      </c>
      <c r="D373" s="210" t="str">
        <f t="shared" si="101"/>
        <v/>
      </c>
      <c r="E373" s="210" t="str">
        <f t="shared" si="53"/>
        <v/>
      </c>
      <c r="F373" s="210">
        <f t="shared" si="54"/>
        <v>0</v>
      </c>
      <c r="G373" s="210">
        <f t="shared" si="55"/>
        <v>0</v>
      </c>
      <c r="H373" s="210">
        <f t="shared" si="56"/>
        <v>0</v>
      </c>
      <c r="I373" s="210">
        <f t="shared" si="57"/>
        <v>0</v>
      </c>
      <c r="J373" s="210">
        <f t="shared" si="58"/>
        <v>0</v>
      </c>
      <c r="K373" s="210">
        <f t="shared" si="59"/>
        <v>0</v>
      </c>
      <c r="L373" s="210">
        <f t="shared" si="60"/>
        <v>0</v>
      </c>
      <c r="M373" s="422" t="str">
        <f t="shared" si="61"/>
        <v/>
      </c>
      <c r="N373" s="531"/>
      <c r="O373" s="531"/>
      <c r="P373" s="531"/>
      <c r="Q373" s="531"/>
      <c r="R373" s="531"/>
      <c r="S373" s="531"/>
      <c r="T373" s="531"/>
      <c r="U373" s="531"/>
      <c r="V373" s="508" t="str">
        <f t="shared" si="90"/>
        <v/>
      </c>
      <c r="W373" s="723">
        <f t="shared" si="63"/>
        <v>0</v>
      </c>
      <c r="X373" s="723">
        <f t="shared" si="64"/>
        <v>0</v>
      </c>
      <c r="Y373" s="723">
        <f t="shared" si="65"/>
        <v>0</v>
      </c>
      <c r="Z373" s="723">
        <f t="shared" si="66"/>
        <v>0</v>
      </c>
      <c r="AA373" s="723">
        <f t="shared" si="67"/>
        <v>0</v>
      </c>
      <c r="AB373" s="723">
        <f t="shared" si="68"/>
        <v>0</v>
      </c>
      <c r="AC373" s="723">
        <f t="shared" si="69"/>
        <v>0</v>
      </c>
      <c r="AD373" s="723">
        <f t="shared" si="70"/>
        <v>0</v>
      </c>
      <c r="AI373" s="442" t="str">
        <f>IF($C373="","",HLOOKUP($C373,'Subpart I Tables'!$C$48:$N$75,16,FALSE))</f>
        <v/>
      </c>
      <c r="AJ373" s="443">
        <v>0</v>
      </c>
      <c r="AK373" s="443">
        <v>0</v>
      </c>
      <c r="AL373" s="443">
        <v>0</v>
      </c>
      <c r="AM373" s="443">
        <v>0</v>
      </c>
      <c r="AN373" s="443">
        <v>0</v>
      </c>
      <c r="AO373" s="443">
        <v>0</v>
      </c>
      <c r="AP373" s="443">
        <v>0</v>
      </c>
      <c r="AT373" s="898"/>
      <c r="AU373" s="616" t="str">
        <f t="shared" si="91"/>
        <v/>
      </c>
      <c r="AV373" s="431" t="str">
        <f t="shared" si="92"/>
        <v/>
      </c>
      <c r="AW373" s="431" t="str">
        <f t="shared" si="93"/>
        <v/>
      </c>
      <c r="AX373" s="431">
        <f t="shared" si="94"/>
        <v>0</v>
      </c>
      <c r="AY373" s="431">
        <f t="shared" si="95"/>
        <v>0</v>
      </c>
      <c r="AZ373" s="431">
        <f t="shared" si="96"/>
        <v>0</v>
      </c>
      <c r="BA373" s="431">
        <f t="shared" si="97"/>
        <v>0</v>
      </c>
      <c r="BB373" s="431">
        <f t="shared" si="98"/>
        <v>0</v>
      </c>
      <c r="BC373" s="431">
        <f t="shared" si="99"/>
        <v>0</v>
      </c>
      <c r="BD373" s="431">
        <f t="shared" si="100"/>
        <v>0</v>
      </c>
      <c r="BE373" s="431" t="str">
        <f t="shared" si="82"/>
        <v/>
      </c>
      <c r="BF373" s="431" t="str">
        <f t="shared" si="83"/>
        <v/>
      </c>
      <c r="BG373" s="431" t="str">
        <f t="shared" si="84"/>
        <v/>
      </c>
      <c r="BH373" s="431" t="str">
        <f t="shared" si="85"/>
        <v/>
      </c>
      <c r="BI373" s="431" t="str">
        <f t="shared" si="86"/>
        <v/>
      </c>
      <c r="BJ373" s="431" t="str">
        <f t="shared" si="87"/>
        <v/>
      </c>
      <c r="BK373" s="431" t="str">
        <f t="shared" si="88"/>
        <v/>
      </c>
      <c r="BL373" s="431" t="str">
        <f t="shared" si="89"/>
        <v/>
      </c>
    </row>
    <row r="374" spans="1:64" s="287" customFormat="1" ht="18" customHeight="1" x14ac:dyDescent="0.2">
      <c r="A374" s="286"/>
      <c r="B374" s="870" t="s">
        <v>4</v>
      </c>
      <c r="C374" s="261" t="str">
        <f t="shared" si="101"/>
        <v/>
      </c>
      <c r="D374" s="193" t="str">
        <f t="shared" si="101"/>
        <v/>
      </c>
      <c r="E374" s="193" t="str">
        <f t="shared" si="53"/>
        <v/>
      </c>
      <c r="F374" s="193">
        <f t="shared" si="54"/>
        <v>0</v>
      </c>
      <c r="G374" s="193">
        <f t="shared" si="55"/>
        <v>0</v>
      </c>
      <c r="H374" s="193">
        <f t="shared" si="56"/>
        <v>0</v>
      </c>
      <c r="I374" s="193">
        <f t="shared" si="57"/>
        <v>0</v>
      </c>
      <c r="J374" s="193">
        <f t="shared" si="58"/>
        <v>0</v>
      </c>
      <c r="K374" s="193">
        <f t="shared" si="59"/>
        <v>0</v>
      </c>
      <c r="L374" s="193">
        <f t="shared" si="60"/>
        <v>0</v>
      </c>
      <c r="M374" s="417" t="str">
        <f t="shared" si="61"/>
        <v/>
      </c>
      <c r="N374" s="529"/>
      <c r="O374" s="529"/>
      <c r="P374" s="529"/>
      <c r="Q374" s="529"/>
      <c r="R374" s="529"/>
      <c r="S374" s="529"/>
      <c r="T374" s="529"/>
      <c r="U374" s="529"/>
      <c r="V374" s="507" t="str">
        <f t="shared" ref="V374:V388" si="102">IF($C374="","",IF(ISNA(VLOOKUP($C374&amp;"Chamber Cleaning - Remote Plasma",$A$169:$H$194,8,FALSE)),1,VLOOKUP($C374&amp;"Chamber Cleaning - Remote Plasma",$A$169:$H$194,8,FALSE)))</f>
        <v/>
      </c>
      <c r="W374" s="721">
        <f t="shared" si="63"/>
        <v>0</v>
      </c>
      <c r="X374" s="721">
        <f t="shared" si="64"/>
        <v>0</v>
      </c>
      <c r="Y374" s="721">
        <f t="shared" si="65"/>
        <v>0</v>
      </c>
      <c r="Z374" s="721">
        <f t="shared" si="66"/>
        <v>0</v>
      </c>
      <c r="AA374" s="721">
        <f t="shared" si="67"/>
        <v>0</v>
      </c>
      <c r="AB374" s="721">
        <f t="shared" si="68"/>
        <v>0</v>
      </c>
      <c r="AC374" s="721">
        <f t="shared" si="69"/>
        <v>0</v>
      </c>
      <c r="AD374" s="721">
        <f t="shared" si="70"/>
        <v>0</v>
      </c>
      <c r="AI374" s="436" t="str">
        <f>IF($C374="","",HLOOKUP($C374,'Subpart I Tables'!$C$48:$N$75,21,FALSE))</f>
        <v/>
      </c>
      <c r="AJ374" s="437">
        <v>0</v>
      </c>
      <c r="AK374" s="437">
        <v>0</v>
      </c>
      <c r="AL374" s="437">
        <v>0</v>
      </c>
      <c r="AM374" s="437">
        <v>0</v>
      </c>
      <c r="AN374" s="437">
        <v>0</v>
      </c>
      <c r="AO374" s="437">
        <v>0</v>
      </c>
      <c r="AP374" s="437">
        <v>0</v>
      </c>
      <c r="AT374" s="914" t="s">
        <v>4</v>
      </c>
      <c r="AU374" s="614" t="str">
        <f>AT415</f>
        <v/>
      </c>
      <c r="AV374" s="429" t="str">
        <f t="shared" ref="AV374:AV388" si="103">IF(ISNA(VLOOKUP($AU374,$C$374:$L$388,2,FALSE)),0,VLOOKUP($AU374,$C$374:$L$388,2,FALSE))</f>
        <v/>
      </c>
      <c r="AW374" s="429" t="str">
        <f t="shared" ref="AW374:AW388" si="104">IF(ISNA(VLOOKUP($AU374,$C$374:$L$388,3,FALSE)),0,VLOOKUP($AU374,$C$374:$L$388,3,FALSE))</f>
        <v/>
      </c>
      <c r="AX374" s="429">
        <f t="shared" ref="AX374:AX388" si="105">IF(ISNA(VLOOKUP($AU374,$C$374:$L$388,4,FALSE)),0,VLOOKUP($AU374,$C$374:$L$388,4,FALSE))</f>
        <v>0</v>
      </c>
      <c r="AY374" s="429">
        <f t="shared" ref="AY374:AY388" si="106">IF(ISNA(VLOOKUP($AU374,$C$374:$L$388,5,FALSE)),0,VLOOKUP($AU374,$C$374:$L$388,5,FALSE))</f>
        <v>0</v>
      </c>
      <c r="AZ374" s="429">
        <f t="shared" ref="AZ374:AZ388" si="107">IF(ISNA(VLOOKUP($AU374,$C$374:$L$388,6,FALSE)),0,VLOOKUP($AU374,$C$374:$L$388,6,FALSE))</f>
        <v>0</v>
      </c>
      <c r="BA374" s="429">
        <f t="shared" ref="BA374:BA388" si="108">IF(ISNA(VLOOKUP($AU374,$C$374:$L$388,7,FALSE)),0,VLOOKUP($AU374,$C$374:$L$388,7,FALSE))</f>
        <v>0</v>
      </c>
      <c r="BB374" s="429">
        <f t="shared" ref="BB374:BB388" si="109">IF(ISNA(VLOOKUP($AU374,$C$374:$L$388,8,FALSE)),0,VLOOKUP($AU374,$C$374:$L$388,8,FALSE))</f>
        <v>0</v>
      </c>
      <c r="BC374" s="429">
        <f t="shared" ref="BC374:BC388" si="110">IF(ISNA(VLOOKUP($AU374,$C$374:$L$388,9,FALSE)),0,VLOOKUP($AU374,$C$374:$L$388,9,FALSE))</f>
        <v>0</v>
      </c>
      <c r="BD374" s="429">
        <f t="shared" ref="BD374:BD388" si="111">IF(ISNA(VLOOKUP($AU374,$C$374:$L$388,10,FALSE)),0,VLOOKUP($AU374,$C$374:$L$388,10,FALSE))</f>
        <v>0</v>
      </c>
      <c r="BE374" s="429" t="str">
        <f t="shared" si="82"/>
        <v/>
      </c>
      <c r="BF374" s="429" t="str">
        <f t="shared" si="83"/>
        <v/>
      </c>
      <c r="BG374" s="429" t="str">
        <f t="shared" si="84"/>
        <v/>
      </c>
      <c r="BH374" s="429" t="str">
        <f t="shared" si="85"/>
        <v/>
      </c>
      <c r="BI374" s="429" t="str">
        <f t="shared" si="86"/>
        <v/>
      </c>
      <c r="BJ374" s="429" t="str">
        <f t="shared" si="87"/>
        <v/>
      </c>
      <c r="BK374" s="429" t="str">
        <f t="shared" si="88"/>
        <v/>
      </c>
      <c r="BL374" s="429" t="str">
        <f t="shared" si="89"/>
        <v/>
      </c>
    </row>
    <row r="375" spans="1:64" s="287" customFormat="1" ht="18" customHeight="1" x14ac:dyDescent="0.2">
      <c r="A375" s="286"/>
      <c r="B375" s="871"/>
      <c r="C375" s="420" t="str">
        <f t="shared" si="101"/>
        <v/>
      </c>
      <c r="D375" s="198" t="str">
        <f t="shared" si="101"/>
        <v/>
      </c>
      <c r="E375" s="198" t="str">
        <f t="shared" si="53"/>
        <v/>
      </c>
      <c r="F375" s="198">
        <f t="shared" si="54"/>
        <v>0</v>
      </c>
      <c r="G375" s="198">
        <f t="shared" si="55"/>
        <v>0</v>
      </c>
      <c r="H375" s="198">
        <f t="shared" si="56"/>
        <v>0</v>
      </c>
      <c r="I375" s="198">
        <f t="shared" si="57"/>
        <v>0</v>
      </c>
      <c r="J375" s="198">
        <f t="shared" si="58"/>
        <v>0</v>
      </c>
      <c r="K375" s="198">
        <f t="shared" si="59"/>
        <v>0</v>
      </c>
      <c r="L375" s="198">
        <f t="shared" si="60"/>
        <v>0</v>
      </c>
      <c r="M375" s="421" t="str">
        <f t="shared" si="61"/>
        <v/>
      </c>
      <c r="N375" s="530"/>
      <c r="O375" s="530"/>
      <c r="P375" s="530"/>
      <c r="Q375" s="530"/>
      <c r="R375" s="530"/>
      <c r="S375" s="530"/>
      <c r="T375" s="530"/>
      <c r="U375" s="530"/>
      <c r="V375" s="507" t="str">
        <f t="shared" si="102"/>
        <v/>
      </c>
      <c r="W375" s="722">
        <f t="shared" si="63"/>
        <v>0</v>
      </c>
      <c r="X375" s="722">
        <f t="shared" si="64"/>
        <v>0</v>
      </c>
      <c r="Y375" s="722">
        <f t="shared" si="65"/>
        <v>0</v>
      </c>
      <c r="Z375" s="722">
        <f t="shared" si="66"/>
        <v>0</v>
      </c>
      <c r="AA375" s="722">
        <f t="shared" si="67"/>
        <v>0</v>
      </c>
      <c r="AB375" s="722">
        <f t="shared" si="68"/>
        <v>0</v>
      </c>
      <c r="AC375" s="722">
        <f t="shared" si="69"/>
        <v>0</v>
      </c>
      <c r="AD375" s="722">
        <f t="shared" si="70"/>
        <v>0</v>
      </c>
      <c r="AI375" s="439" t="str">
        <f>IF($C375="","",HLOOKUP($C375,'Subpart I Tables'!$C$48:$N$75,21,FALSE))</f>
        <v/>
      </c>
      <c r="AJ375" s="440">
        <v>0</v>
      </c>
      <c r="AK375" s="440">
        <v>0</v>
      </c>
      <c r="AL375" s="440">
        <v>0</v>
      </c>
      <c r="AM375" s="440">
        <v>0</v>
      </c>
      <c r="AN375" s="440">
        <v>0</v>
      </c>
      <c r="AO375" s="440">
        <v>0</v>
      </c>
      <c r="AP375" s="440">
        <v>0</v>
      </c>
      <c r="AT375" s="912"/>
      <c r="AU375" s="615" t="str">
        <f t="shared" ref="AU375:AU388" si="112">AT416</f>
        <v/>
      </c>
      <c r="AV375" s="430" t="str">
        <f t="shared" si="103"/>
        <v/>
      </c>
      <c r="AW375" s="430" t="str">
        <f t="shared" si="104"/>
        <v/>
      </c>
      <c r="AX375" s="430">
        <f t="shared" si="105"/>
        <v>0</v>
      </c>
      <c r="AY375" s="430">
        <f t="shared" si="106"/>
        <v>0</v>
      </c>
      <c r="AZ375" s="430">
        <f t="shared" si="107"/>
        <v>0</v>
      </c>
      <c r="BA375" s="430">
        <f t="shared" si="108"/>
        <v>0</v>
      </c>
      <c r="BB375" s="430">
        <f t="shared" si="109"/>
        <v>0</v>
      </c>
      <c r="BC375" s="430">
        <f t="shared" si="110"/>
        <v>0</v>
      </c>
      <c r="BD375" s="430">
        <f t="shared" si="111"/>
        <v>0</v>
      </c>
      <c r="BE375" s="430" t="str">
        <f t="shared" si="82"/>
        <v/>
      </c>
      <c r="BF375" s="430" t="str">
        <f t="shared" si="83"/>
        <v/>
      </c>
      <c r="BG375" s="430" t="str">
        <f t="shared" si="84"/>
        <v/>
      </c>
      <c r="BH375" s="430" t="str">
        <f t="shared" si="85"/>
        <v/>
      </c>
      <c r="BI375" s="430" t="str">
        <f t="shared" si="86"/>
        <v/>
      </c>
      <c r="BJ375" s="430" t="str">
        <f t="shared" si="87"/>
        <v/>
      </c>
      <c r="BK375" s="430" t="str">
        <f t="shared" si="88"/>
        <v/>
      </c>
      <c r="BL375" s="430" t="str">
        <f t="shared" si="89"/>
        <v/>
      </c>
    </row>
    <row r="376" spans="1:64" s="287" customFormat="1" ht="18" customHeight="1" x14ac:dyDescent="0.2">
      <c r="A376" s="286"/>
      <c r="B376" s="871"/>
      <c r="C376" s="420" t="str">
        <f t="shared" si="101"/>
        <v/>
      </c>
      <c r="D376" s="198" t="str">
        <f t="shared" si="101"/>
        <v/>
      </c>
      <c r="E376" s="198" t="str">
        <f t="shared" ref="E376:E403" si="113">IF(ISNA(AI376),0,AI376)</f>
        <v/>
      </c>
      <c r="F376" s="198">
        <f t="shared" ref="F376:F403" si="114">IF(ISNA(AJ376),0,AJ376)</f>
        <v>0</v>
      </c>
      <c r="G376" s="198">
        <f t="shared" ref="G376:G403" si="115">IF(ISNA(AK376),0,AK376)</f>
        <v>0</v>
      </c>
      <c r="H376" s="198">
        <f t="shared" ref="H376:H403" si="116">IF(ISNA(AL376),0,AL376)</f>
        <v>0</v>
      </c>
      <c r="I376" s="198">
        <f t="shared" ref="I376:I403" si="117">IF(ISNA(AM376),0,AM376)</f>
        <v>0</v>
      </c>
      <c r="J376" s="198">
        <f t="shared" ref="J376:J403" si="118">IF(ISNA(AN376),0,AN376)</f>
        <v>0</v>
      </c>
      <c r="K376" s="198">
        <f t="shared" ref="K376:K403" si="119">IF(ISNA(AO376),0,AO376)</f>
        <v>0</v>
      </c>
      <c r="L376" s="198">
        <f t="shared" ref="L376:L403" si="120">IF(ISNA(AP376),0,AP376)</f>
        <v>0</v>
      </c>
      <c r="M376" s="421" t="str">
        <f t="shared" ref="M376:M403" si="121">IF(F307=0,"",F307)</f>
        <v/>
      </c>
      <c r="N376" s="530"/>
      <c r="O376" s="530"/>
      <c r="P376" s="530"/>
      <c r="Q376" s="530"/>
      <c r="R376" s="530"/>
      <c r="S376" s="530"/>
      <c r="T376" s="530"/>
      <c r="U376" s="530"/>
      <c r="V376" s="507" t="str">
        <f t="shared" si="102"/>
        <v/>
      </c>
      <c r="W376" s="722">
        <f t="shared" ref="W376:W403" si="122">IF($C376="",0,$D376*(1-IF($M376="",0,$M376)*N376*$V376)*IF(E376="N/A",0,E376*0.001))</f>
        <v>0</v>
      </c>
      <c r="X376" s="722">
        <f t="shared" ref="X376:X403" si="123">IF($C376="",0,$D376*(1-IF($M376="",0,$M376)*O376*$V376)*IF(F376="N/A",0,F376*0.001))</f>
        <v>0</v>
      </c>
      <c r="Y376" s="722">
        <f t="shared" ref="Y376:Y403" si="124">IF($C376="",0,$D376*(1-IF($M376="",0,$M376)*P376*$V376)*IF(G376="N/A",0,G376*0.001))</f>
        <v>0</v>
      </c>
      <c r="Z376" s="722">
        <f t="shared" ref="Z376:Z403" si="125">IF($C376="",0,$D376*(1-IF($M376="",0,$M376)*Q376*$V376)*IF(H376="N/A",0,H376*0.001))</f>
        <v>0</v>
      </c>
      <c r="AA376" s="722">
        <f t="shared" ref="AA376:AA403" si="126">IF($C376="",0,$D376*(1-IF($M376="",0,$M376)*R376*$V376)*IF(I376="N/A",0,I376*0.001))</f>
        <v>0</v>
      </c>
      <c r="AB376" s="722">
        <f t="shared" ref="AB376:AB403" si="127">IF($C376="",0,$D376*(1-IF($M376="",0,$M376)*S376*$V376)*IF(J376="N/A",0,J376*0.001))</f>
        <v>0</v>
      </c>
      <c r="AC376" s="722">
        <f t="shared" ref="AC376:AC403" si="128">IF($C376="",0,$D376*(1-IF($M376="",0,$M376)*T376*$V376)*IF(K376="N/A",0,K376*0.001))</f>
        <v>0</v>
      </c>
      <c r="AD376" s="722">
        <f t="shared" ref="AD376:AD403" si="129">IF($C376="",0,$D376*(1-IF($M376="",0,$M376)*U376*$V376)*IF(L376="N/A",0,L376*0.001))</f>
        <v>0</v>
      </c>
      <c r="AI376" s="439" t="str">
        <f>IF($C376="","",HLOOKUP($C376,'Subpart I Tables'!$C$48:$N$75,21,FALSE))</f>
        <v/>
      </c>
      <c r="AJ376" s="440">
        <v>0</v>
      </c>
      <c r="AK376" s="440">
        <v>0</v>
      </c>
      <c r="AL376" s="440">
        <v>0</v>
      </c>
      <c r="AM376" s="440">
        <v>0</v>
      </c>
      <c r="AN376" s="440">
        <v>0</v>
      </c>
      <c r="AO376" s="440">
        <v>0</v>
      </c>
      <c r="AP376" s="440">
        <v>0</v>
      </c>
      <c r="AT376" s="912"/>
      <c r="AU376" s="615" t="str">
        <f t="shared" si="112"/>
        <v/>
      </c>
      <c r="AV376" s="430" t="str">
        <f t="shared" si="103"/>
        <v/>
      </c>
      <c r="AW376" s="430" t="str">
        <f t="shared" si="104"/>
        <v/>
      </c>
      <c r="AX376" s="430">
        <f t="shared" si="105"/>
        <v>0</v>
      </c>
      <c r="AY376" s="430">
        <f t="shared" si="106"/>
        <v>0</v>
      </c>
      <c r="AZ376" s="430">
        <f t="shared" si="107"/>
        <v>0</v>
      </c>
      <c r="BA376" s="430">
        <f t="shared" si="108"/>
        <v>0</v>
      </c>
      <c r="BB376" s="430">
        <f t="shared" si="109"/>
        <v>0</v>
      </c>
      <c r="BC376" s="430">
        <f t="shared" si="110"/>
        <v>0</v>
      </c>
      <c r="BD376" s="430">
        <f t="shared" si="111"/>
        <v>0</v>
      </c>
      <c r="BE376" s="430" t="str">
        <f t="shared" si="82"/>
        <v/>
      </c>
      <c r="BF376" s="430" t="str">
        <f t="shared" si="83"/>
        <v/>
      </c>
      <c r="BG376" s="430" t="str">
        <f t="shared" si="84"/>
        <v/>
      </c>
      <c r="BH376" s="430" t="str">
        <f t="shared" si="85"/>
        <v/>
      </c>
      <c r="BI376" s="430" t="str">
        <f t="shared" si="86"/>
        <v/>
      </c>
      <c r="BJ376" s="430" t="str">
        <f t="shared" si="87"/>
        <v/>
      </c>
      <c r="BK376" s="430" t="str">
        <f t="shared" si="88"/>
        <v/>
      </c>
      <c r="BL376" s="430" t="str">
        <f t="shared" si="89"/>
        <v/>
      </c>
    </row>
    <row r="377" spans="1:64" s="287" customFormat="1" ht="18" customHeight="1" x14ac:dyDescent="0.2">
      <c r="A377" s="286"/>
      <c r="B377" s="871"/>
      <c r="C377" s="420" t="str">
        <f t="shared" si="101"/>
        <v/>
      </c>
      <c r="D377" s="198" t="str">
        <f t="shared" si="101"/>
        <v/>
      </c>
      <c r="E377" s="198" t="str">
        <f t="shared" si="113"/>
        <v/>
      </c>
      <c r="F377" s="198">
        <f t="shared" si="114"/>
        <v>0</v>
      </c>
      <c r="G377" s="198">
        <f t="shared" si="115"/>
        <v>0</v>
      </c>
      <c r="H377" s="198">
        <f t="shared" si="116"/>
        <v>0</v>
      </c>
      <c r="I377" s="198">
        <f t="shared" si="117"/>
        <v>0</v>
      </c>
      <c r="J377" s="198">
        <f t="shared" si="118"/>
        <v>0</v>
      </c>
      <c r="K377" s="198">
        <f t="shared" si="119"/>
        <v>0</v>
      </c>
      <c r="L377" s="198">
        <f t="shared" si="120"/>
        <v>0</v>
      </c>
      <c r="M377" s="421" t="str">
        <f t="shared" si="121"/>
        <v/>
      </c>
      <c r="N377" s="530"/>
      <c r="O377" s="530"/>
      <c r="P377" s="530"/>
      <c r="Q377" s="530"/>
      <c r="R377" s="530"/>
      <c r="S377" s="530"/>
      <c r="T377" s="530"/>
      <c r="U377" s="530"/>
      <c r="V377" s="507" t="str">
        <f t="shared" si="102"/>
        <v/>
      </c>
      <c r="W377" s="722">
        <f t="shared" si="122"/>
        <v>0</v>
      </c>
      <c r="X377" s="722">
        <f t="shared" si="123"/>
        <v>0</v>
      </c>
      <c r="Y377" s="722">
        <f t="shared" si="124"/>
        <v>0</v>
      </c>
      <c r="Z377" s="722">
        <f t="shared" si="125"/>
        <v>0</v>
      </c>
      <c r="AA377" s="722">
        <f t="shared" si="126"/>
        <v>0</v>
      </c>
      <c r="AB377" s="722">
        <f t="shared" si="127"/>
        <v>0</v>
      </c>
      <c r="AC377" s="722">
        <f t="shared" si="128"/>
        <v>0</v>
      </c>
      <c r="AD377" s="722">
        <f t="shared" si="129"/>
        <v>0</v>
      </c>
      <c r="AI377" s="439" t="str">
        <f>IF($C377="","",HLOOKUP($C377,'Subpart I Tables'!$C$48:$N$75,21,FALSE))</f>
        <v/>
      </c>
      <c r="AJ377" s="440">
        <v>0</v>
      </c>
      <c r="AK377" s="440">
        <v>0</v>
      </c>
      <c r="AL377" s="440">
        <v>0</v>
      </c>
      <c r="AM377" s="440">
        <v>0</v>
      </c>
      <c r="AN377" s="440">
        <v>0</v>
      </c>
      <c r="AO377" s="440">
        <v>0</v>
      </c>
      <c r="AP377" s="440">
        <v>0</v>
      </c>
      <c r="AT377" s="912"/>
      <c r="AU377" s="615" t="str">
        <f t="shared" si="112"/>
        <v/>
      </c>
      <c r="AV377" s="430" t="str">
        <f t="shared" si="103"/>
        <v/>
      </c>
      <c r="AW377" s="430" t="str">
        <f t="shared" si="104"/>
        <v/>
      </c>
      <c r="AX377" s="430">
        <f t="shared" si="105"/>
        <v>0</v>
      </c>
      <c r="AY377" s="430">
        <f t="shared" si="106"/>
        <v>0</v>
      </c>
      <c r="AZ377" s="430">
        <f t="shared" si="107"/>
        <v>0</v>
      </c>
      <c r="BA377" s="430">
        <f t="shared" si="108"/>
        <v>0</v>
      </c>
      <c r="BB377" s="430">
        <f t="shared" si="109"/>
        <v>0</v>
      </c>
      <c r="BC377" s="430">
        <f t="shared" si="110"/>
        <v>0</v>
      </c>
      <c r="BD377" s="430">
        <f t="shared" si="111"/>
        <v>0</v>
      </c>
      <c r="BE377" s="430" t="str">
        <f t="shared" si="82"/>
        <v/>
      </c>
      <c r="BF377" s="430" t="str">
        <f t="shared" si="83"/>
        <v/>
      </c>
      <c r="BG377" s="430" t="str">
        <f t="shared" si="84"/>
        <v/>
      </c>
      <c r="BH377" s="430" t="str">
        <f t="shared" si="85"/>
        <v/>
      </c>
      <c r="BI377" s="430" t="str">
        <f t="shared" si="86"/>
        <v/>
      </c>
      <c r="BJ377" s="430" t="str">
        <f t="shared" si="87"/>
        <v/>
      </c>
      <c r="BK377" s="430" t="str">
        <f t="shared" si="88"/>
        <v/>
      </c>
      <c r="BL377" s="430" t="str">
        <f t="shared" si="89"/>
        <v/>
      </c>
    </row>
    <row r="378" spans="1:64" s="287" customFormat="1" ht="18" customHeight="1" x14ac:dyDescent="0.2">
      <c r="A378" s="286"/>
      <c r="B378" s="871"/>
      <c r="C378" s="420" t="str">
        <f t="shared" si="101"/>
        <v/>
      </c>
      <c r="D378" s="198" t="str">
        <f t="shared" si="101"/>
        <v/>
      </c>
      <c r="E378" s="198" t="str">
        <f t="shared" si="113"/>
        <v/>
      </c>
      <c r="F378" s="198">
        <f t="shared" si="114"/>
        <v>0</v>
      </c>
      <c r="G378" s="198">
        <f t="shared" si="115"/>
        <v>0</v>
      </c>
      <c r="H378" s="198">
        <f t="shared" si="116"/>
        <v>0</v>
      </c>
      <c r="I378" s="198">
        <f t="shared" si="117"/>
        <v>0</v>
      </c>
      <c r="J378" s="198">
        <f t="shared" si="118"/>
        <v>0</v>
      </c>
      <c r="K378" s="198">
        <f t="shared" si="119"/>
        <v>0</v>
      </c>
      <c r="L378" s="198">
        <f t="shared" si="120"/>
        <v>0</v>
      </c>
      <c r="M378" s="421" t="str">
        <f t="shared" si="121"/>
        <v/>
      </c>
      <c r="N378" s="530"/>
      <c r="O378" s="530"/>
      <c r="P378" s="530"/>
      <c r="Q378" s="530"/>
      <c r="R378" s="530"/>
      <c r="S378" s="530"/>
      <c r="T378" s="530"/>
      <c r="U378" s="530"/>
      <c r="V378" s="507" t="str">
        <f t="shared" si="102"/>
        <v/>
      </c>
      <c r="W378" s="722">
        <f t="shared" si="122"/>
        <v>0</v>
      </c>
      <c r="X378" s="722">
        <f t="shared" si="123"/>
        <v>0</v>
      </c>
      <c r="Y378" s="722">
        <f t="shared" si="124"/>
        <v>0</v>
      </c>
      <c r="Z378" s="722">
        <f t="shared" si="125"/>
        <v>0</v>
      </c>
      <c r="AA378" s="722">
        <f t="shared" si="126"/>
        <v>0</v>
      </c>
      <c r="AB378" s="722">
        <f t="shared" si="127"/>
        <v>0</v>
      </c>
      <c r="AC378" s="722">
        <f t="shared" si="128"/>
        <v>0</v>
      </c>
      <c r="AD378" s="722">
        <f t="shared" si="129"/>
        <v>0</v>
      </c>
      <c r="AI378" s="439" t="str">
        <f>IF($C378="","",HLOOKUP($C378,'Subpart I Tables'!$C$48:$N$75,21,FALSE))</f>
        <v/>
      </c>
      <c r="AJ378" s="440">
        <v>0</v>
      </c>
      <c r="AK378" s="440">
        <v>0</v>
      </c>
      <c r="AL378" s="440">
        <v>0</v>
      </c>
      <c r="AM378" s="440">
        <v>0</v>
      </c>
      <c r="AN378" s="440">
        <v>0</v>
      </c>
      <c r="AO378" s="440">
        <v>0</v>
      </c>
      <c r="AP378" s="440">
        <v>0</v>
      </c>
      <c r="AT378" s="912"/>
      <c r="AU378" s="615" t="str">
        <f t="shared" si="112"/>
        <v/>
      </c>
      <c r="AV378" s="430" t="str">
        <f t="shared" si="103"/>
        <v/>
      </c>
      <c r="AW378" s="430" t="str">
        <f t="shared" si="104"/>
        <v/>
      </c>
      <c r="AX378" s="430">
        <f t="shared" si="105"/>
        <v>0</v>
      </c>
      <c r="AY378" s="430">
        <f t="shared" si="106"/>
        <v>0</v>
      </c>
      <c r="AZ378" s="430">
        <f t="shared" si="107"/>
        <v>0</v>
      </c>
      <c r="BA378" s="430">
        <f t="shared" si="108"/>
        <v>0</v>
      </c>
      <c r="BB378" s="430">
        <f t="shared" si="109"/>
        <v>0</v>
      </c>
      <c r="BC378" s="430">
        <f t="shared" si="110"/>
        <v>0</v>
      </c>
      <c r="BD378" s="430">
        <f t="shared" si="111"/>
        <v>0</v>
      </c>
      <c r="BE378" s="430" t="str">
        <f t="shared" si="82"/>
        <v/>
      </c>
      <c r="BF378" s="430" t="str">
        <f t="shared" si="83"/>
        <v/>
      </c>
      <c r="BG378" s="430" t="str">
        <f t="shared" si="84"/>
        <v/>
      </c>
      <c r="BH378" s="430" t="str">
        <f t="shared" si="85"/>
        <v/>
      </c>
      <c r="BI378" s="430" t="str">
        <f t="shared" si="86"/>
        <v/>
      </c>
      <c r="BJ378" s="430" t="str">
        <f t="shared" si="87"/>
        <v/>
      </c>
      <c r="BK378" s="430" t="str">
        <f t="shared" si="88"/>
        <v/>
      </c>
      <c r="BL378" s="430" t="str">
        <f t="shared" si="89"/>
        <v/>
      </c>
    </row>
    <row r="379" spans="1:64" s="287" customFormat="1" ht="18" customHeight="1" x14ac:dyDescent="0.2">
      <c r="A379" s="286"/>
      <c r="B379" s="871"/>
      <c r="C379" s="420" t="str">
        <f t="shared" si="101"/>
        <v/>
      </c>
      <c r="D379" s="198" t="str">
        <f t="shared" si="101"/>
        <v/>
      </c>
      <c r="E379" s="198" t="str">
        <f t="shared" si="113"/>
        <v/>
      </c>
      <c r="F379" s="198">
        <f t="shared" si="114"/>
        <v>0</v>
      </c>
      <c r="G379" s="198">
        <f t="shared" si="115"/>
        <v>0</v>
      </c>
      <c r="H379" s="198">
        <f t="shared" si="116"/>
        <v>0</v>
      </c>
      <c r="I379" s="198">
        <f t="shared" si="117"/>
        <v>0</v>
      </c>
      <c r="J379" s="198">
        <f t="shared" si="118"/>
        <v>0</v>
      </c>
      <c r="K379" s="198">
        <f t="shared" si="119"/>
        <v>0</v>
      </c>
      <c r="L379" s="198">
        <f t="shared" si="120"/>
        <v>0</v>
      </c>
      <c r="M379" s="421" t="str">
        <f t="shared" si="121"/>
        <v/>
      </c>
      <c r="N379" s="530"/>
      <c r="O379" s="530"/>
      <c r="P379" s="530"/>
      <c r="Q379" s="530"/>
      <c r="R379" s="530"/>
      <c r="S379" s="530"/>
      <c r="T379" s="530"/>
      <c r="U379" s="530"/>
      <c r="V379" s="507" t="str">
        <f t="shared" si="102"/>
        <v/>
      </c>
      <c r="W379" s="722">
        <f t="shared" si="122"/>
        <v>0</v>
      </c>
      <c r="X379" s="722">
        <f t="shared" si="123"/>
        <v>0</v>
      </c>
      <c r="Y379" s="722">
        <f t="shared" si="124"/>
        <v>0</v>
      </c>
      <c r="Z379" s="722">
        <f t="shared" si="125"/>
        <v>0</v>
      </c>
      <c r="AA379" s="722">
        <f t="shared" si="126"/>
        <v>0</v>
      </c>
      <c r="AB379" s="722">
        <f t="shared" si="127"/>
        <v>0</v>
      </c>
      <c r="AC379" s="722">
        <f t="shared" si="128"/>
        <v>0</v>
      </c>
      <c r="AD379" s="722">
        <f t="shared" si="129"/>
        <v>0</v>
      </c>
      <c r="AI379" s="439" t="str">
        <f>IF($C379="","",HLOOKUP($C379,'Subpart I Tables'!$C$48:$N$75,21,FALSE))</f>
        <v/>
      </c>
      <c r="AJ379" s="440">
        <v>0</v>
      </c>
      <c r="AK379" s="440">
        <v>0</v>
      </c>
      <c r="AL379" s="440">
        <v>0</v>
      </c>
      <c r="AM379" s="440">
        <v>0</v>
      </c>
      <c r="AN379" s="440">
        <v>0</v>
      </c>
      <c r="AO379" s="440">
        <v>0</v>
      </c>
      <c r="AP379" s="440">
        <v>0</v>
      </c>
      <c r="AT379" s="912"/>
      <c r="AU379" s="615" t="str">
        <f t="shared" si="112"/>
        <v/>
      </c>
      <c r="AV379" s="430" t="str">
        <f t="shared" si="103"/>
        <v/>
      </c>
      <c r="AW379" s="430" t="str">
        <f t="shared" si="104"/>
        <v/>
      </c>
      <c r="AX379" s="430">
        <f t="shared" si="105"/>
        <v>0</v>
      </c>
      <c r="AY379" s="430">
        <f t="shared" si="106"/>
        <v>0</v>
      </c>
      <c r="AZ379" s="430">
        <f t="shared" si="107"/>
        <v>0</v>
      </c>
      <c r="BA379" s="430">
        <f t="shared" si="108"/>
        <v>0</v>
      </c>
      <c r="BB379" s="430">
        <f t="shared" si="109"/>
        <v>0</v>
      </c>
      <c r="BC379" s="430">
        <f t="shared" si="110"/>
        <v>0</v>
      </c>
      <c r="BD379" s="430">
        <f t="shared" si="111"/>
        <v>0</v>
      </c>
      <c r="BE379" s="430" t="str">
        <f t="shared" si="82"/>
        <v/>
      </c>
      <c r="BF379" s="430" t="str">
        <f t="shared" si="83"/>
        <v/>
      </c>
      <c r="BG379" s="430" t="str">
        <f t="shared" si="84"/>
        <v/>
      </c>
      <c r="BH379" s="430" t="str">
        <f t="shared" si="85"/>
        <v/>
      </c>
      <c r="BI379" s="430" t="str">
        <f t="shared" si="86"/>
        <v/>
      </c>
      <c r="BJ379" s="430" t="str">
        <f t="shared" si="87"/>
        <v/>
      </c>
      <c r="BK379" s="430" t="str">
        <f t="shared" si="88"/>
        <v/>
      </c>
      <c r="BL379" s="430" t="str">
        <f t="shared" si="89"/>
        <v/>
      </c>
    </row>
    <row r="380" spans="1:64" s="287" customFormat="1" ht="18" customHeight="1" x14ac:dyDescent="0.2">
      <c r="A380" s="286"/>
      <c r="B380" s="871"/>
      <c r="C380" s="263" t="str">
        <f t="shared" si="101"/>
        <v/>
      </c>
      <c r="D380" s="238" t="str">
        <f t="shared" si="101"/>
        <v/>
      </c>
      <c r="E380" s="238" t="str">
        <f t="shared" si="113"/>
        <v/>
      </c>
      <c r="F380" s="238">
        <f t="shared" si="114"/>
        <v>0</v>
      </c>
      <c r="G380" s="238">
        <f t="shared" si="115"/>
        <v>0</v>
      </c>
      <c r="H380" s="238">
        <f t="shared" si="116"/>
        <v>0</v>
      </c>
      <c r="I380" s="238">
        <f t="shared" si="117"/>
        <v>0</v>
      </c>
      <c r="J380" s="238">
        <f t="shared" si="118"/>
        <v>0</v>
      </c>
      <c r="K380" s="238">
        <f t="shared" si="119"/>
        <v>0</v>
      </c>
      <c r="L380" s="238">
        <f t="shared" si="120"/>
        <v>0</v>
      </c>
      <c r="M380" s="418" t="str">
        <f t="shared" si="121"/>
        <v/>
      </c>
      <c r="N380" s="530"/>
      <c r="O380" s="530"/>
      <c r="P380" s="530"/>
      <c r="Q380" s="530"/>
      <c r="R380" s="530"/>
      <c r="S380" s="530"/>
      <c r="T380" s="530"/>
      <c r="U380" s="530"/>
      <c r="V380" s="507" t="str">
        <f t="shared" si="102"/>
        <v/>
      </c>
      <c r="W380" s="722">
        <f t="shared" si="122"/>
        <v>0</v>
      </c>
      <c r="X380" s="722">
        <f t="shared" si="123"/>
        <v>0</v>
      </c>
      <c r="Y380" s="722">
        <f t="shared" si="124"/>
        <v>0</v>
      </c>
      <c r="Z380" s="722">
        <f t="shared" si="125"/>
        <v>0</v>
      </c>
      <c r="AA380" s="722">
        <f t="shared" si="126"/>
        <v>0</v>
      </c>
      <c r="AB380" s="722">
        <f t="shared" si="127"/>
        <v>0</v>
      </c>
      <c r="AC380" s="722">
        <f t="shared" si="128"/>
        <v>0</v>
      </c>
      <c r="AD380" s="722">
        <f t="shared" si="129"/>
        <v>0</v>
      </c>
      <c r="AI380" s="439" t="str">
        <f>IF($C380="","",HLOOKUP($C380,'Subpart I Tables'!$C$48:$N$75,21,FALSE))</f>
        <v/>
      </c>
      <c r="AJ380" s="440">
        <v>0</v>
      </c>
      <c r="AK380" s="440">
        <v>0</v>
      </c>
      <c r="AL380" s="440">
        <v>0</v>
      </c>
      <c r="AM380" s="440">
        <v>0</v>
      </c>
      <c r="AN380" s="440">
        <v>0</v>
      </c>
      <c r="AO380" s="440">
        <v>0</v>
      </c>
      <c r="AP380" s="440">
        <v>0</v>
      </c>
      <c r="AT380" s="912"/>
      <c r="AU380" s="615" t="str">
        <f t="shared" si="112"/>
        <v/>
      </c>
      <c r="AV380" s="430" t="str">
        <f t="shared" si="103"/>
        <v/>
      </c>
      <c r="AW380" s="430" t="str">
        <f t="shared" si="104"/>
        <v/>
      </c>
      <c r="AX380" s="430">
        <f t="shared" si="105"/>
        <v>0</v>
      </c>
      <c r="AY380" s="430">
        <f t="shared" si="106"/>
        <v>0</v>
      </c>
      <c r="AZ380" s="430">
        <f t="shared" si="107"/>
        <v>0</v>
      </c>
      <c r="BA380" s="430">
        <f t="shared" si="108"/>
        <v>0</v>
      </c>
      <c r="BB380" s="430">
        <f t="shared" si="109"/>
        <v>0</v>
      </c>
      <c r="BC380" s="430">
        <f t="shared" si="110"/>
        <v>0</v>
      </c>
      <c r="BD380" s="430">
        <f t="shared" si="111"/>
        <v>0</v>
      </c>
      <c r="BE380" s="430" t="str">
        <f t="shared" si="82"/>
        <v/>
      </c>
      <c r="BF380" s="430" t="str">
        <f t="shared" si="83"/>
        <v/>
      </c>
      <c r="BG380" s="430" t="str">
        <f t="shared" si="84"/>
        <v/>
      </c>
      <c r="BH380" s="430" t="str">
        <f t="shared" si="85"/>
        <v/>
      </c>
      <c r="BI380" s="430" t="str">
        <f t="shared" si="86"/>
        <v/>
      </c>
      <c r="BJ380" s="430" t="str">
        <f t="shared" si="87"/>
        <v/>
      </c>
      <c r="BK380" s="430" t="str">
        <f t="shared" si="88"/>
        <v/>
      </c>
      <c r="BL380" s="430" t="str">
        <f t="shared" si="89"/>
        <v/>
      </c>
    </row>
    <row r="381" spans="1:64" s="287" customFormat="1" ht="18" customHeight="1" x14ac:dyDescent="0.2">
      <c r="A381" s="286"/>
      <c r="B381" s="871"/>
      <c r="C381" s="263" t="str">
        <f t="shared" si="101"/>
        <v/>
      </c>
      <c r="D381" s="238" t="str">
        <f t="shared" si="101"/>
        <v/>
      </c>
      <c r="E381" s="238" t="str">
        <f t="shared" si="113"/>
        <v/>
      </c>
      <c r="F381" s="238">
        <f t="shared" si="114"/>
        <v>0</v>
      </c>
      <c r="G381" s="238">
        <f t="shared" si="115"/>
        <v>0</v>
      </c>
      <c r="H381" s="238">
        <f t="shared" si="116"/>
        <v>0</v>
      </c>
      <c r="I381" s="238">
        <f t="shared" si="117"/>
        <v>0</v>
      </c>
      <c r="J381" s="238">
        <f t="shared" si="118"/>
        <v>0</v>
      </c>
      <c r="K381" s="238">
        <f t="shared" si="119"/>
        <v>0</v>
      </c>
      <c r="L381" s="238">
        <f t="shared" si="120"/>
        <v>0</v>
      </c>
      <c r="M381" s="418" t="str">
        <f t="shared" si="121"/>
        <v/>
      </c>
      <c r="N381" s="530"/>
      <c r="O381" s="530"/>
      <c r="P381" s="530"/>
      <c r="Q381" s="530"/>
      <c r="R381" s="530"/>
      <c r="S381" s="530"/>
      <c r="T381" s="530"/>
      <c r="U381" s="530"/>
      <c r="V381" s="507" t="str">
        <f t="shared" si="102"/>
        <v/>
      </c>
      <c r="W381" s="722">
        <f t="shared" si="122"/>
        <v>0</v>
      </c>
      <c r="X381" s="722">
        <f t="shared" si="123"/>
        <v>0</v>
      </c>
      <c r="Y381" s="722">
        <f t="shared" si="124"/>
        <v>0</v>
      </c>
      <c r="Z381" s="722">
        <f t="shared" si="125"/>
        <v>0</v>
      </c>
      <c r="AA381" s="722">
        <f t="shared" si="126"/>
        <v>0</v>
      </c>
      <c r="AB381" s="722">
        <f t="shared" si="127"/>
        <v>0</v>
      </c>
      <c r="AC381" s="722">
        <f t="shared" si="128"/>
        <v>0</v>
      </c>
      <c r="AD381" s="722">
        <f t="shared" si="129"/>
        <v>0</v>
      </c>
      <c r="AI381" s="439" t="str">
        <f>IF($C381="","",HLOOKUP($C381,'Subpart I Tables'!$C$48:$N$75,21,FALSE))</f>
        <v/>
      </c>
      <c r="AJ381" s="440">
        <v>0</v>
      </c>
      <c r="AK381" s="440">
        <v>0</v>
      </c>
      <c r="AL381" s="440">
        <v>0</v>
      </c>
      <c r="AM381" s="440">
        <v>0</v>
      </c>
      <c r="AN381" s="440">
        <v>0</v>
      </c>
      <c r="AO381" s="440">
        <v>0</v>
      </c>
      <c r="AP381" s="440">
        <v>0</v>
      </c>
      <c r="AT381" s="912"/>
      <c r="AU381" s="615" t="str">
        <f t="shared" si="112"/>
        <v/>
      </c>
      <c r="AV381" s="430" t="str">
        <f t="shared" si="103"/>
        <v/>
      </c>
      <c r="AW381" s="430" t="str">
        <f t="shared" si="104"/>
        <v/>
      </c>
      <c r="AX381" s="430">
        <f t="shared" si="105"/>
        <v>0</v>
      </c>
      <c r="AY381" s="430">
        <f t="shared" si="106"/>
        <v>0</v>
      </c>
      <c r="AZ381" s="430">
        <f t="shared" si="107"/>
        <v>0</v>
      </c>
      <c r="BA381" s="430">
        <f t="shared" si="108"/>
        <v>0</v>
      </c>
      <c r="BB381" s="430">
        <f t="shared" si="109"/>
        <v>0</v>
      </c>
      <c r="BC381" s="430">
        <f t="shared" si="110"/>
        <v>0</v>
      </c>
      <c r="BD381" s="430">
        <f t="shared" si="111"/>
        <v>0</v>
      </c>
      <c r="BE381" s="430" t="str">
        <f t="shared" si="82"/>
        <v/>
      </c>
      <c r="BF381" s="430" t="str">
        <f t="shared" si="83"/>
        <v/>
      </c>
      <c r="BG381" s="430" t="str">
        <f t="shared" si="84"/>
        <v/>
      </c>
      <c r="BH381" s="430" t="str">
        <f t="shared" si="85"/>
        <v/>
      </c>
      <c r="BI381" s="430" t="str">
        <f t="shared" si="86"/>
        <v/>
      </c>
      <c r="BJ381" s="430" t="str">
        <f t="shared" si="87"/>
        <v/>
      </c>
      <c r="BK381" s="430" t="str">
        <f t="shared" si="88"/>
        <v/>
      </c>
      <c r="BL381" s="430" t="str">
        <f t="shared" si="89"/>
        <v/>
      </c>
    </row>
    <row r="382" spans="1:64" s="287" customFormat="1" ht="18" customHeight="1" x14ac:dyDescent="0.2">
      <c r="A382" s="286"/>
      <c r="B382" s="871"/>
      <c r="C382" s="263" t="str">
        <f t="shared" si="101"/>
        <v/>
      </c>
      <c r="D382" s="238" t="str">
        <f t="shared" si="101"/>
        <v/>
      </c>
      <c r="E382" s="238" t="str">
        <f t="shared" si="113"/>
        <v/>
      </c>
      <c r="F382" s="238">
        <f t="shared" si="114"/>
        <v>0</v>
      </c>
      <c r="G382" s="238">
        <f t="shared" si="115"/>
        <v>0</v>
      </c>
      <c r="H382" s="238">
        <f t="shared" si="116"/>
        <v>0</v>
      </c>
      <c r="I382" s="238">
        <f t="shared" si="117"/>
        <v>0</v>
      </c>
      <c r="J382" s="238">
        <f t="shared" si="118"/>
        <v>0</v>
      </c>
      <c r="K382" s="238">
        <f t="shared" si="119"/>
        <v>0</v>
      </c>
      <c r="L382" s="238">
        <f t="shared" si="120"/>
        <v>0</v>
      </c>
      <c r="M382" s="418" t="str">
        <f t="shared" si="121"/>
        <v/>
      </c>
      <c r="N382" s="530"/>
      <c r="O382" s="530"/>
      <c r="P382" s="530"/>
      <c r="Q382" s="530"/>
      <c r="R382" s="530"/>
      <c r="S382" s="530"/>
      <c r="T382" s="530"/>
      <c r="U382" s="530"/>
      <c r="V382" s="507" t="str">
        <f t="shared" si="102"/>
        <v/>
      </c>
      <c r="W382" s="722">
        <f t="shared" si="122"/>
        <v>0</v>
      </c>
      <c r="X382" s="722">
        <f t="shared" si="123"/>
        <v>0</v>
      </c>
      <c r="Y382" s="722">
        <f t="shared" si="124"/>
        <v>0</v>
      </c>
      <c r="Z382" s="722">
        <f t="shared" si="125"/>
        <v>0</v>
      </c>
      <c r="AA382" s="722">
        <f t="shared" si="126"/>
        <v>0</v>
      </c>
      <c r="AB382" s="722">
        <f t="shared" si="127"/>
        <v>0</v>
      </c>
      <c r="AC382" s="722">
        <f t="shared" si="128"/>
        <v>0</v>
      </c>
      <c r="AD382" s="722">
        <f t="shared" si="129"/>
        <v>0</v>
      </c>
      <c r="AI382" s="439" t="str">
        <f>IF($C382="","",HLOOKUP($C382,'Subpart I Tables'!$C$48:$N$75,21,FALSE))</f>
        <v/>
      </c>
      <c r="AJ382" s="440">
        <v>0</v>
      </c>
      <c r="AK382" s="440">
        <v>0</v>
      </c>
      <c r="AL382" s="440">
        <v>0</v>
      </c>
      <c r="AM382" s="440">
        <v>0</v>
      </c>
      <c r="AN382" s="440">
        <v>0</v>
      </c>
      <c r="AO382" s="440">
        <v>0</v>
      </c>
      <c r="AP382" s="440">
        <v>0</v>
      </c>
      <c r="AT382" s="912"/>
      <c r="AU382" s="615" t="str">
        <f t="shared" si="112"/>
        <v/>
      </c>
      <c r="AV382" s="430" t="str">
        <f t="shared" si="103"/>
        <v/>
      </c>
      <c r="AW382" s="430" t="str">
        <f t="shared" si="104"/>
        <v/>
      </c>
      <c r="AX382" s="430">
        <f t="shared" si="105"/>
        <v>0</v>
      </c>
      <c r="AY382" s="430">
        <f t="shared" si="106"/>
        <v>0</v>
      </c>
      <c r="AZ382" s="430">
        <f t="shared" si="107"/>
        <v>0</v>
      </c>
      <c r="BA382" s="430">
        <f t="shared" si="108"/>
        <v>0</v>
      </c>
      <c r="BB382" s="430">
        <f t="shared" si="109"/>
        <v>0</v>
      </c>
      <c r="BC382" s="430">
        <f t="shared" si="110"/>
        <v>0</v>
      </c>
      <c r="BD382" s="430">
        <f t="shared" si="111"/>
        <v>0</v>
      </c>
      <c r="BE382" s="430" t="str">
        <f t="shared" si="82"/>
        <v/>
      </c>
      <c r="BF382" s="430" t="str">
        <f t="shared" si="83"/>
        <v/>
      </c>
      <c r="BG382" s="430" t="str">
        <f t="shared" si="84"/>
        <v/>
      </c>
      <c r="BH382" s="430" t="str">
        <f t="shared" si="85"/>
        <v/>
      </c>
      <c r="BI382" s="430" t="str">
        <f t="shared" si="86"/>
        <v/>
      </c>
      <c r="BJ382" s="430" t="str">
        <f t="shared" si="87"/>
        <v/>
      </c>
      <c r="BK382" s="430" t="str">
        <f t="shared" si="88"/>
        <v/>
      </c>
      <c r="BL382" s="430" t="str">
        <f t="shared" si="89"/>
        <v/>
      </c>
    </row>
    <row r="383" spans="1:64" s="287" customFormat="1" ht="18" customHeight="1" x14ac:dyDescent="0.2">
      <c r="A383" s="286"/>
      <c r="B383" s="871"/>
      <c r="C383" s="263" t="str">
        <f t="shared" si="101"/>
        <v/>
      </c>
      <c r="D383" s="238" t="str">
        <f t="shared" si="101"/>
        <v/>
      </c>
      <c r="E383" s="238" t="str">
        <f t="shared" si="113"/>
        <v/>
      </c>
      <c r="F383" s="238">
        <f t="shared" si="114"/>
        <v>0</v>
      </c>
      <c r="G383" s="238">
        <f t="shared" si="115"/>
        <v>0</v>
      </c>
      <c r="H383" s="238">
        <f t="shared" si="116"/>
        <v>0</v>
      </c>
      <c r="I383" s="238">
        <f t="shared" si="117"/>
        <v>0</v>
      </c>
      <c r="J383" s="238">
        <f t="shared" si="118"/>
        <v>0</v>
      </c>
      <c r="K383" s="238">
        <f t="shared" si="119"/>
        <v>0</v>
      </c>
      <c r="L383" s="238">
        <f t="shared" si="120"/>
        <v>0</v>
      </c>
      <c r="M383" s="418" t="str">
        <f t="shared" si="121"/>
        <v/>
      </c>
      <c r="N383" s="530"/>
      <c r="O383" s="530"/>
      <c r="P383" s="530"/>
      <c r="Q383" s="530"/>
      <c r="R383" s="530"/>
      <c r="S383" s="530"/>
      <c r="T383" s="530"/>
      <c r="U383" s="530"/>
      <c r="V383" s="507" t="str">
        <f t="shared" si="102"/>
        <v/>
      </c>
      <c r="W383" s="722">
        <f t="shared" si="122"/>
        <v>0</v>
      </c>
      <c r="X383" s="722">
        <f t="shared" si="123"/>
        <v>0</v>
      </c>
      <c r="Y383" s="722">
        <f t="shared" si="124"/>
        <v>0</v>
      </c>
      <c r="Z383" s="722">
        <f t="shared" si="125"/>
        <v>0</v>
      </c>
      <c r="AA383" s="722">
        <f t="shared" si="126"/>
        <v>0</v>
      </c>
      <c r="AB383" s="722">
        <f t="shared" si="127"/>
        <v>0</v>
      </c>
      <c r="AC383" s="722">
        <f t="shared" si="128"/>
        <v>0</v>
      </c>
      <c r="AD383" s="722">
        <f t="shared" si="129"/>
        <v>0</v>
      </c>
      <c r="AI383" s="439" t="str">
        <f>IF($C383="","",HLOOKUP($C383,'Subpart I Tables'!$C$48:$N$75,21,FALSE))</f>
        <v/>
      </c>
      <c r="AJ383" s="440">
        <v>0</v>
      </c>
      <c r="AK383" s="440">
        <v>0</v>
      </c>
      <c r="AL383" s="440">
        <v>0</v>
      </c>
      <c r="AM383" s="440">
        <v>0</v>
      </c>
      <c r="AN383" s="440">
        <v>0</v>
      </c>
      <c r="AO383" s="440">
        <v>0</v>
      </c>
      <c r="AP383" s="440">
        <v>0</v>
      </c>
      <c r="AT383" s="912"/>
      <c r="AU383" s="615" t="str">
        <f t="shared" si="112"/>
        <v/>
      </c>
      <c r="AV383" s="430" t="str">
        <f t="shared" si="103"/>
        <v/>
      </c>
      <c r="AW383" s="430" t="str">
        <f t="shared" si="104"/>
        <v/>
      </c>
      <c r="AX383" s="430">
        <f t="shared" si="105"/>
        <v>0</v>
      </c>
      <c r="AY383" s="430">
        <f t="shared" si="106"/>
        <v>0</v>
      </c>
      <c r="AZ383" s="430">
        <f t="shared" si="107"/>
        <v>0</v>
      </c>
      <c r="BA383" s="430">
        <f t="shared" si="108"/>
        <v>0</v>
      </c>
      <c r="BB383" s="430">
        <f t="shared" si="109"/>
        <v>0</v>
      </c>
      <c r="BC383" s="430">
        <f t="shared" si="110"/>
        <v>0</v>
      </c>
      <c r="BD383" s="430">
        <f t="shared" si="111"/>
        <v>0</v>
      </c>
      <c r="BE383" s="430" t="str">
        <f t="shared" si="82"/>
        <v/>
      </c>
      <c r="BF383" s="430" t="str">
        <f t="shared" si="83"/>
        <v/>
      </c>
      <c r="BG383" s="430" t="str">
        <f t="shared" si="84"/>
        <v/>
      </c>
      <c r="BH383" s="430" t="str">
        <f t="shared" si="85"/>
        <v/>
      </c>
      <c r="BI383" s="430" t="str">
        <f t="shared" si="86"/>
        <v/>
      </c>
      <c r="BJ383" s="430" t="str">
        <f t="shared" si="87"/>
        <v/>
      </c>
      <c r="BK383" s="430" t="str">
        <f t="shared" si="88"/>
        <v/>
      </c>
      <c r="BL383" s="430" t="str">
        <f t="shared" si="89"/>
        <v/>
      </c>
    </row>
    <row r="384" spans="1:64" s="287" customFormat="1" ht="18" customHeight="1" x14ac:dyDescent="0.2">
      <c r="A384" s="286"/>
      <c r="B384" s="871"/>
      <c r="C384" s="420" t="str">
        <f t="shared" ref="C384:D403" si="130">C315</f>
        <v/>
      </c>
      <c r="D384" s="198" t="str">
        <f t="shared" si="130"/>
        <v/>
      </c>
      <c r="E384" s="198" t="str">
        <f t="shared" si="113"/>
        <v/>
      </c>
      <c r="F384" s="198">
        <f t="shared" si="114"/>
        <v>0</v>
      </c>
      <c r="G384" s="198">
        <f t="shared" si="115"/>
        <v>0</v>
      </c>
      <c r="H384" s="198">
        <f t="shared" si="116"/>
        <v>0</v>
      </c>
      <c r="I384" s="198">
        <f t="shared" si="117"/>
        <v>0</v>
      </c>
      <c r="J384" s="198">
        <f t="shared" si="118"/>
        <v>0</v>
      </c>
      <c r="K384" s="198">
        <f t="shared" si="119"/>
        <v>0</v>
      </c>
      <c r="L384" s="198">
        <f t="shared" si="120"/>
        <v>0</v>
      </c>
      <c r="M384" s="421" t="str">
        <f t="shared" si="121"/>
        <v/>
      </c>
      <c r="N384" s="530"/>
      <c r="O384" s="530"/>
      <c r="P384" s="530"/>
      <c r="Q384" s="530"/>
      <c r="R384" s="530"/>
      <c r="S384" s="530"/>
      <c r="T384" s="530"/>
      <c r="U384" s="530"/>
      <c r="V384" s="507" t="str">
        <f t="shared" si="102"/>
        <v/>
      </c>
      <c r="W384" s="722">
        <f t="shared" si="122"/>
        <v>0</v>
      </c>
      <c r="X384" s="722">
        <f t="shared" si="123"/>
        <v>0</v>
      </c>
      <c r="Y384" s="722">
        <f t="shared" si="124"/>
        <v>0</v>
      </c>
      <c r="Z384" s="722">
        <f t="shared" si="125"/>
        <v>0</v>
      </c>
      <c r="AA384" s="722">
        <f t="shared" si="126"/>
        <v>0</v>
      </c>
      <c r="AB384" s="722">
        <f t="shared" si="127"/>
        <v>0</v>
      </c>
      <c r="AC384" s="722">
        <f t="shared" si="128"/>
        <v>0</v>
      </c>
      <c r="AD384" s="722">
        <f t="shared" si="129"/>
        <v>0</v>
      </c>
      <c r="AI384" s="439" t="str">
        <f>IF($C384="","",HLOOKUP($C384,'Subpart I Tables'!$C$48:$N$75,21,FALSE))</f>
        <v/>
      </c>
      <c r="AJ384" s="440">
        <v>0</v>
      </c>
      <c r="AK384" s="440">
        <v>0</v>
      </c>
      <c r="AL384" s="440">
        <v>0</v>
      </c>
      <c r="AM384" s="440">
        <v>0</v>
      </c>
      <c r="AN384" s="440">
        <v>0</v>
      </c>
      <c r="AO384" s="440">
        <v>0</v>
      </c>
      <c r="AP384" s="440">
        <v>0</v>
      </c>
      <c r="AT384" s="912"/>
      <c r="AU384" s="615" t="str">
        <f t="shared" si="112"/>
        <v/>
      </c>
      <c r="AV384" s="430" t="str">
        <f t="shared" si="103"/>
        <v/>
      </c>
      <c r="AW384" s="430" t="str">
        <f t="shared" si="104"/>
        <v/>
      </c>
      <c r="AX384" s="430">
        <f t="shared" si="105"/>
        <v>0</v>
      </c>
      <c r="AY384" s="430">
        <f t="shared" si="106"/>
        <v>0</v>
      </c>
      <c r="AZ384" s="430">
        <f t="shared" si="107"/>
        <v>0</v>
      </c>
      <c r="BA384" s="430">
        <f t="shared" si="108"/>
        <v>0</v>
      </c>
      <c r="BB384" s="430">
        <f t="shared" si="109"/>
        <v>0</v>
      </c>
      <c r="BC384" s="430">
        <f t="shared" si="110"/>
        <v>0</v>
      </c>
      <c r="BD384" s="430">
        <f t="shared" si="111"/>
        <v>0</v>
      </c>
      <c r="BE384" s="430" t="str">
        <f t="shared" si="82"/>
        <v/>
      </c>
      <c r="BF384" s="430" t="str">
        <f t="shared" si="83"/>
        <v/>
      </c>
      <c r="BG384" s="430" t="str">
        <f t="shared" si="84"/>
        <v/>
      </c>
      <c r="BH384" s="430" t="str">
        <f t="shared" si="85"/>
        <v/>
      </c>
      <c r="BI384" s="430" t="str">
        <f t="shared" si="86"/>
        <v/>
      </c>
      <c r="BJ384" s="430" t="str">
        <f t="shared" si="87"/>
        <v/>
      </c>
      <c r="BK384" s="430" t="str">
        <f t="shared" si="88"/>
        <v/>
      </c>
      <c r="BL384" s="430" t="str">
        <f t="shared" si="89"/>
        <v/>
      </c>
    </row>
    <row r="385" spans="1:64" s="287" customFormat="1" ht="18" customHeight="1" x14ac:dyDescent="0.2">
      <c r="A385" s="286"/>
      <c r="B385" s="871"/>
      <c r="C385" s="420" t="str">
        <f t="shared" si="130"/>
        <v/>
      </c>
      <c r="D385" s="198" t="str">
        <f t="shared" si="130"/>
        <v/>
      </c>
      <c r="E385" s="198" t="str">
        <f t="shared" si="113"/>
        <v/>
      </c>
      <c r="F385" s="198">
        <f t="shared" si="114"/>
        <v>0</v>
      </c>
      <c r="G385" s="198">
        <f t="shared" si="115"/>
        <v>0</v>
      </c>
      <c r="H385" s="198">
        <f t="shared" si="116"/>
        <v>0</v>
      </c>
      <c r="I385" s="198">
        <f t="shared" si="117"/>
        <v>0</v>
      </c>
      <c r="J385" s="198">
        <f t="shared" si="118"/>
        <v>0</v>
      </c>
      <c r="K385" s="198">
        <f t="shared" si="119"/>
        <v>0</v>
      </c>
      <c r="L385" s="198">
        <f t="shared" si="120"/>
        <v>0</v>
      </c>
      <c r="M385" s="421" t="str">
        <f t="shared" si="121"/>
        <v/>
      </c>
      <c r="N385" s="530"/>
      <c r="O385" s="530"/>
      <c r="P385" s="530"/>
      <c r="Q385" s="530"/>
      <c r="R385" s="530"/>
      <c r="S385" s="530"/>
      <c r="T385" s="530"/>
      <c r="U385" s="530"/>
      <c r="V385" s="507" t="str">
        <f t="shared" si="102"/>
        <v/>
      </c>
      <c r="W385" s="722">
        <f t="shared" si="122"/>
        <v>0</v>
      </c>
      <c r="X385" s="722">
        <f t="shared" si="123"/>
        <v>0</v>
      </c>
      <c r="Y385" s="722">
        <f t="shared" si="124"/>
        <v>0</v>
      </c>
      <c r="Z385" s="722">
        <f t="shared" si="125"/>
        <v>0</v>
      </c>
      <c r="AA385" s="722">
        <f t="shared" si="126"/>
        <v>0</v>
      </c>
      <c r="AB385" s="722">
        <f t="shared" si="127"/>
        <v>0</v>
      </c>
      <c r="AC385" s="722">
        <f t="shared" si="128"/>
        <v>0</v>
      </c>
      <c r="AD385" s="722">
        <f t="shared" si="129"/>
        <v>0</v>
      </c>
      <c r="AI385" s="439" t="str">
        <f>IF($C385="","",HLOOKUP($C385,'Subpart I Tables'!$C$48:$N$75,21,FALSE))</f>
        <v/>
      </c>
      <c r="AJ385" s="440">
        <v>0</v>
      </c>
      <c r="AK385" s="440">
        <v>0</v>
      </c>
      <c r="AL385" s="440">
        <v>0</v>
      </c>
      <c r="AM385" s="440">
        <v>0</v>
      </c>
      <c r="AN385" s="440">
        <v>0</v>
      </c>
      <c r="AO385" s="440">
        <v>0</v>
      </c>
      <c r="AP385" s="440">
        <v>0</v>
      </c>
      <c r="AT385" s="912"/>
      <c r="AU385" s="615" t="str">
        <f t="shared" si="112"/>
        <v/>
      </c>
      <c r="AV385" s="430" t="str">
        <f t="shared" si="103"/>
        <v/>
      </c>
      <c r="AW385" s="430" t="str">
        <f t="shared" si="104"/>
        <v/>
      </c>
      <c r="AX385" s="430">
        <f t="shared" si="105"/>
        <v>0</v>
      </c>
      <c r="AY385" s="430">
        <f t="shared" si="106"/>
        <v>0</v>
      </c>
      <c r="AZ385" s="430">
        <f t="shared" si="107"/>
        <v>0</v>
      </c>
      <c r="BA385" s="430">
        <f t="shared" si="108"/>
        <v>0</v>
      </c>
      <c r="BB385" s="430">
        <f t="shared" si="109"/>
        <v>0</v>
      </c>
      <c r="BC385" s="430">
        <f t="shared" si="110"/>
        <v>0</v>
      </c>
      <c r="BD385" s="430">
        <f t="shared" si="111"/>
        <v>0</v>
      </c>
      <c r="BE385" s="430" t="str">
        <f t="shared" si="82"/>
        <v/>
      </c>
      <c r="BF385" s="430" t="str">
        <f t="shared" si="83"/>
        <v/>
      </c>
      <c r="BG385" s="430" t="str">
        <f t="shared" si="84"/>
        <v/>
      </c>
      <c r="BH385" s="430" t="str">
        <f t="shared" si="85"/>
        <v/>
      </c>
      <c r="BI385" s="430" t="str">
        <f t="shared" si="86"/>
        <v/>
      </c>
      <c r="BJ385" s="430" t="str">
        <f t="shared" si="87"/>
        <v/>
      </c>
      <c r="BK385" s="430" t="str">
        <f t="shared" si="88"/>
        <v/>
      </c>
      <c r="BL385" s="430" t="str">
        <f t="shared" si="89"/>
        <v/>
      </c>
    </row>
    <row r="386" spans="1:64" s="287" customFormat="1" ht="18" customHeight="1" x14ac:dyDescent="0.2">
      <c r="A386" s="286"/>
      <c r="B386" s="871"/>
      <c r="C386" s="420" t="str">
        <f t="shared" si="130"/>
        <v/>
      </c>
      <c r="D386" s="198" t="str">
        <f t="shared" si="130"/>
        <v/>
      </c>
      <c r="E386" s="198" t="str">
        <f t="shared" si="113"/>
        <v/>
      </c>
      <c r="F386" s="198">
        <f t="shared" si="114"/>
        <v>0</v>
      </c>
      <c r="G386" s="198">
        <f t="shared" si="115"/>
        <v>0</v>
      </c>
      <c r="H386" s="198">
        <f t="shared" si="116"/>
        <v>0</v>
      </c>
      <c r="I386" s="198">
        <f t="shared" si="117"/>
        <v>0</v>
      </c>
      <c r="J386" s="198">
        <f t="shared" si="118"/>
        <v>0</v>
      </c>
      <c r="K386" s="198">
        <f t="shared" si="119"/>
        <v>0</v>
      </c>
      <c r="L386" s="198">
        <f t="shared" si="120"/>
        <v>0</v>
      </c>
      <c r="M386" s="421" t="str">
        <f t="shared" si="121"/>
        <v/>
      </c>
      <c r="N386" s="530"/>
      <c r="O386" s="530"/>
      <c r="P386" s="530"/>
      <c r="Q386" s="530"/>
      <c r="R386" s="530"/>
      <c r="S386" s="530"/>
      <c r="T386" s="530"/>
      <c r="U386" s="530"/>
      <c r="V386" s="507" t="str">
        <f t="shared" si="102"/>
        <v/>
      </c>
      <c r="W386" s="722">
        <f t="shared" si="122"/>
        <v>0</v>
      </c>
      <c r="X386" s="722">
        <f t="shared" si="123"/>
        <v>0</v>
      </c>
      <c r="Y386" s="722">
        <f t="shared" si="124"/>
        <v>0</v>
      </c>
      <c r="Z386" s="722">
        <f t="shared" si="125"/>
        <v>0</v>
      </c>
      <c r="AA386" s="722">
        <f t="shared" si="126"/>
        <v>0</v>
      </c>
      <c r="AB386" s="722">
        <f t="shared" si="127"/>
        <v>0</v>
      </c>
      <c r="AC386" s="722">
        <f t="shared" si="128"/>
        <v>0</v>
      </c>
      <c r="AD386" s="722">
        <f t="shared" si="129"/>
        <v>0</v>
      </c>
      <c r="AI386" s="439" t="str">
        <f>IF($C386="","",HLOOKUP($C386,'Subpart I Tables'!$C$48:$N$75,21,FALSE))</f>
        <v/>
      </c>
      <c r="AJ386" s="440">
        <v>0</v>
      </c>
      <c r="AK386" s="440">
        <v>0</v>
      </c>
      <c r="AL386" s="440">
        <v>0</v>
      </c>
      <c r="AM386" s="440">
        <v>0</v>
      </c>
      <c r="AN386" s="440">
        <v>0</v>
      </c>
      <c r="AO386" s="440">
        <v>0</v>
      </c>
      <c r="AP386" s="440">
        <v>0</v>
      </c>
      <c r="AT386" s="912"/>
      <c r="AU386" s="615" t="str">
        <f t="shared" si="112"/>
        <v/>
      </c>
      <c r="AV386" s="430" t="str">
        <f t="shared" si="103"/>
        <v/>
      </c>
      <c r="AW386" s="430" t="str">
        <f t="shared" si="104"/>
        <v/>
      </c>
      <c r="AX386" s="430">
        <f t="shared" si="105"/>
        <v>0</v>
      </c>
      <c r="AY386" s="430">
        <f t="shared" si="106"/>
        <v>0</v>
      </c>
      <c r="AZ386" s="430">
        <f t="shared" si="107"/>
        <v>0</v>
      </c>
      <c r="BA386" s="430">
        <f t="shared" si="108"/>
        <v>0</v>
      </c>
      <c r="BB386" s="430">
        <f t="shared" si="109"/>
        <v>0</v>
      </c>
      <c r="BC386" s="430">
        <f t="shared" si="110"/>
        <v>0</v>
      </c>
      <c r="BD386" s="430">
        <f t="shared" si="111"/>
        <v>0</v>
      </c>
      <c r="BE386" s="430" t="str">
        <f t="shared" si="82"/>
        <v/>
      </c>
      <c r="BF386" s="430" t="str">
        <f t="shared" si="83"/>
        <v/>
      </c>
      <c r="BG386" s="430" t="str">
        <f t="shared" si="84"/>
        <v/>
      </c>
      <c r="BH386" s="430" t="str">
        <f t="shared" si="85"/>
        <v/>
      </c>
      <c r="BI386" s="430" t="str">
        <f t="shared" si="86"/>
        <v/>
      </c>
      <c r="BJ386" s="430" t="str">
        <f t="shared" si="87"/>
        <v/>
      </c>
      <c r="BK386" s="430" t="str">
        <f t="shared" si="88"/>
        <v/>
      </c>
      <c r="BL386" s="430" t="str">
        <f t="shared" si="89"/>
        <v/>
      </c>
    </row>
    <row r="387" spans="1:64" x14ac:dyDescent="0.2">
      <c r="A387" s="286"/>
      <c r="B387" s="871"/>
      <c r="C387" s="420" t="str">
        <f t="shared" si="130"/>
        <v/>
      </c>
      <c r="D387" s="198" t="str">
        <f t="shared" si="130"/>
        <v/>
      </c>
      <c r="E387" s="198" t="str">
        <f t="shared" si="113"/>
        <v/>
      </c>
      <c r="F387" s="198">
        <f t="shared" si="114"/>
        <v>0</v>
      </c>
      <c r="G387" s="198">
        <f t="shared" si="115"/>
        <v>0</v>
      </c>
      <c r="H387" s="198">
        <f t="shared" si="116"/>
        <v>0</v>
      </c>
      <c r="I387" s="198">
        <f t="shared" si="117"/>
        <v>0</v>
      </c>
      <c r="J387" s="198">
        <f t="shared" si="118"/>
        <v>0</v>
      </c>
      <c r="K387" s="198">
        <f t="shared" si="119"/>
        <v>0</v>
      </c>
      <c r="L387" s="198">
        <f t="shared" si="120"/>
        <v>0</v>
      </c>
      <c r="M387" s="421" t="str">
        <f t="shared" si="121"/>
        <v/>
      </c>
      <c r="N387" s="530"/>
      <c r="O387" s="530"/>
      <c r="P387" s="530"/>
      <c r="Q387" s="530"/>
      <c r="R387" s="530"/>
      <c r="S387" s="530"/>
      <c r="T387" s="530"/>
      <c r="U387" s="530"/>
      <c r="V387" s="507" t="str">
        <f t="shared" si="102"/>
        <v/>
      </c>
      <c r="W387" s="722">
        <f t="shared" si="122"/>
        <v>0</v>
      </c>
      <c r="X387" s="722">
        <f t="shared" si="123"/>
        <v>0</v>
      </c>
      <c r="Y387" s="722">
        <f t="shared" si="124"/>
        <v>0</v>
      </c>
      <c r="Z387" s="722">
        <f t="shared" si="125"/>
        <v>0</v>
      </c>
      <c r="AA387" s="722">
        <f t="shared" si="126"/>
        <v>0</v>
      </c>
      <c r="AB387" s="722">
        <f t="shared" si="127"/>
        <v>0</v>
      </c>
      <c r="AC387" s="722">
        <f t="shared" si="128"/>
        <v>0</v>
      </c>
      <c r="AD387" s="722">
        <f t="shared" si="129"/>
        <v>0</v>
      </c>
      <c r="AI387" s="439" t="str">
        <f>IF($C387="","",HLOOKUP($C387,'Subpart I Tables'!$C$48:$N$75,21,FALSE))</f>
        <v/>
      </c>
      <c r="AJ387" s="440">
        <v>0</v>
      </c>
      <c r="AK387" s="440">
        <v>0</v>
      </c>
      <c r="AL387" s="440">
        <v>0</v>
      </c>
      <c r="AM387" s="440">
        <v>0</v>
      </c>
      <c r="AN387" s="440">
        <v>0</v>
      </c>
      <c r="AO387" s="440">
        <v>0</v>
      </c>
      <c r="AP387" s="440">
        <v>0</v>
      </c>
      <c r="AT387" s="912"/>
      <c r="AU387" s="615" t="str">
        <f t="shared" si="112"/>
        <v/>
      </c>
      <c r="AV387" s="430" t="str">
        <f t="shared" si="103"/>
        <v/>
      </c>
      <c r="AW387" s="430" t="str">
        <f t="shared" si="104"/>
        <v/>
      </c>
      <c r="AX387" s="430">
        <f t="shared" si="105"/>
        <v>0</v>
      </c>
      <c r="AY387" s="430">
        <f t="shared" si="106"/>
        <v>0</v>
      </c>
      <c r="AZ387" s="430">
        <f t="shared" si="107"/>
        <v>0</v>
      </c>
      <c r="BA387" s="430">
        <f t="shared" si="108"/>
        <v>0</v>
      </c>
      <c r="BB387" s="430">
        <f t="shared" si="109"/>
        <v>0</v>
      </c>
      <c r="BC387" s="430">
        <f t="shared" si="110"/>
        <v>0</v>
      </c>
      <c r="BD387" s="430">
        <f t="shared" si="111"/>
        <v>0</v>
      </c>
      <c r="BE387" s="430" t="str">
        <f t="shared" si="82"/>
        <v/>
      </c>
      <c r="BF387" s="430" t="str">
        <f t="shared" si="83"/>
        <v/>
      </c>
      <c r="BG387" s="430" t="str">
        <f t="shared" si="84"/>
        <v/>
      </c>
      <c r="BH387" s="430" t="str">
        <f t="shared" si="85"/>
        <v/>
      </c>
      <c r="BI387" s="430" t="str">
        <f t="shared" si="86"/>
        <v/>
      </c>
      <c r="BJ387" s="430" t="str">
        <f t="shared" si="87"/>
        <v/>
      </c>
      <c r="BK387" s="430" t="str">
        <f t="shared" si="88"/>
        <v/>
      </c>
      <c r="BL387" s="430" t="str">
        <f t="shared" si="89"/>
        <v/>
      </c>
    </row>
    <row r="388" spans="1:64" s="287" customFormat="1" ht="18" customHeight="1" thickBot="1" x14ac:dyDescent="0.25">
      <c r="A388" s="286"/>
      <c r="B388" s="872"/>
      <c r="C388" s="280" t="str">
        <f t="shared" si="130"/>
        <v/>
      </c>
      <c r="D388" s="210" t="str">
        <f t="shared" si="130"/>
        <v/>
      </c>
      <c r="E388" s="210" t="str">
        <f t="shared" si="113"/>
        <v/>
      </c>
      <c r="F388" s="210">
        <f t="shared" si="114"/>
        <v>0</v>
      </c>
      <c r="G388" s="210">
        <f t="shared" si="115"/>
        <v>0</v>
      </c>
      <c r="H388" s="210">
        <f t="shared" si="116"/>
        <v>0</v>
      </c>
      <c r="I388" s="210">
        <f t="shared" si="117"/>
        <v>0</v>
      </c>
      <c r="J388" s="210">
        <f t="shared" si="118"/>
        <v>0</v>
      </c>
      <c r="K388" s="210">
        <f t="shared" si="119"/>
        <v>0</v>
      </c>
      <c r="L388" s="210">
        <f t="shared" si="120"/>
        <v>0</v>
      </c>
      <c r="M388" s="422" t="str">
        <f t="shared" si="121"/>
        <v/>
      </c>
      <c r="N388" s="531"/>
      <c r="O388" s="531"/>
      <c r="P388" s="531"/>
      <c r="Q388" s="531"/>
      <c r="R388" s="531"/>
      <c r="S388" s="531"/>
      <c r="T388" s="531"/>
      <c r="U388" s="531"/>
      <c r="V388" s="565" t="str">
        <f t="shared" si="102"/>
        <v/>
      </c>
      <c r="W388" s="723">
        <f t="shared" si="122"/>
        <v>0</v>
      </c>
      <c r="X388" s="723">
        <f t="shared" si="123"/>
        <v>0</v>
      </c>
      <c r="Y388" s="723">
        <f t="shared" si="124"/>
        <v>0</v>
      </c>
      <c r="Z388" s="723">
        <f t="shared" si="125"/>
        <v>0</v>
      </c>
      <c r="AA388" s="723">
        <f t="shared" si="126"/>
        <v>0</v>
      </c>
      <c r="AB388" s="723">
        <f t="shared" si="127"/>
        <v>0</v>
      </c>
      <c r="AC388" s="723">
        <f t="shared" si="128"/>
        <v>0</v>
      </c>
      <c r="AD388" s="723">
        <f t="shared" si="129"/>
        <v>0</v>
      </c>
      <c r="AI388" s="442" t="str">
        <f>IF($C388="","",HLOOKUP($C388,'Subpart I Tables'!$C$48:$N$75,21,FALSE))</f>
        <v/>
      </c>
      <c r="AJ388" s="443">
        <v>0</v>
      </c>
      <c r="AK388" s="443">
        <v>0</v>
      </c>
      <c r="AL388" s="443">
        <v>0</v>
      </c>
      <c r="AM388" s="443">
        <v>0</v>
      </c>
      <c r="AN388" s="443">
        <v>0</v>
      </c>
      <c r="AO388" s="443">
        <v>0</v>
      </c>
      <c r="AP388" s="443">
        <v>0</v>
      </c>
      <c r="AT388" s="915"/>
      <c r="AU388" s="616" t="str">
        <f t="shared" si="112"/>
        <v/>
      </c>
      <c r="AV388" s="431" t="str">
        <f t="shared" si="103"/>
        <v/>
      </c>
      <c r="AW388" s="431" t="str">
        <f t="shared" si="104"/>
        <v/>
      </c>
      <c r="AX388" s="431">
        <f t="shared" si="105"/>
        <v>0</v>
      </c>
      <c r="AY388" s="431">
        <f t="shared" si="106"/>
        <v>0</v>
      </c>
      <c r="AZ388" s="431">
        <f t="shared" si="107"/>
        <v>0</v>
      </c>
      <c r="BA388" s="431">
        <f t="shared" si="108"/>
        <v>0</v>
      </c>
      <c r="BB388" s="431">
        <f t="shared" si="109"/>
        <v>0</v>
      </c>
      <c r="BC388" s="431">
        <f t="shared" si="110"/>
        <v>0</v>
      </c>
      <c r="BD388" s="431">
        <f t="shared" si="111"/>
        <v>0</v>
      </c>
      <c r="BE388" s="431" t="str">
        <f t="shared" si="82"/>
        <v/>
      </c>
      <c r="BF388" s="431" t="str">
        <f t="shared" si="83"/>
        <v/>
      </c>
      <c r="BG388" s="431" t="str">
        <f t="shared" si="84"/>
        <v/>
      </c>
      <c r="BH388" s="431" t="str">
        <f t="shared" si="85"/>
        <v/>
      </c>
      <c r="BI388" s="431" t="str">
        <f t="shared" si="86"/>
        <v/>
      </c>
      <c r="BJ388" s="431" t="str">
        <f t="shared" si="87"/>
        <v/>
      </c>
      <c r="BK388" s="431" t="str">
        <f t="shared" si="88"/>
        <v/>
      </c>
      <c r="BL388" s="431" t="str">
        <f t="shared" si="89"/>
        <v/>
      </c>
    </row>
    <row r="389" spans="1:64" s="287" customFormat="1" ht="18" customHeight="1" x14ac:dyDescent="0.2">
      <c r="A389" s="286"/>
      <c r="B389" s="885" t="s">
        <v>3</v>
      </c>
      <c r="C389" s="193" t="str">
        <f t="shared" si="130"/>
        <v/>
      </c>
      <c r="D389" s="193" t="str">
        <f t="shared" si="130"/>
        <v/>
      </c>
      <c r="E389" s="193" t="str">
        <f t="shared" si="113"/>
        <v/>
      </c>
      <c r="F389" s="193">
        <f t="shared" si="114"/>
        <v>0</v>
      </c>
      <c r="G389" s="193">
        <f t="shared" si="115"/>
        <v>0</v>
      </c>
      <c r="H389" s="193">
        <f t="shared" si="116"/>
        <v>0</v>
      </c>
      <c r="I389" s="193">
        <f t="shared" si="117"/>
        <v>0</v>
      </c>
      <c r="J389" s="193">
        <f t="shared" si="118"/>
        <v>0</v>
      </c>
      <c r="K389" s="193">
        <f t="shared" si="119"/>
        <v>0</v>
      </c>
      <c r="L389" s="193">
        <f t="shared" si="120"/>
        <v>0</v>
      </c>
      <c r="M389" s="417" t="str">
        <f t="shared" si="121"/>
        <v/>
      </c>
      <c r="N389" s="529"/>
      <c r="O389" s="529"/>
      <c r="P389" s="529"/>
      <c r="Q389" s="529"/>
      <c r="R389" s="529"/>
      <c r="S389" s="529"/>
      <c r="T389" s="529"/>
      <c r="U389" s="529"/>
      <c r="V389" s="506" t="str">
        <f t="shared" ref="V389:V403" si="131">IF($C389="","",IF(ISNA(VLOOKUP($C389&amp;"Chamber Cleaning - In Situ Thermal",$A$169:$H$194,8,FALSE)),1,VLOOKUP($C389&amp;"Chamber Cleaning - In Situ Thermal",$A$169:$H$194,8,FALSE)))</f>
        <v/>
      </c>
      <c r="W389" s="721">
        <f t="shared" si="122"/>
        <v>0</v>
      </c>
      <c r="X389" s="721">
        <f t="shared" si="123"/>
        <v>0</v>
      </c>
      <c r="Y389" s="721">
        <f t="shared" si="124"/>
        <v>0</v>
      </c>
      <c r="Z389" s="721">
        <f t="shared" si="125"/>
        <v>0</v>
      </c>
      <c r="AA389" s="721">
        <f t="shared" si="126"/>
        <v>0</v>
      </c>
      <c r="AB389" s="721">
        <f t="shared" si="127"/>
        <v>0</v>
      </c>
      <c r="AC389" s="721">
        <f t="shared" si="128"/>
        <v>0</v>
      </c>
      <c r="AD389" s="721">
        <f t="shared" si="129"/>
        <v>0</v>
      </c>
      <c r="AI389" s="540" t="str">
        <f>IF($C389="","",HLOOKUP($C389,'Subpart I Tables'!$C$48:$N$75,26,FALSE))</f>
        <v/>
      </c>
      <c r="AJ389" s="437">
        <v>0</v>
      </c>
      <c r="AK389" s="437">
        <v>0</v>
      </c>
      <c r="AL389" s="437">
        <v>0</v>
      </c>
      <c r="AM389" s="437">
        <v>0</v>
      </c>
      <c r="AN389" s="437">
        <v>0</v>
      </c>
      <c r="AO389" s="437">
        <v>0</v>
      </c>
      <c r="AP389" s="437">
        <v>0</v>
      </c>
      <c r="AT389" s="899" t="s">
        <v>3</v>
      </c>
      <c r="AU389" s="614" t="str">
        <f>AT415</f>
        <v/>
      </c>
      <c r="AV389" s="429" t="str">
        <f>IF(ISNA(VLOOKUP($AU389,$C$389:$L$403,2,FALSE)),0,VLOOKUP($AU389,$C$389:$L$403,2,FALSE))</f>
        <v/>
      </c>
      <c r="AW389" s="429" t="str">
        <f>IF(ISNA(VLOOKUP($AU389,$C$389:$L$403,3,FALSE)),0,VLOOKUP($AU389,$C$389:$L$403,3,FALSE))</f>
        <v/>
      </c>
      <c r="AX389" s="429">
        <f>IF(ISNA(VLOOKUP($AU389,$C$389:$L$403,4,FALSE)),0,VLOOKUP($AU389,$C$389:$L$403,4,FALSE))</f>
        <v>0</v>
      </c>
      <c r="AY389" s="429">
        <f>IF(ISNA(VLOOKUP($AU389,$C$389:$L$403,5,FALSE)),0,VLOOKUP($AU389,$C$389:$L$403,5,FALSE))</f>
        <v>0</v>
      </c>
      <c r="AZ389" s="429">
        <f>IF(ISNA(VLOOKUP($AU389,$C$389:$L$403,6,FALSE)),0,VLOOKUP($AU389,$C$389:$L$403,6,FALSE))</f>
        <v>0</v>
      </c>
      <c r="BA389" s="429">
        <f>IF(ISNA(VLOOKUP($AU389,$C$389:$L$403,7,FALSE)),0,VLOOKUP($AU389,$C$389:$L$403,7,FALSE))</f>
        <v>0</v>
      </c>
      <c r="BB389" s="429">
        <f>IF(ISNA(VLOOKUP($AU389,$C$389:$L$403,8,FALSE)),0,VLOOKUP($AU389,$C$389:$L$403,8,FALSE))</f>
        <v>0</v>
      </c>
      <c r="BC389" s="429">
        <f>IF(ISNA(VLOOKUP($AU389,$C$389:$L$403,9,FALSE)),0,VLOOKUP($AU389,$C$389:$L$403,9,FALSE))</f>
        <v>0</v>
      </c>
      <c r="BD389" s="429">
        <f>IF(ISNA(VLOOKUP($AU389,$C$389:$L$403,10,FALSE)),0,VLOOKUP($AU389,$C$389:$L$403,10,FALSE))</f>
        <v>0</v>
      </c>
      <c r="BE389" s="429" t="str">
        <f t="shared" si="82"/>
        <v/>
      </c>
      <c r="BF389" s="429" t="str">
        <f t="shared" si="83"/>
        <v/>
      </c>
      <c r="BG389" s="429" t="str">
        <f t="shared" si="84"/>
        <v/>
      </c>
      <c r="BH389" s="429" t="str">
        <f t="shared" si="85"/>
        <v/>
      </c>
      <c r="BI389" s="429" t="str">
        <f t="shared" si="86"/>
        <v/>
      </c>
      <c r="BJ389" s="429" t="str">
        <f t="shared" si="87"/>
        <v/>
      </c>
      <c r="BK389" s="429" t="str">
        <f t="shared" si="88"/>
        <v/>
      </c>
      <c r="BL389" s="429" t="str">
        <f t="shared" si="89"/>
        <v/>
      </c>
    </row>
    <row r="390" spans="1:64" s="287" customFormat="1" ht="18" customHeight="1" x14ac:dyDescent="0.2">
      <c r="A390" s="286"/>
      <c r="B390" s="886"/>
      <c r="C390" s="198" t="str">
        <f t="shared" si="130"/>
        <v/>
      </c>
      <c r="D390" s="198" t="str">
        <f t="shared" si="130"/>
        <v/>
      </c>
      <c r="E390" s="198" t="str">
        <f t="shared" si="113"/>
        <v/>
      </c>
      <c r="F390" s="198">
        <f t="shared" si="114"/>
        <v>0</v>
      </c>
      <c r="G390" s="198">
        <f t="shared" si="115"/>
        <v>0</v>
      </c>
      <c r="H390" s="198">
        <f t="shared" si="116"/>
        <v>0</v>
      </c>
      <c r="I390" s="198">
        <f t="shared" si="117"/>
        <v>0</v>
      </c>
      <c r="J390" s="198">
        <f t="shared" si="118"/>
        <v>0</v>
      </c>
      <c r="K390" s="198">
        <f t="shared" si="119"/>
        <v>0</v>
      </c>
      <c r="L390" s="198">
        <f t="shared" si="120"/>
        <v>0</v>
      </c>
      <c r="M390" s="421" t="str">
        <f t="shared" si="121"/>
        <v/>
      </c>
      <c r="N390" s="530"/>
      <c r="O390" s="530"/>
      <c r="P390" s="530"/>
      <c r="Q390" s="530"/>
      <c r="R390" s="530"/>
      <c r="S390" s="530"/>
      <c r="T390" s="530"/>
      <c r="U390" s="530"/>
      <c r="V390" s="507" t="str">
        <f t="shared" si="131"/>
        <v/>
      </c>
      <c r="W390" s="722">
        <f t="shared" si="122"/>
        <v>0</v>
      </c>
      <c r="X390" s="722">
        <f t="shared" si="123"/>
        <v>0</v>
      </c>
      <c r="Y390" s="722">
        <f t="shared" si="124"/>
        <v>0</v>
      </c>
      <c r="Z390" s="722">
        <f t="shared" si="125"/>
        <v>0</v>
      </c>
      <c r="AA390" s="722">
        <f t="shared" si="126"/>
        <v>0</v>
      </c>
      <c r="AB390" s="722">
        <f t="shared" si="127"/>
        <v>0</v>
      </c>
      <c r="AC390" s="722">
        <f t="shared" si="128"/>
        <v>0</v>
      </c>
      <c r="AD390" s="722">
        <f t="shared" si="129"/>
        <v>0</v>
      </c>
      <c r="AI390" s="541" t="str">
        <f>IF($C390="","",HLOOKUP($C390,'Subpart I Tables'!$C$48:$N$75,26,FALSE))</f>
        <v/>
      </c>
      <c r="AJ390" s="440">
        <v>0</v>
      </c>
      <c r="AK390" s="440">
        <v>0</v>
      </c>
      <c r="AL390" s="440">
        <v>0</v>
      </c>
      <c r="AM390" s="440">
        <v>0</v>
      </c>
      <c r="AN390" s="440">
        <v>0</v>
      </c>
      <c r="AO390" s="440">
        <v>0</v>
      </c>
      <c r="AP390" s="440">
        <v>0</v>
      </c>
      <c r="AT390" s="897"/>
      <c r="AU390" s="615" t="str">
        <f t="shared" ref="AU390:AU403" si="132">AT416</f>
        <v/>
      </c>
      <c r="AV390" s="430" t="str">
        <f t="shared" ref="AV390:AV403" si="133">IF(ISNA(VLOOKUP($AU390,$C$389:$L$403,2,FALSE)),0,VLOOKUP($AU390,$C$389:$L$403,2,FALSE))</f>
        <v/>
      </c>
      <c r="AW390" s="430" t="str">
        <f t="shared" ref="AW390:AW403" si="134">IF(ISNA(VLOOKUP($AU390,$C$389:$L$403,3,FALSE)),0,VLOOKUP($AU390,$C$389:$L$403,3,FALSE))</f>
        <v/>
      </c>
      <c r="AX390" s="430">
        <f t="shared" ref="AX390:AX403" si="135">IF(ISNA(VLOOKUP($AU390,$C$389:$L$403,4,FALSE)),0,VLOOKUP($AU390,$C$389:$L$403,4,FALSE))</f>
        <v>0</v>
      </c>
      <c r="AY390" s="430">
        <f t="shared" ref="AY390:AY403" si="136">IF(ISNA(VLOOKUP($AU390,$C$389:$L$403,5,FALSE)),0,VLOOKUP($AU390,$C$389:$L$403,5,FALSE))</f>
        <v>0</v>
      </c>
      <c r="AZ390" s="430">
        <f t="shared" ref="AZ390:AZ403" si="137">IF(ISNA(VLOOKUP($AU390,$C$389:$L$403,6,FALSE)),0,VLOOKUP($AU390,$C$389:$L$403,6,FALSE))</f>
        <v>0</v>
      </c>
      <c r="BA390" s="430">
        <f t="shared" ref="BA390:BA403" si="138">IF(ISNA(VLOOKUP($AU390,$C$389:$L$403,7,FALSE)),0,VLOOKUP($AU390,$C$389:$L$403,7,FALSE))</f>
        <v>0</v>
      </c>
      <c r="BB390" s="430">
        <f t="shared" ref="BB390:BB403" si="139">IF(ISNA(VLOOKUP($AU390,$C$389:$L$403,8,FALSE)),0,VLOOKUP($AU390,$C$389:$L$403,8,FALSE))</f>
        <v>0</v>
      </c>
      <c r="BC390" s="430">
        <f t="shared" ref="BC390:BC403" si="140">IF(ISNA(VLOOKUP($AU390,$C$389:$L$403,9,FALSE)),0,VLOOKUP($AU390,$C$389:$L$403,9,FALSE))</f>
        <v>0</v>
      </c>
      <c r="BD390" s="430">
        <f t="shared" ref="BD390:BD403" si="141">IF(ISNA(VLOOKUP($AU390,$C$389:$L$403,10,FALSE)),0,VLOOKUP($AU390,$C$389:$L$403,10,FALSE))</f>
        <v>0</v>
      </c>
      <c r="BE390" s="430" t="str">
        <f t="shared" si="82"/>
        <v/>
      </c>
      <c r="BF390" s="430" t="str">
        <f t="shared" si="83"/>
        <v/>
      </c>
      <c r="BG390" s="430" t="str">
        <f t="shared" si="84"/>
        <v/>
      </c>
      <c r="BH390" s="430" t="str">
        <f t="shared" si="85"/>
        <v/>
      </c>
      <c r="BI390" s="430" t="str">
        <f t="shared" si="86"/>
        <v/>
      </c>
      <c r="BJ390" s="430" t="str">
        <f t="shared" si="87"/>
        <v/>
      </c>
      <c r="BK390" s="430" t="str">
        <f t="shared" si="88"/>
        <v/>
      </c>
      <c r="BL390" s="430" t="str">
        <f t="shared" si="89"/>
        <v/>
      </c>
    </row>
    <row r="391" spans="1:64" s="287" customFormat="1" ht="18" customHeight="1" x14ac:dyDescent="0.2">
      <c r="A391" s="286"/>
      <c r="B391" s="886"/>
      <c r="C391" s="198" t="str">
        <f t="shared" si="130"/>
        <v/>
      </c>
      <c r="D391" s="198" t="str">
        <f t="shared" si="130"/>
        <v/>
      </c>
      <c r="E391" s="198" t="str">
        <f t="shared" si="113"/>
        <v/>
      </c>
      <c r="F391" s="198">
        <f t="shared" si="114"/>
        <v>0</v>
      </c>
      <c r="G391" s="198">
        <f t="shared" si="115"/>
        <v>0</v>
      </c>
      <c r="H391" s="198">
        <f t="shared" si="116"/>
        <v>0</v>
      </c>
      <c r="I391" s="198">
        <f t="shared" si="117"/>
        <v>0</v>
      </c>
      <c r="J391" s="198">
        <f t="shared" si="118"/>
        <v>0</v>
      </c>
      <c r="K391" s="198">
        <f t="shared" si="119"/>
        <v>0</v>
      </c>
      <c r="L391" s="198">
        <f t="shared" si="120"/>
        <v>0</v>
      </c>
      <c r="M391" s="421" t="str">
        <f t="shared" si="121"/>
        <v/>
      </c>
      <c r="N391" s="530"/>
      <c r="O391" s="530"/>
      <c r="P391" s="530"/>
      <c r="Q391" s="530"/>
      <c r="R391" s="530"/>
      <c r="S391" s="530"/>
      <c r="T391" s="530"/>
      <c r="U391" s="530"/>
      <c r="V391" s="507" t="str">
        <f t="shared" si="131"/>
        <v/>
      </c>
      <c r="W391" s="722">
        <f t="shared" si="122"/>
        <v>0</v>
      </c>
      <c r="X391" s="722">
        <f t="shared" si="123"/>
        <v>0</v>
      </c>
      <c r="Y391" s="722">
        <f t="shared" si="124"/>
        <v>0</v>
      </c>
      <c r="Z391" s="722">
        <f t="shared" si="125"/>
        <v>0</v>
      </c>
      <c r="AA391" s="722">
        <f t="shared" si="126"/>
        <v>0</v>
      </c>
      <c r="AB391" s="722">
        <f t="shared" si="127"/>
        <v>0</v>
      </c>
      <c r="AC391" s="722">
        <f t="shared" si="128"/>
        <v>0</v>
      </c>
      <c r="AD391" s="722">
        <f t="shared" si="129"/>
        <v>0</v>
      </c>
      <c r="AI391" s="541" t="str">
        <f>IF($C391="","",HLOOKUP($C391,'Subpart I Tables'!$C$48:$N$75,26,FALSE))</f>
        <v/>
      </c>
      <c r="AJ391" s="440">
        <v>0</v>
      </c>
      <c r="AK391" s="440">
        <v>0</v>
      </c>
      <c r="AL391" s="440">
        <v>0</v>
      </c>
      <c r="AM391" s="440">
        <v>0</v>
      </c>
      <c r="AN391" s="440">
        <v>0</v>
      </c>
      <c r="AO391" s="440">
        <v>0</v>
      </c>
      <c r="AP391" s="440">
        <v>0</v>
      </c>
      <c r="AT391" s="897"/>
      <c r="AU391" s="615" t="str">
        <f t="shared" si="132"/>
        <v/>
      </c>
      <c r="AV391" s="430" t="str">
        <f t="shared" si="133"/>
        <v/>
      </c>
      <c r="AW391" s="430" t="str">
        <f t="shared" si="134"/>
        <v/>
      </c>
      <c r="AX391" s="430">
        <f t="shared" si="135"/>
        <v>0</v>
      </c>
      <c r="AY391" s="430">
        <f t="shared" si="136"/>
        <v>0</v>
      </c>
      <c r="AZ391" s="430">
        <f t="shared" si="137"/>
        <v>0</v>
      </c>
      <c r="BA391" s="430">
        <f t="shared" si="138"/>
        <v>0</v>
      </c>
      <c r="BB391" s="430">
        <f t="shared" si="139"/>
        <v>0</v>
      </c>
      <c r="BC391" s="430">
        <f t="shared" si="140"/>
        <v>0</v>
      </c>
      <c r="BD391" s="430">
        <f t="shared" si="141"/>
        <v>0</v>
      </c>
      <c r="BE391" s="430" t="str">
        <f t="shared" si="82"/>
        <v/>
      </c>
      <c r="BF391" s="430" t="str">
        <f t="shared" si="83"/>
        <v/>
      </c>
      <c r="BG391" s="430" t="str">
        <f t="shared" si="84"/>
        <v/>
      </c>
      <c r="BH391" s="430" t="str">
        <f t="shared" si="85"/>
        <v/>
      </c>
      <c r="BI391" s="430" t="str">
        <f t="shared" si="86"/>
        <v/>
      </c>
      <c r="BJ391" s="430" t="str">
        <f t="shared" si="87"/>
        <v/>
      </c>
      <c r="BK391" s="430" t="str">
        <f t="shared" si="88"/>
        <v/>
      </c>
      <c r="BL391" s="430" t="str">
        <f t="shared" si="89"/>
        <v/>
      </c>
    </row>
    <row r="392" spans="1:64" s="287" customFormat="1" ht="18" customHeight="1" x14ac:dyDescent="0.2">
      <c r="A392" s="286"/>
      <c r="B392" s="886"/>
      <c r="C392" s="198" t="str">
        <f t="shared" si="130"/>
        <v/>
      </c>
      <c r="D392" s="198" t="str">
        <f t="shared" si="130"/>
        <v/>
      </c>
      <c r="E392" s="198" t="str">
        <f t="shared" si="113"/>
        <v/>
      </c>
      <c r="F392" s="198">
        <f t="shared" si="114"/>
        <v>0</v>
      </c>
      <c r="G392" s="198">
        <f t="shared" si="115"/>
        <v>0</v>
      </c>
      <c r="H392" s="198">
        <f t="shared" si="116"/>
        <v>0</v>
      </c>
      <c r="I392" s="198">
        <f t="shared" si="117"/>
        <v>0</v>
      </c>
      <c r="J392" s="198">
        <f t="shared" si="118"/>
        <v>0</v>
      </c>
      <c r="K392" s="198">
        <f t="shared" si="119"/>
        <v>0</v>
      </c>
      <c r="L392" s="198">
        <f t="shared" si="120"/>
        <v>0</v>
      </c>
      <c r="M392" s="421" t="str">
        <f t="shared" si="121"/>
        <v/>
      </c>
      <c r="N392" s="530"/>
      <c r="O392" s="530"/>
      <c r="P392" s="530"/>
      <c r="Q392" s="530"/>
      <c r="R392" s="530"/>
      <c r="S392" s="530"/>
      <c r="T392" s="530"/>
      <c r="U392" s="530"/>
      <c r="V392" s="507" t="str">
        <f t="shared" si="131"/>
        <v/>
      </c>
      <c r="W392" s="722">
        <f t="shared" si="122"/>
        <v>0</v>
      </c>
      <c r="X392" s="722">
        <f t="shared" si="123"/>
        <v>0</v>
      </c>
      <c r="Y392" s="722">
        <f t="shared" si="124"/>
        <v>0</v>
      </c>
      <c r="Z392" s="722">
        <f t="shared" si="125"/>
        <v>0</v>
      </c>
      <c r="AA392" s="722">
        <f t="shared" si="126"/>
        <v>0</v>
      </c>
      <c r="AB392" s="722">
        <f t="shared" si="127"/>
        <v>0</v>
      </c>
      <c r="AC392" s="722">
        <f t="shared" si="128"/>
        <v>0</v>
      </c>
      <c r="AD392" s="722">
        <f t="shared" si="129"/>
        <v>0</v>
      </c>
      <c r="AI392" s="541" t="str">
        <f>IF($C392="","",HLOOKUP($C392,'Subpart I Tables'!$C$48:$N$75,26,FALSE))</f>
        <v/>
      </c>
      <c r="AJ392" s="440">
        <v>0</v>
      </c>
      <c r="AK392" s="440">
        <v>0</v>
      </c>
      <c r="AL392" s="440">
        <v>0</v>
      </c>
      <c r="AM392" s="440">
        <v>0</v>
      </c>
      <c r="AN392" s="440">
        <v>0</v>
      </c>
      <c r="AO392" s="440">
        <v>0</v>
      </c>
      <c r="AP392" s="440">
        <v>0</v>
      </c>
      <c r="AT392" s="897"/>
      <c r="AU392" s="615" t="str">
        <f t="shared" si="132"/>
        <v/>
      </c>
      <c r="AV392" s="430" t="str">
        <f t="shared" si="133"/>
        <v/>
      </c>
      <c r="AW392" s="430" t="str">
        <f t="shared" si="134"/>
        <v/>
      </c>
      <c r="AX392" s="430">
        <f t="shared" si="135"/>
        <v>0</v>
      </c>
      <c r="AY392" s="430">
        <f t="shared" si="136"/>
        <v>0</v>
      </c>
      <c r="AZ392" s="430">
        <f t="shared" si="137"/>
        <v>0</v>
      </c>
      <c r="BA392" s="430">
        <f t="shared" si="138"/>
        <v>0</v>
      </c>
      <c r="BB392" s="430">
        <f t="shared" si="139"/>
        <v>0</v>
      </c>
      <c r="BC392" s="430">
        <f t="shared" si="140"/>
        <v>0</v>
      </c>
      <c r="BD392" s="430">
        <f t="shared" si="141"/>
        <v>0</v>
      </c>
      <c r="BE392" s="430" t="str">
        <f t="shared" si="82"/>
        <v/>
      </c>
      <c r="BF392" s="430" t="str">
        <f t="shared" si="83"/>
        <v/>
      </c>
      <c r="BG392" s="430" t="str">
        <f t="shared" si="84"/>
        <v/>
      </c>
      <c r="BH392" s="430" t="str">
        <f t="shared" si="85"/>
        <v/>
      </c>
      <c r="BI392" s="430" t="str">
        <f t="shared" si="86"/>
        <v/>
      </c>
      <c r="BJ392" s="430" t="str">
        <f t="shared" si="87"/>
        <v/>
      </c>
      <c r="BK392" s="430" t="str">
        <f t="shared" si="88"/>
        <v/>
      </c>
      <c r="BL392" s="430" t="str">
        <f t="shared" si="89"/>
        <v/>
      </c>
    </row>
    <row r="393" spans="1:64" s="287" customFormat="1" ht="18" customHeight="1" x14ac:dyDescent="0.2">
      <c r="A393" s="286"/>
      <c r="B393" s="886"/>
      <c r="C393" s="198" t="str">
        <f t="shared" si="130"/>
        <v/>
      </c>
      <c r="D393" s="198" t="str">
        <f t="shared" si="130"/>
        <v/>
      </c>
      <c r="E393" s="198" t="str">
        <f t="shared" si="113"/>
        <v/>
      </c>
      <c r="F393" s="198">
        <f t="shared" si="114"/>
        <v>0</v>
      </c>
      <c r="G393" s="198">
        <f t="shared" si="115"/>
        <v>0</v>
      </c>
      <c r="H393" s="198">
        <f t="shared" si="116"/>
        <v>0</v>
      </c>
      <c r="I393" s="198">
        <f t="shared" si="117"/>
        <v>0</v>
      </c>
      <c r="J393" s="198">
        <f t="shared" si="118"/>
        <v>0</v>
      </c>
      <c r="K393" s="198">
        <f t="shared" si="119"/>
        <v>0</v>
      </c>
      <c r="L393" s="198">
        <f t="shared" si="120"/>
        <v>0</v>
      </c>
      <c r="M393" s="421" t="str">
        <f t="shared" si="121"/>
        <v/>
      </c>
      <c r="N393" s="530"/>
      <c r="O393" s="530"/>
      <c r="P393" s="530"/>
      <c r="Q393" s="530"/>
      <c r="R393" s="530"/>
      <c r="S393" s="530"/>
      <c r="T393" s="530"/>
      <c r="U393" s="530"/>
      <c r="V393" s="507" t="str">
        <f t="shared" si="131"/>
        <v/>
      </c>
      <c r="W393" s="722">
        <f t="shared" si="122"/>
        <v>0</v>
      </c>
      <c r="X393" s="722">
        <f t="shared" si="123"/>
        <v>0</v>
      </c>
      <c r="Y393" s="722">
        <f t="shared" si="124"/>
        <v>0</v>
      </c>
      <c r="Z393" s="722">
        <f t="shared" si="125"/>
        <v>0</v>
      </c>
      <c r="AA393" s="722">
        <f t="shared" si="126"/>
        <v>0</v>
      </c>
      <c r="AB393" s="722">
        <f t="shared" si="127"/>
        <v>0</v>
      </c>
      <c r="AC393" s="722">
        <f t="shared" si="128"/>
        <v>0</v>
      </c>
      <c r="AD393" s="722">
        <f t="shared" si="129"/>
        <v>0</v>
      </c>
      <c r="AI393" s="541" t="str">
        <f>IF($C393="","",HLOOKUP($C393,'Subpart I Tables'!$C$48:$N$75,26,FALSE))</f>
        <v/>
      </c>
      <c r="AJ393" s="440">
        <v>0</v>
      </c>
      <c r="AK393" s="440">
        <v>0</v>
      </c>
      <c r="AL393" s="440">
        <v>0</v>
      </c>
      <c r="AM393" s="440">
        <v>0</v>
      </c>
      <c r="AN393" s="440">
        <v>0</v>
      </c>
      <c r="AO393" s="440">
        <v>0</v>
      </c>
      <c r="AP393" s="440">
        <v>0</v>
      </c>
      <c r="AT393" s="897"/>
      <c r="AU393" s="615" t="str">
        <f t="shared" si="132"/>
        <v/>
      </c>
      <c r="AV393" s="430" t="str">
        <f t="shared" si="133"/>
        <v/>
      </c>
      <c r="AW393" s="430" t="str">
        <f t="shared" si="134"/>
        <v/>
      </c>
      <c r="AX393" s="430">
        <f t="shared" si="135"/>
        <v>0</v>
      </c>
      <c r="AY393" s="430">
        <f t="shared" si="136"/>
        <v>0</v>
      </c>
      <c r="AZ393" s="430">
        <f t="shared" si="137"/>
        <v>0</v>
      </c>
      <c r="BA393" s="430">
        <f t="shared" si="138"/>
        <v>0</v>
      </c>
      <c r="BB393" s="430">
        <f t="shared" si="139"/>
        <v>0</v>
      </c>
      <c r="BC393" s="430">
        <f t="shared" si="140"/>
        <v>0</v>
      </c>
      <c r="BD393" s="430">
        <f t="shared" si="141"/>
        <v>0</v>
      </c>
      <c r="BE393" s="430" t="str">
        <f t="shared" si="82"/>
        <v/>
      </c>
      <c r="BF393" s="430" t="str">
        <f t="shared" si="83"/>
        <v/>
      </c>
      <c r="BG393" s="430" t="str">
        <f t="shared" si="84"/>
        <v/>
      </c>
      <c r="BH393" s="430" t="str">
        <f t="shared" si="85"/>
        <v/>
      </c>
      <c r="BI393" s="430" t="str">
        <f t="shared" si="86"/>
        <v/>
      </c>
      <c r="BJ393" s="430" t="str">
        <f t="shared" si="87"/>
        <v/>
      </c>
      <c r="BK393" s="430" t="str">
        <f t="shared" si="88"/>
        <v/>
      </c>
      <c r="BL393" s="430" t="str">
        <f t="shared" si="89"/>
        <v/>
      </c>
    </row>
    <row r="394" spans="1:64" s="287" customFormat="1" ht="18" customHeight="1" x14ac:dyDescent="0.2">
      <c r="A394" s="286"/>
      <c r="B394" s="886"/>
      <c r="C394" s="198" t="str">
        <f t="shared" si="130"/>
        <v/>
      </c>
      <c r="D394" s="198" t="str">
        <f t="shared" si="130"/>
        <v/>
      </c>
      <c r="E394" s="198" t="str">
        <f t="shared" si="113"/>
        <v/>
      </c>
      <c r="F394" s="198">
        <f t="shared" si="114"/>
        <v>0</v>
      </c>
      <c r="G394" s="198">
        <f t="shared" si="115"/>
        <v>0</v>
      </c>
      <c r="H394" s="198">
        <f t="shared" si="116"/>
        <v>0</v>
      </c>
      <c r="I394" s="198">
        <f t="shared" si="117"/>
        <v>0</v>
      </c>
      <c r="J394" s="198">
        <f t="shared" si="118"/>
        <v>0</v>
      </c>
      <c r="K394" s="198">
        <f t="shared" si="119"/>
        <v>0</v>
      </c>
      <c r="L394" s="198">
        <f t="shared" si="120"/>
        <v>0</v>
      </c>
      <c r="M394" s="421" t="str">
        <f t="shared" si="121"/>
        <v/>
      </c>
      <c r="N394" s="530"/>
      <c r="O394" s="530"/>
      <c r="P394" s="530"/>
      <c r="Q394" s="530"/>
      <c r="R394" s="530"/>
      <c r="S394" s="530"/>
      <c r="T394" s="530"/>
      <c r="U394" s="530"/>
      <c r="V394" s="507" t="str">
        <f t="shared" si="131"/>
        <v/>
      </c>
      <c r="W394" s="722">
        <f t="shared" si="122"/>
        <v>0</v>
      </c>
      <c r="X394" s="722">
        <f t="shared" si="123"/>
        <v>0</v>
      </c>
      <c r="Y394" s="722">
        <f t="shared" si="124"/>
        <v>0</v>
      </c>
      <c r="Z394" s="722">
        <f t="shared" si="125"/>
        <v>0</v>
      </c>
      <c r="AA394" s="722">
        <f t="shared" si="126"/>
        <v>0</v>
      </c>
      <c r="AB394" s="722">
        <f t="shared" si="127"/>
        <v>0</v>
      </c>
      <c r="AC394" s="722">
        <f t="shared" si="128"/>
        <v>0</v>
      </c>
      <c r="AD394" s="722">
        <f t="shared" si="129"/>
        <v>0</v>
      </c>
      <c r="AI394" s="541" t="str">
        <f>IF($C394="","",HLOOKUP($C394,'Subpart I Tables'!$C$48:$N$75,26,FALSE))</f>
        <v/>
      </c>
      <c r="AJ394" s="440">
        <v>0</v>
      </c>
      <c r="AK394" s="440">
        <v>0</v>
      </c>
      <c r="AL394" s="440">
        <v>0</v>
      </c>
      <c r="AM394" s="440">
        <v>0</v>
      </c>
      <c r="AN394" s="440">
        <v>0</v>
      </c>
      <c r="AO394" s="440">
        <v>0</v>
      </c>
      <c r="AP394" s="440">
        <v>0</v>
      </c>
      <c r="AT394" s="897"/>
      <c r="AU394" s="615" t="str">
        <f t="shared" si="132"/>
        <v/>
      </c>
      <c r="AV394" s="430" t="str">
        <f t="shared" si="133"/>
        <v/>
      </c>
      <c r="AW394" s="430" t="str">
        <f t="shared" si="134"/>
        <v/>
      </c>
      <c r="AX394" s="430">
        <f t="shared" si="135"/>
        <v>0</v>
      </c>
      <c r="AY394" s="430">
        <f t="shared" si="136"/>
        <v>0</v>
      </c>
      <c r="AZ394" s="430">
        <f t="shared" si="137"/>
        <v>0</v>
      </c>
      <c r="BA394" s="430">
        <f t="shared" si="138"/>
        <v>0</v>
      </c>
      <c r="BB394" s="430">
        <f t="shared" si="139"/>
        <v>0</v>
      </c>
      <c r="BC394" s="430">
        <f t="shared" si="140"/>
        <v>0</v>
      </c>
      <c r="BD394" s="430">
        <f t="shared" si="141"/>
        <v>0</v>
      </c>
      <c r="BE394" s="430" t="str">
        <f t="shared" si="82"/>
        <v/>
      </c>
      <c r="BF394" s="430" t="str">
        <f t="shared" si="83"/>
        <v/>
      </c>
      <c r="BG394" s="430" t="str">
        <f t="shared" si="84"/>
        <v/>
      </c>
      <c r="BH394" s="430" t="str">
        <f t="shared" si="85"/>
        <v/>
      </c>
      <c r="BI394" s="430" t="str">
        <f t="shared" si="86"/>
        <v/>
      </c>
      <c r="BJ394" s="430" t="str">
        <f t="shared" si="87"/>
        <v/>
      </c>
      <c r="BK394" s="430" t="str">
        <f t="shared" si="88"/>
        <v/>
      </c>
      <c r="BL394" s="430" t="str">
        <f t="shared" si="89"/>
        <v/>
      </c>
    </row>
    <row r="395" spans="1:64" s="287" customFormat="1" ht="18" customHeight="1" x14ac:dyDescent="0.2">
      <c r="A395" s="286"/>
      <c r="B395" s="886"/>
      <c r="C395" s="263" t="str">
        <f t="shared" si="130"/>
        <v/>
      </c>
      <c r="D395" s="238" t="str">
        <f t="shared" si="130"/>
        <v/>
      </c>
      <c r="E395" s="238" t="str">
        <f t="shared" si="113"/>
        <v/>
      </c>
      <c r="F395" s="238">
        <f t="shared" si="114"/>
        <v>0</v>
      </c>
      <c r="G395" s="238">
        <f t="shared" si="115"/>
        <v>0</v>
      </c>
      <c r="H395" s="238">
        <f t="shared" si="116"/>
        <v>0</v>
      </c>
      <c r="I395" s="238">
        <f t="shared" si="117"/>
        <v>0</v>
      </c>
      <c r="J395" s="238">
        <f t="shared" si="118"/>
        <v>0</v>
      </c>
      <c r="K395" s="238">
        <f t="shared" si="119"/>
        <v>0</v>
      </c>
      <c r="L395" s="238">
        <f t="shared" si="120"/>
        <v>0</v>
      </c>
      <c r="M395" s="418" t="str">
        <f t="shared" si="121"/>
        <v/>
      </c>
      <c r="N395" s="530"/>
      <c r="O395" s="530"/>
      <c r="P395" s="530"/>
      <c r="Q395" s="530"/>
      <c r="R395" s="530"/>
      <c r="S395" s="530"/>
      <c r="T395" s="530"/>
      <c r="U395" s="530"/>
      <c r="V395" s="507" t="str">
        <f t="shared" si="131"/>
        <v/>
      </c>
      <c r="W395" s="722">
        <f t="shared" si="122"/>
        <v>0</v>
      </c>
      <c r="X395" s="722">
        <f t="shared" si="123"/>
        <v>0</v>
      </c>
      <c r="Y395" s="722">
        <f t="shared" si="124"/>
        <v>0</v>
      </c>
      <c r="Z395" s="722">
        <f t="shared" si="125"/>
        <v>0</v>
      </c>
      <c r="AA395" s="722">
        <f t="shared" si="126"/>
        <v>0</v>
      </c>
      <c r="AB395" s="722">
        <f t="shared" si="127"/>
        <v>0</v>
      </c>
      <c r="AC395" s="722">
        <f t="shared" si="128"/>
        <v>0</v>
      </c>
      <c r="AD395" s="722">
        <f t="shared" si="129"/>
        <v>0</v>
      </c>
      <c r="AI395" s="541" t="str">
        <f>IF($C395="","",HLOOKUP($C395,'Subpart I Tables'!$C$48:$N$75,26,FALSE))</f>
        <v/>
      </c>
      <c r="AJ395" s="440">
        <v>0</v>
      </c>
      <c r="AK395" s="440">
        <v>0</v>
      </c>
      <c r="AL395" s="440">
        <v>0</v>
      </c>
      <c r="AM395" s="440">
        <v>0</v>
      </c>
      <c r="AN395" s="440">
        <v>0</v>
      </c>
      <c r="AO395" s="440">
        <v>0</v>
      </c>
      <c r="AP395" s="440">
        <v>0</v>
      </c>
      <c r="AT395" s="897"/>
      <c r="AU395" s="615" t="str">
        <f t="shared" si="132"/>
        <v/>
      </c>
      <c r="AV395" s="430" t="str">
        <f t="shared" si="133"/>
        <v/>
      </c>
      <c r="AW395" s="430" t="str">
        <f t="shared" si="134"/>
        <v/>
      </c>
      <c r="AX395" s="430">
        <f t="shared" si="135"/>
        <v>0</v>
      </c>
      <c r="AY395" s="430">
        <f t="shared" si="136"/>
        <v>0</v>
      </c>
      <c r="AZ395" s="430">
        <f t="shared" si="137"/>
        <v>0</v>
      </c>
      <c r="BA395" s="430">
        <f t="shared" si="138"/>
        <v>0</v>
      </c>
      <c r="BB395" s="430">
        <f t="shared" si="139"/>
        <v>0</v>
      </c>
      <c r="BC395" s="430">
        <f t="shared" si="140"/>
        <v>0</v>
      </c>
      <c r="BD395" s="430">
        <f t="shared" si="141"/>
        <v>0</v>
      </c>
      <c r="BE395" s="430" t="str">
        <f t="shared" si="82"/>
        <v/>
      </c>
      <c r="BF395" s="430" t="str">
        <f t="shared" si="83"/>
        <v/>
      </c>
      <c r="BG395" s="430" t="str">
        <f t="shared" si="84"/>
        <v/>
      </c>
      <c r="BH395" s="430" t="str">
        <f t="shared" si="85"/>
        <v/>
      </c>
      <c r="BI395" s="430" t="str">
        <f t="shared" si="86"/>
        <v/>
      </c>
      <c r="BJ395" s="430" t="str">
        <f t="shared" si="87"/>
        <v/>
      </c>
      <c r="BK395" s="430" t="str">
        <f t="shared" si="88"/>
        <v/>
      </c>
      <c r="BL395" s="430" t="str">
        <f t="shared" si="89"/>
        <v/>
      </c>
    </row>
    <row r="396" spans="1:64" s="287" customFormat="1" ht="18" customHeight="1" x14ac:dyDescent="0.2">
      <c r="A396" s="286"/>
      <c r="B396" s="886"/>
      <c r="C396" s="263" t="str">
        <f t="shared" si="130"/>
        <v/>
      </c>
      <c r="D396" s="238" t="str">
        <f t="shared" si="130"/>
        <v/>
      </c>
      <c r="E396" s="238" t="str">
        <f t="shared" si="113"/>
        <v/>
      </c>
      <c r="F396" s="238">
        <f t="shared" si="114"/>
        <v>0</v>
      </c>
      <c r="G396" s="238">
        <f t="shared" si="115"/>
        <v>0</v>
      </c>
      <c r="H396" s="238">
        <f t="shared" si="116"/>
        <v>0</v>
      </c>
      <c r="I396" s="238">
        <f t="shared" si="117"/>
        <v>0</v>
      </c>
      <c r="J396" s="238">
        <f t="shared" si="118"/>
        <v>0</v>
      </c>
      <c r="K396" s="238">
        <f t="shared" si="119"/>
        <v>0</v>
      </c>
      <c r="L396" s="238">
        <f t="shared" si="120"/>
        <v>0</v>
      </c>
      <c r="M396" s="418" t="str">
        <f t="shared" si="121"/>
        <v/>
      </c>
      <c r="N396" s="530"/>
      <c r="O396" s="530"/>
      <c r="P396" s="530"/>
      <c r="Q396" s="530"/>
      <c r="R396" s="530"/>
      <c r="S396" s="530"/>
      <c r="T396" s="530"/>
      <c r="U396" s="530"/>
      <c r="V396" s="507" t="str">
        <f t="shared" si="131"/>
        <v/>
      </c>
      <c r="W396" s="722">
        <f t="shared" si="122"/>
        <v>0</v>
      </c>
      <c r="X396" s="722">
        <f t="shared" si="123"/>
        <v>0</v>
      </c>
      <c r="Y396" s="722">
        <f t="shared" si="124"/>
        <v>0</v>
      </c>
      <c r="Z396" s="722">
        <f t="shared" si="125"/>
        <v>0</v>
      </c>
      <c r="AA396" s="722">
        <f t="shared" si="126"/>
        <v>0</v>
      </c>
      <c r="AB396" s="722">
        <f t="shared" si="127"/>
        <v>0</v>
      </c>
      <c r="AC396" s="722">
        <f t="shared" si="128"/>
        <v>0</v>
      </c>
      <c r="AD396" s="722">
        <f t="shared" si="129"/>
        <v>0</v>
      </c>
      <c r="AI396" s="541" t="str">
        <f>IF($C396="","",HLOOKUP($C396,'Subpart I Tables'!$C$48:$N$75,26,FALSE))</f>
        <v/>
      </c>
      <c r="AJ396" s="440">
        <v>0</v>
      </c>
      <c r="AK396" s="440">
        <v>0</v>
      </c>
      <c r="AL396" s="440">
        <v>0</v>
      </c>
      <c r="AM396" s="440">
        <v>0</v>
      </c>
      <c r="AN396" s="440">
        <v>0</v>
      </c>
      <c r="AO396" s="440">
        <v>0</v>
      </c>
      <c r="AP396" s="440">
        <v>0</v>
      </c>
      <c r="AT396" s="897"/>
      <c r="AU396" s="615" t="str">
        <f t="shared" si="132"/>
        <v/>
      </c>
      <c r="AV396" s="430" t="str">
        <f t="shared" si="133"/>
        <v/>
      </c>
      <c r="AW396" s="430" t="str">
        <f t="shared" si="134"/>
        <v/>
      </c>
      <c r="AX396" s="430">
        <f t="shared" si="135"/>
        <v>0</v>
      </c>
      <c r="AY396" s="430">
        <f t="shared" si="136"/>
        <v>0</v>
      </c>
      <c r="AZ396" s="430">
        <f t="shared" si="137"/>
        <v>0</v>
      </c>
      <c r="BA396" s="430">
        <f t="shared" si="138"/>
        <v>0</v>
      </c>
      <c r="BB396" s="430">
        <f t="shared" si="139"/>
        <v>0</v>
      </c>
      <c r="BC396" s="430">
        <f t="shared" si="140"/>
        <v>0</v>
      </c>
      <c r="BD396" s="430">
        <f t="shared" si="141"/>
        <v>0</v>
      </c>
      <c r="BE396" s="430" t="str">
        <f t="shared" si="82"/>
        <v/>
      </c>
      <c r="BF396" s="430" t="str">
        <f t="shared" si="83"/>
        <v/>
      </c>
      <c r="BG396" s="430" t="str">
        <f t="shared" si="84"/>
        <v/>
      </c>
      <c r="BH396" s="430" t="str">
        <f t="shared" si="85"/>
        <v/>
      </c>
      <c r="BI396" s="430" t="str">
        <f t="shared" si="86"/>
        <v/>
      </c>
      <c r="BJ396" s="430" t="str">
        <f t="shared" si="87"/>
        <v/>
      </c>
      <c r="BK396" s="430" t="str">
        <f t="shared" si="88"/>
        <v/>
      </c>
      <c r="BL396" s="430" t="str">
        <f t="shared" si="89"/>
        <v/>
      </c>
    </row>
    <row r="397" spans="1:64" s="287" customFormat="1" ht="18" customHeight="1" x14ac:dyDescent="0.2">
      <c r="A397" s="286"/>
      <c r="B397" s="886"/>
      <c r="C397" s="263" t="str">
        <f t="shared" si="130"/>
        <v/>
      </c>
      <c r="D397" s="238" t="str">
        <f t="shared" si="130"/>
        <v/>
      </c>
      <c r="E397" s="238" t="str">
        <f t="shared" si="113"/>
        <v/>
      </c>
      <c r="F397" s="238">
        <f t="shared" si="114"/>
        <v>0</v>
      </c>
      <c r="G397" s="238">
        <f t="shared" si="115"/>
        <v>0</v>
      </c>
      <c r="H397" s="238">
        <f t="shared" si="116"/>
        <v>0</v>
      </c>
      <c r="I397" s="238">
        <f t="shared" si="117"/>
        <v>0</v>
      </c>
      <c r="J397" s="238">
        <f t="shared" si="118"/>
        <v>0</v>
      </c>
      <c r="K397" s="238">
        <f t="shared" si="119"/>
        <v>0</v>
      </c>
      <c r="L397" s="238">
        <f t="shared" si="120"/>
        <v>0</v>
      </c>
      <c r="M397" s="418" t="str">
        <f t="shared" si="121"/>
        <v/>
      </c>
      <c r="N397" s="530"/>
      <c r="O397" s="530"/>
      <c r="P397" s="530"/>
      <c r="Q397" s="530"/>
      <c r="R397" s="530"/>
      <c r="S397" s="530"/>
      <c r="T397" s="530"/>
      <c r="U397" s="530"/>
      <c r="V397" s="507" t="str">
        <f t="shared" si="131"/>
        <v/>
      </c>
      <c r="W397" s="722">
        <f t="shared" si="122"/>
        <v>0</v>
      </c>
      <c r="X397" s="722">
        <f t="shared" si="123"/>
        <v>0</v>
      </c>
      <c r="Y397" s="722">
        <f t="shared" si="124"/>
        <v>0</v>
      </c>
      <c r="Z397" s="722">
        <f t="shared" si="125"/>
        <v>0</v>
      </c>
      <c r="AA397" s="722">
        <f t="shared" si="126"/>
        <v>0</v>
      </c>
      <c r="AB397" s="722">
        <f t="shared" si="127"/>
        <v>0</v>
      </c>
      <c r="AC397" s="722">
        <f t="shared" si="128"/>
        <v>0</v>
      </c>
      <c r="AD397" s="722">
        <f t="shared" si="129"/>
        <v>0</v>
      </c>
      <c r="AI397" s="541" t="str">
        <f>IF($C397="","",HLOOKUP($C397,'Subpart I Tables'!$C$48:$N$75,26,FALSE))</f>
        <v/>
      </c>
      <c r="AJ397" s="440">
        <v>0</v>
      </c>
      <c r="AK397" s="440">
        <v>0</v>
      </c>
      <c r="AL397" s="440">
        <v>0</v>
      </c>
      <c r="AM397" s="440">
        <v>0</v>
      </c>
      <c r="AN397" s="440">
        <v>0</v>
      </c>
      <c r="AO397" s="440">
        <v>0</v>
      </c>
      <c r="AP397" s="440">
        <v>0</v>
      </c>
      <c r="AT397" s="897"/>
      <c r="AU397" s="615" t="str">
        <f t="shared" si="132"/>
        <v/>
      </c>
      <c r="AV397" s="430" t="str">
        <f t="shared" si="133"/>
        <v/>
      </c>
      <c r="AW397" s="430" t="str">
        <f t="shared" si="134"/>
        <v/>
      </c>
      <c r="AX397" s="430">
        <f t="shared" si="135"/>
        <v>0</v>
      </c>
      <c r="AY397" s="430">
        <f t="shared" si="136"/>
        <v>0</v>
      </c>
      <c r="AZ397" s="430">
        <f t="shared" si="137"/>
        <v>0</v>
      </c>
      <c r="BA397" s="430">
        <f t="shared" si="138"/>
        <v>0</v>
      </c>
      <c r="BB397" s="430">
        <f t="shared" si="139"/>
        <v>0</v>
      </c>
      <c r="BC397" s="430">
        <f t="shared" si="140"/>
        <v>0</v>
      </c>
      <c r="BD397" s="430">
        <f t="shared" si="141"/>
        <v>0</v>
      </c>
      <c r="BE397" s="430" t="str">
        <f t="shared" si="82"/>
        <v/>
      </c>
      <c r="BF397" s="430" t="str">
        <f t="shared" si="83"/>
        <v/>
      </c>
      <c r="BG397" s="430" t="str">
        <f t="shared" si="84"/>
        <v/>
      </c>
      <c r="BH397" s="430" t="str">
        <f t="shared" si="85"/>
        <v/>
      </c>
      <c r="BI397" s="430" t="str">
        <f t="shared" si="86"/>
        <v/>
      </c>
      <c r="BJ397" s="430" t="str">
        <f t="shared" si="87"/>
        <v/>
      </c>
      <c r="BK397" s="430" t="str">
        <f t="shared" si="88"/>
        <v/>
      </c>
      <c r="BL397" s="430" t="str">
        <f t="shared" si="89"/>
        <v/>
      </c>
    </row>
    <row r="398" spans="1:64" s="287" customFormat="1" ht="18" customHeight="1" x14ac:dyDescent="0.2">
      <c r="A398" s="286"/>
      <c r="B398" s="886"/>
      <c r="C398" s="263" t="str">
        <f t="shared" si="130"/>
        <v/>
      </c>
      <c r="D398" s="238" t="str">
        <f t="shared" si="130"/>
        <v/>
      </c>
      <c r="E398" s="238" t="str">
        <f t="shared" si="113"/>
        <v/>
      </c>
      <c r="F398" s="238">
        <f t="shared" si="114"/>
        <v>0</v>
      </c>
      <c r="G398" s="238">
        <f t="shared" si="115"/>
        <v>0</v>
      </c>
      <c r="H398" s="238">
        <f t="shared" si="116"/>
        <v>0</v>
      </c>
      <c r="I398" s="238">
        <f t="shared" si="117"/>
        <v>0</v>
      </c>
      <c r="J398" s="238">
        <f t="shared" si="118"/>
        <v>0</v>
      </c>
      <c r="K398" s="238">
        <f t="shared" si="119"/>
        <v>0</v>
      </c>
      <c r="L398" s="238">
        <f t="shared" si="120"/>
        <v>0</v>
      </c>
      <c r="M398" s="418" t="str">
        <f t="shared" si="121"/>
        <v/>
      </c>
      <c r="N398" s="530"/>
      <c r="O398" s="530"/>
      <c r="P398" s="530"/>
      <c r="Q398" s="530"/>
      <c r="R398" s="530"/>
      <c r="S398" s="530"/>
      <c r="T398" s="530"/>
      <c r="U398" s="530"/>
      <c r="V398" s="507" t="str">
        <f t="shared" si="131"/>
        <v/>
      </c>
      <c r="W398" s="722">
        <f t="shared" si="122"/>
        <v>0</v>
      </c>
      <c r="X398" s="722">
        <f t="shared" si="123"/>
        <v>0</v>
      </c>
      <c r="Y398" s="722">
        <f t="shared" si="124"/>
        <v>0</v>
      </c>
      <c r="Z398" s="722">
        <f t="shared" si="125"/>
        <v>0</v>
      </c>
      <c r="AA398" s="722">
        <f t="shared" si="126"/>
        <v>0</v>
      </c>
      <c r="AB398" s="722">
        <f t="shared" si="127"/>
        <v>0</v>
      </c>
      <c r="AC398" s="722">
        <f t="shared" si="128"/>
        <v>0</v>
      </c>
      <c r="AD398" s="722">
        <f t="shared" si="129"/>
        <v>0</v>
      </c>
      <c r="AI398" s="541" t="str">
        <f>IF($C398="","",HLOOKUP($C398,'Subpart I Tables'!$C$48:$N$75,26,FALSE))</f>
        <v/>
      </c>
      <c r="AJ398" s="440">
        <v>0</v>
      </c>
      <c r="AK398" s="440">
        <v>0</v>
      </c>
      <c r="AL398" s="440">
        <v>0</v>
      </c>
      <c r="AM398" s="440">
        <v>0</v>
      </c>
      <c r="AN398" s="440">
        <v>0</v>
      </c>
      <c r="AO398" s="440">
        <v>0</v>
      </c>
      <c r="AP398" s="440">
        <v>0</v>
      </c>
      <c r="AT398" s="897"/>
      <c r="AU398" s="615" t="str">
        <f t="shared" si="132"/>
        <v/>
      </c>
      <c r="AV398" s="430" t="str">
        <f t="shared" si="133"/>
        <v/>
      </c>
      <c r="AW398" s="430" t="str">
        <f t="shared" si="134"/>
        <v/>
      </c>
      <c r="AX398" s="430">
        <f t="shared" si="135"/>
        <v>0</v>
      </c>
      <c r="AY398" s="430">
        <f t="shared" si="136"/>
        <v>0</v>
      </c>
      <c r="AZ398" s="430">
        <f t="shared" si="137"/>
        <v>0</v>
      </c>
      <c r="BA398" s="430">
        <f t="shared" si="138"/>
        <v>0</v>
      </c>
      <c r="BB398" s="430">
        <f t="shared" si="139"/>
        <v>0</v>
      </c>
      <c r="BC398" s="430">
        <f t="shared" si="140"/>
        <v>0</v>
      </c>
      <c r="BD398" s="430">
        <f t="shared" si="141"/>
        <v>0</v>
      </c>
      <c r="BE398" s="430" t="str">
        <f t="shared" si="82"/>
        <v/>
      </c>
      <c r="BF398" s="430" t="str">
        <f t="shared" si="83"/>
        <v/>
      </c>
      <c r="BG398" s="430" t="str">
        <f t="shared" si="84"/>
        <v/>
      </c>
      <c r="BH398" s="430" t="str">
        <f t="shared" si="85"/>
        <v/>
      </c>
      <c r="BI398" s="430" t="str">
        <f t="shared" si="86"/>
        <v/>
      </c>
      <c r="BJ398" s="430" t="str">
        <f t="shared" si="87"/>
        <v/>
      </c>
      <c r="BK398" s="430" t="str">
        <f t="shared" si="88"/>
        <v/>
      </c>
      <c r="BL398" s="430" t="str">
        <f t="shared" si="89"/>
        <v/>
      </c>
    </row>
    <row r="399" spans="1:64" s="287" customFormat="1" ht="18" customHeight="1" x14ac:dyDescent="0.2">
      <c r="A399" s="286"/>
      <c r="B399" s="886"/>
      <c r="C399" s="198" t="str">
        <f t="shared" si="130"/>
        <v/>
      </c>
      <c r="D399" s="198" t="str">
        <f t="shared" si="130"/>
        <v/>
      </c>
      <c r="E399" s="198" t="str">
        <f t="shared" si="113"/>
        <v/>
      </c>
      <c r="F399" s="198">
        <f t="shared" si="114"/>
        <v>0</v>
      </c>
      <c r="G399" s="198">
        <f t="shared" si="115"/>
        <v>0</v>
      </c>
      <c r="H399" s="198">
        <f t="shared" si="116"/>
        <v>0</v>
      </c>
      <c r="I399" s="198">
        <f t="shared" si="117"/>
        <v>0</v>
      </c>
      <c r="J399" s="198">
        <f t="shared" si="118"/>
        <v>0</v>
      </c>
      <c r="K399" s="198">
        <f t="shared" si="119"/>
        <v>0</v>
      </c>
      <c r="L399" s="198">
        <f t="shared" si="120"/>
        <v>0</v>
      </c>
      <c r="M399" s="421" t="str">
        <f t="shared" si="121"/>
        <v/>
      </c>
      <c r="N399" s="530"/>
      <c r="O399" s="530"/>
      <c r="P399" s="530"/>
      <c r="Q399" s="530"/>
      <c r="R399" s="530"/>
      <c r="S399" s="530"/>
      <c r="T399" s="530"/>
      <c r="U399" s="530"/>
      <c r="V399" s="507" t="str">
        <f t="shared" si="131"/>
        <v/>
      </c>
      <c r="W399" s="722">
        <f t="shared" si="122"/>
        <v>0</v>
      </c>
      <c r="X399" s="722">
        <f t="shared" si="123"/>
        <v>0</v>
      </c>
      <c r="Y399" s="722">
        <f t="shared" si="124"/>
        <v>0</v>
      </c>
      <c r="Z399" s="722">
        <f t="shared" si="125"/>
        <v>0</v>
      </c>
      <c r="AA399" s="722">
        <f t="shared" si="126"/>
        <v>0</v>
      </c>
      <c r="AB399" s="722">
        <f t="shared" si="127"/>
        <v>0</v>
      </c>
      <c r="AC399" s="722">
        <f t="shared" si="128"/>
        <v>0</v>
      </c>
      <c r="AD399" s="722">
        <f t="shared" si="129"/>
        <v>0</v>
      </c>
      <c r="AI399" s="541" t="str">
        <f>IF($C399="","",HLOOKUP($C399,'Subpart I Tables'!$C$48:$N$75,26,FALSE))</f>
        <v/>
      </c>
      <c r="AJ399" s="440">
        <v>0</v>
      </c>
      <c r="AK399" s="440">
        <v>0</v>
      </c>
      <c r="AL399" s="440">
        <v>0</v>
      </c>
      <c r="AM399" s="440">
        <v>0</v>
      </c>
      <c r="AN399" s="440">
        <v>0</v>
      </c>
      <c r="AO399" s="440">
        <v>0</v>
      </c>
      <c r="AP399" s="440">
        <v>0</v>
      </c>
      <c r="AT399" s="897"/>
      <c r="AU399" s="615" t="str">
        <f t="shared" si="132"/>
        <v/>
      </c>
      <c r="AV399" s="430" t="str">
        <f t="shared" si="133"/>
        <v/>
      </c>
      <c r="AW399" s="430" t="str">
        <f t="shared" si="134"/>
        <v/>
      </c>
      <c r="AX399" s="430">
        <f t="shared" si="135"/>
        <v>0</v>
      </c>
      <c r="AY399" s="430">
        <f t="shared" si="136"/>
        <v>0</v>
      </c>
      <c r="AZ399" s="430">
        <f t="shared" si="137"/>
        <v>0</v>
      </c>
      <c r="BA399" s="430">
        <f t="shared" si="138"/>
        <v>0</v>
      </c>
      <c r="BB399" s="430">
        <f t="shared" si="139"/>
        <v>0</v>
      </c>
      <c r="BC399" s="430">
        <f t="shared" si="140"/>
        <v>0</v>
      </c>
      <c r="BD399" s="430">
        <f t="shared" si="141"/>
        <v>0</v>
      </c>
      <c r="BE399" s="430" t="str">
        <f t="shared" si="82"/>
        <v/>
      </c>
      <c r="BF399" s="430" t="str">
        <f t="shared" si="83"/>
        <v/>
      </c>
      <c r="BG399" s="430" t="str">
        <f t="shared" si="84"/>
        <v/>
      </c>
      <c r="BH399" s="430" t="str">
        <f t="shared" si="85"/>
        <v/>
      </c>
      <c r="BI399" s="430" t="str">
        <f t="shared" si="86"/>
        <v/>
      </c>
      <c r="BJ399" s="430" t="str">
        <f t="shared" si="87"/>
        <v/>
      </c>
      <c r="BK399" s="430" t="str">
        <f t="shared" si="88"/>
        <v/>
      </c>
      <c r="BL399" s="430" t="str">
        <f t="shared" si="89"/>
        <v/>
      </c>
    </row>
    <row r="400" spans="1:64" s="287" customFormat="1" ht="18" customHeight="1" x14ac:dyDescent="0.2">
      <c r="A400" s="286"/>
      <c r="B400" s="886"/>
      <c r="C400" s="198" t="str">
        <f t="shared" si="130"/>
        <v/>
      </c>
      <c r="D400" s="198" t="str">
        <f t="shared" si="130"/>
        <v/>
      </c>
      <c r="E400" s="198" t="str">
        <f t="shared" si="113"/>
        <v/>
      </c>
      <c r="F400" s="198">
        <f t="shared" si="114"/>
        <v>0</v>
      </c>
      <c r="G400" s="198">
        <f t="shared" si="115"/>
        <v>0</v>
      </c>
      <c r="H400" s="198">
        <f t="shared" si="116"/>
        <v>0</v>
      </c>
      <c r="I400" s="198">
        <f t="shared" si="117"/>
        <v>0</v>
      </c>
      <c r="J400" s="198">
        <f t="shared" si="118"/>
        <v>0</v>
      </c>
      <c r="K400" s="198">
        <f t="shared" si="119"/>
        <v>0</v>
      </c>
      <c r="L400" s="198">
        <f t="shared" si="120"/>
        <v>0</v>
      </c>
      <c r="M400" s="421" t="str">
        <f t="shared" si="121"/>
        <v/>
      </c>
      <c r="N400" s="530"/>
      <c r="O400" s="530"/>
      <c r="P400" s="530"/>
      <c r="Q400" s="530"/>
      <c r="R400" s="530"/>
      <c r="S400" s="530"/>
      <c r="T400" s="530"/>
      <c r="U400" s="530"/>
      <c r="V400" s="507" t="str">
        <f t="shared" si="131"/>
        <v/>
      </c>
      <c r="W400" s="722">
        <f t="shared" si="122"/>
        <v>0</v>
      </c>
      <c r="X400" s="722">
        <f t="shared" si="123"/>
        <v>0</v>
      </c>
      <c r="Y400" s="722">
        <f t="shared" si="124"/>
        <v>0</v>
      </c>
      <c r="Z400" s="722">
        <f t="shared" si="125"/>
        <v>0</v>
      </c>
      <c r="AA400" s="722">
        <f t="shared" si="126"/>
        <v>0</v>
      </c>
      <c r="AB400" s="722">
        <f t="shared" si="127"/>
        <v>0</v>
      </c>
      <c r="AC400" s="722">
        <f t="shared" si="128"/>
        <v>0</v>
      </c>
      <c r="AD400" s="722">
        <f t="shared" si="129"/>
        <v>0</v>
      </c>
      <c r="AI400" s="541" t="str">
        <f>IF($C400="","",HLOOKUP($C400,'Subpart I Tables'!$C$48:$N$75,26,FALSE))</f>
        <v/>
      </c>
      <c r="AJ400" s="440">
        <v>0</v>
      </c>
      <c r="AK400" s="440">
        <v>0</v>
      </c>
      <c r="AL400" s="440">
        <v>0</v>
      </c>
      <c r="AM400" s="440">
        <v>0</v>
      </c>
      <c r="AN400" s="440">
        <v>0</v>
      </c>
      <c r="AO400" s="440">
        <v>0</v>
      </c>
      <c r="AP400" s="440">
        <v>0</v>
      </c>
      <c r="AT400" s="897"/>
      <c r="AU400" s="615" t="str">
        <f t="shared" si="132"/>
        <v/>
      </c>
      <c r="AV400" s="430" t="str">
        <f t="shared" si="133"/>
        <v/>
      </c>
      <c r="AW400" s="430" t="str">
        <f t="shared" si="134"/>
        <v/>
      </c>
      <c r="AX400" s="430">
        <f t="shared" si="135"/>
        <v>0</v>
      </c>
      <c r="AY400" s="430">
        <f t="shared" si="136"/>
        <v>0</v>
      </c>
      <c r="AZ400" s="430">
        <f t="shared" si="137"/>
        <v>0</v>
      </c>
      <c r="BA400" s="430">
        <f t="shared" si="138"/>
        <v>0</v>
      </c>
      <c r="BB400" s="430">
        <f t="shared" si="139"/>
        <v>0</v>
      </c>
      <c r="BC400" s="430">
        <f t="shared" si="140"/>
        <v>0</v>
      </c>
      <c r="BD400" s="430">
        <f t="shared" si="141"/>
        <v>0</v>
      </c>
      <c r="BE400" s="430" t="str">
        <f t="shared" si="82"/>
        <v/>
      </c>
      <c r="BF400" s="430" t="str">
        <f t="shared" si="83"/>
        <v/>
      </c>
      <c r="BG400" s="430" t="str">
        <f t="shared" si="84"/>
        <v/>
      </c>
      <c r="BH400" s="430" t="str">
        <f t="shared" si="85"/>
        <v/>
      </c>
      <c r="BI400" s="430" t="str">
        <f t="shared" si="86"/>
        <v/>
      </c>
      <c r="BJ400" s="430" t="str">
        <f t="shared" si="87"/>
        <v/>
      </c>
      <c r="BK400" s="430" t="str">
        <f t="shared" si="88"/>
        <v/>
      </c>
      <c r="BL400" s="430" t="str">
        <f t="shared" si="89"/>
        <v/>
      </c>
    </row>
    <row r="401" spans="1:64" s="287" customFormat="1" ht="18" customHeight="1" x14ac:dyDescent="0.2">
      <c r="A401" s="286"/>
      <c r="B401" s="886"/>
      <c r="C401" s="198" t="str">
        <f t="shared" si="130"/>
        <v/>
      </c>
      <c r="D401" s="198" t="str">
        <f t="shared" si="130"/>
        <v/>
      </c>
      <c r="E401" s="198" t="str">
        <f t="shared" si="113"/>
        <v/>
      </c>
      <c r="F401" s="198">
        <f t="shared" si="114"/>
        <v>0</v>
      </c>
      <c r="G401" s="198">
        <f t="shared" si="115"/>
        <v>0</v>
      </c>
      <c r="H401" s="198">
        <f t="shared" si="116"/>
        <v>0</v>
      </c>
      <c r="I401" s="198">
        <f t="shared" si="117"/>
        <v>0</v>
      </c>
      <c r="J401" s="198">
        <f t="shared" si="118"/>
        <v>0</v>
      </c>
      <c r="K401" s="198">
        <f t="shared" si="119"/>
        <v>0</v>
      </c>
      <c r="L401" s="198">
        <f t="shared" si="120"/>
        <v>0</v>
      </c>
      <c r="M401" s="421" t="str">
        <f t="shared" si="121"/>
        <v/>
      </c>
      <c r="N401" s="530"/>
      <c r="O401" s="530"/>
      <c r="P401" s="530"/>
      <c r="Q401" s="530"/>
      <c r="R401" s="530"/>
      <c r="S401" s="530"/>
      <c r="T401" s="530"/>
      <c r="U401" s="530"/>
      <c r="V401" s="507" t="str">
        <f t="shared" si="131"/>
        <v/>
      </c>
      <c r="W401" s="722">
        <f t="shared" si="122"/>
        <v>0</v>
      </c>
      <c r="X401" s="722">
        <f t="shared" si="123"/>
        <v>0</v>
      </c>
      <c r="Y401" s="722">
        <f t="shared" si="124"/>
        <v>0</v>
      </c>
      <c r="Z401" s="722">
        <f t="shared" si="125"/>
        <v>0</v>
      </c>
      <c r="AA401" s="722">
        <f t="shared" si="126"/>
        <v>0</v>
      </c>
      <c r="AB401" s="722">
        <f t="shared" si="127"/>
        <v>0</v>
      </c>
      <c r="AC401" s="722">
        <f t="shared" si="128"/>
        <v>0</v>
      </c>
      <c r="AD401" s="722">
        <f t="shared" si="129"/>
        <v>0</v>
      </c>
      <c r="AI401" s="541" t="str">
        <f>IF($C401="","",HLOOKUP($C401,'Subpart I Tables'!$C$48:$N$75,26,FALSE))</f>
        <v/>
      </c>
      <c r="AJ401" s="440">
        <v>0</v>
      </c>
      <c r="AK401" s="440">
        <v>0</v>
      </c>
      <c r="AL401" s="440">
        <v>0</v>
      </c>
      <c r="AM401" s="440">
        <v>0</v>
      </c>
      <c r="AN401" s="440">
        <v>0</v>
      </c>
      <c r="AO401" s="440">
        <v>0</v>
      </c>
      <c r="AP401" s="440">
        <v>0</v>
      </c>
      <c r="AT401" s="897"/>
      <c r="AU401" s="615" t="str">
        <f t="shared" si="132"/>
        <v/>
      </c>
      <c r="AV401" s="430" t="str">
        <f t="shared" si="133"/>
        <v/>
      </c>
      <c r="AW401" s="430" t="str">
        <f t="shared" si="134"/>
        <v/>
      </c>
      <c r="AX401" s="430">
        <f t="shared" si="135"/>
        <v>0</v>
      </c>
      <c r="AY401" s="430">
        <f t="shared" si="136"/>
        <v>0</v>
      </c>
      <c r="AZ401" s="430">
        <f t="shared" si="137"/>
        <v>0</v>
      </c>
      <c r="BA401" s="430">
        <f t="shared" si="138"/>
        <v>0</v>
      </c>
      <c r="BB401" s="430">
        <f t="shared" si="139"/>
        <v>0</v>
      </c>
      <c r="BC401" s="430">
        <f t="shared" si="140"/>
        <v>0</v>
      </c>
      <c r="BD401" s="430">
        <f t="shared" si="141"/>
        <v>0</v>
      </c>
      <c r="BE401" s="430" t="str">
        <f t="shared" si="82"/>
        <v/>
      </c>
      <c r="BF401" s="430" t="str">
        <f t="shared" si="83"/>
        <v/>
      </c>
      <c r="BG401" s="430" t="str">
        <f t="shared" si="84"/>
        <v/>
      </c>
      <c r="BH401" s="430" t="str">
        <f t="shared" si="85"/>
        <v/>
      </c>
      <c r="BI401" s="430" t="str">
        <f t="shared" si="86"/>
        <v/>
      </c>
      <c r="BJ401" s="430" t="str">
        <f t="shared" si="87"/>
        <v/>
      </c>
      <c r="BK401" s="430" t="str">
        <f t="shared" si="88"/>
        <v/>
      </c>
      <c r="BL401" s="430" t="str">
        <f t="shared" si="89"/>
        <v/>
      </c>
    </row>
    <row r="402" spans="1:64" s="287" customFormat="1" ht="18" customHeight="1" x14ac:dyDescent="0.2">
      <c r="A402" s="286"/>
      <c r="B402" s="886"/>
      <c r="C402" s="198" t="str">
        <f t="shared" si="130"/>
        <v/>
      </c>
      <c r="D402" s="198" t="str">
        <f t="shared" si="130"/>
        <v/>
      </c>
      <c r="E402" s="198" t="str">
        <f t="shared" si="113"/>
        <v/>
      </c>
      <c r="F402" s="198">
        <f t="shared" si="114"/>
        <v>0</v>
      </c>
      <c r="G402" s="198">
        <f t="shared" si="115"/>
        <v>0</v>
      </c>
      <c r="H402" s="198">
        <f t="shared" si="116"/>
        <v>0</v>
      </c>
      <c r="I402" s="198">
        <f t="shared" si="117"/>
        <v>0</v>
      </c>
      <c r="J402" s="198">
        <f t="shared" si="118"/>
        <v>0</v>
      </c>
      <c r="K402" s="198">
        <f t="shared" si="119"/>
        <v>0</v>
      </c>
      <c r="L402" s="198">
        <f t="shared" si="120"/>
        <v>0</v>
      </c>
      <c r="M402" s="421" t="str">
        <f t="shared" si="121"/>
        <v/>
      </c>
      <c r="N402" s="530"/>
      <c r="O402" s="530"/>
      <c r="P402" s="530"/>
      <c r="Q402" s="530"/>
      <c r="R402" s="530"/>
      <c r="S402" s="530"/>
      <c r="T402" s="530"/>
      <c r="U402" s="530"/>
      <c r="V402" s="507" t="str">
        <f t="shared" si="131"/>
        <v/>
      </c>
      <c r="W402" s="722">
        <f t="shared" si="122"/>
        <v>0</v>
      </c>
      <c r="X402" s="722">
        <f t="shared" si="123"/>
        <v>0</v>
      </c>
      <c r="Y402" s="722">
        <f t="shared" si="124"/>
        <v>0</v>
      </c>
      <c r="Z402" s="722">
        <f t="shared" si="125"/>
        <v>0</v>
      </c>
      <c r="AA402" s="722">
        <f t="shared" si="126"/>
        <v>0</v>
      </c>
      <c r="AB402" s="722">
        <f t="shared" si="127"/>
        <v>0</v>
      </c>
      <c r="AC402" s="722">
        <f t="shared" si="128"/>
        <v>0</v>
      </c>
      <c r="AD402" s="722">
        <f t="shared" si="129"/>
        <v>0</v>
      </c>
      <c r="AI402" s="541" t="str">
        <f>IF($C402="","",HLOOKUP($C402,'Subpart I Tables'!$C$48:$N$75,26,FALSE))</f>
        <v/>
      </c>
      <c r="AJ402" s="440">
        <v>0</v>
      </c>
      <c r="AK402" s="440">
        <v>0</v>
      </c>
      <c r="AL402" s="440">
        <v>0</v>
      </c>
      <c r="AM402" s="440">
        <v>0</v>
      </c>
      <c r="AN402" s="440">
        <v>0</v>
      </c>
      <c r="AO402" s="440">
        <v>0</v>
      </c>
      <c r="AP402" s="440">
        <v>0</v>
      </c>
      <c r="AT402" s="897"/>
      <c r="AU402" s="615" t="str">
        <f t="shared" si="132"/>
        <v/>
      </c>
      <c r="AV402" s="430" t="str">
        <f t="shared" si="133"/>
        <v/>
      </c>
      <c r="AW402" s="430" t="str">
        <f t="shared" si="134"/>
        <v/>
      </c>
      <c r="AX402" s="430">
        <f t="shared" si="135"/>
        <v>0</v>
      </c>
      <c r="AY402" s="430">
        <f t="shared" si="136"/>
        <v>0</v>
      </c>
      <c r="AZ402" s="430">
        <f t="shared" si="137"/>
        <v>0</v>
      </c>
      <c r="BA402" s="430">
        <f t="shared" si="138"/>
        <v>0</v>
      </c>
      <c r="BB402" s="430">
        <f t="shared" si="139"/>
        <v>0</v>
      </c>
      <c r="BC402" s="430">
        <f t="shared" si="140"/>
        <v>0</v>
      </c>
      <c r="BD402" s="430">
        <f t="shared" si="141"/>
        <v>0</v>
      </c>
      <c r="BE402" s="430" t="str">
        <f t="shared" si="82"/>
        <v/>
      </c>
      <c r="BF402" s="430" t="str">
        <f t="shared" si="83"/>
        <v/>
      </c>
      <c r="BG402" s="430" t="str">
        <f t="shared" si="84"/>
        <v/>
      </c>
      <c r="BH402" s="430" t="str">
        <f t="shared" si="85"/>
        <v/>
      </c>
      <c r="BI402" s="430" t="str">
        <f t="shared" si="86"/>
        <v/>
      </c>
      <c r="BJ402" s="430" t="str">
        <f t="shared" si="87"/>
        <v/>
      </c>
      <c r="BK402" s="430" t="str">
        <f t="shared" si="88"/>
        <v/>
      </c>
      <c r="BL402" s="430" t="str">
        <f t="shared" si="89"/>
        <v/>
      </c>
    </row>
    <row r="403" spans="1:64" s="287" customFormat="1" ht="18" customHeight="1" thickBot="1" x14ac:dyDescent="0.25">
      <c r="A403" s="286"/>
      <c r="B403" s="887"/>
      <c r="C403" s="210" t="str">
        <f t="shared" si="130"/>
        <v/>
      </c>
      <c r="D403" s="210" t="str">
        <f t="shared" si="130"/>
        <v/>
      </c>
      <c r="E403" s="210" t="str">
        <f t="shared" si="113"/>
        <v/>
      </c>
      <c r="F403" s="210">
        <f t="shared" si="114"/>
        <v>0</v>
      </c>
      <c r="G403" s="210">
        <f t="shared" si="115"/>
        <v>0</v>
      </c>
      <c r="H403" s="210">
        <f t="shared" si="116"/>
        <v>0</v>
      </c>
      <c r="I403" s="210">
        <f t="shared" si="117"/>
        <v>0</v>
      </c>
      <c r="J403" s="210">
        <f t="shared" si="118"/>
        <v>0</v>
      </c>
      <c r="K403" s="210">
        <f t="shared" si="119"/>
        <v>0</v>
      </c>
      <c r="L403" s="210">
        <f t="shared" si="120"/>
        <v>0</v>
      </c>
      <c r="M403" s="422" t="str">
        <f t="shared" si="121"/>
        <v/>
      </c>
      <c r="N403" s="531"/>
      <c r="O403" s="531"/>
      <c r="P403" s="531"/>
      <c r="Q403" s="531"/>
      <c r="R403" s="531"/>
      <c r="S403" s="531"/>
      <c r="T403" s="531"/>
      <c r="U403" s="531"/>
      <c r="V403" s="508" t="str">
        <f t="shared" si="131"/>
        <v/>
      </c>
      <c r="W403" s="723">
        <f t="shared" si="122"/>
        <v>0</v>
      </c>
      <c r="X403" s="723">
        <f t="shared" si="123"/>
        <v>0</v>
      </c>
      <c r="Y403" s="723">
        <f t="shared" si="124"/>
        <v>0</v>
      </c>
      <c r="Z403" s="723">
        <f t="shared" si="125"/>
        <v>0</v>
      </c>
      <c r="AA403" s="723">
        <f t="shared" si="126"/>
        <v>0</v>
      </c>
      <c r="AB403" s="723">
        <f t="shared" si="127"/>
        <v>0</v>
      </c>
      <c r="AC403" s="723">
        <f t="shared" si="128"/>
        <v>0</v>
      </c>
      <c r="AD403" s="723">
        <f t="shared" si="129"/>
        <v>0</v>
      </c>
      <c r="AI403" s="542" t="str">
        <f>IF($C403="","",HLOOKUP($C403,'Subpart I Tables'!$C$48:$N$75,26,FALSE))</f>
        <v/>
      </c>
      <c r="AJ403" s="443">
        <v>0</v>
      </c>
      <c r="AK403" s="443">
        <v>0</v>
      </c>
      <c r="AL403" s="443">
        <v>0</v>
      </c>
      <c r="AM403" s="443">
        <v>0</v>
      </c>
      <c r="AN403" s="443">
        <v>0</v>
      </c>
      <c r="AO403" s="443">
        <v>0</v>
      </c>
      <c r="AP403" s="443">
        <v>0</v>
      </c>
      <c r="AT403" s="898"/>
      <c r="AU403" s="616" t="str">
        <f t="shared" si="132"/>
        <v/>
      </c>
      <c r="AV403" s="431" t="str">
        <f t="shared" si="133"/>
        <v/>
      </c>
      <c r="AW403" s="431" t="str">
        <f t="shared" si="134"/>
        <v/>
      </c>
      <c r="AX403" s="431">
        <f t="shared" si="135"/>
        <v>0</v>
      </c>
      <c r="AY403" s="431">
        <f t="shared" si="136"/>
        <v>0</v>
      </c>
      <c r="AZ403" s="431">
        <f t="shared" si="137"/>
        <v>0</v>
      </c>
      <c r="BA403" s="431">
        <f t="shared" si="138"/>
        <v>0</v>
      </c>
      <c r="BB403" s="431">
        <f t="shared" si="139"/>
        <v>0</v>
      </c>
      <c r="BC403" s="431">
        <f t="shared" si="140"/>
        <v>0</v>
      </c>
      <c r="BD403" s="431">
        <f t="shared" si="141"/>
        <v>0</v>
      </c>
      <c r="BE403" s="431" t="str">
        <f t="shared" si="82"/>
        <v/>
      </c>
      <c r="BF403" s="431" t="str">
        <f t="shared" si="83"/>
        <v/>
      </c>
      <c r="BG403" s="431" t="str">
        <f t="shared" si="84"/>
        <v/>
      </c>
      <c r="BH403" s="431" t="str">
        <f t="shared" si="85"/>
        <v/>
      </c>
      <c r="BI403" s="431" t="str">
        <f t="shared" si="86"/>
        <v/>
      </c>
      <c r="BJ403" s="431" t="str">
        <f t="shared" si="87"/>
        <v/>
      </c>
      <c r="BK403" s="431" t="str">
        <f t="shared" si="88"/>
        <v/>
      </c>
      <c r="BL403" s="431" t="str">
        <f t="shared" si="89"/>
        <v/>
      </c>
    </row>
    <row r="404" spans="1:64" x14ac:dyDescent="0.2">
      <c r="A404" s="172"/>
      <c r="B404" s="172"/>
      <c r="C404" s="172"/>
      <c r="D404" s="172"/>
      <c r="E404" s="172"/>
      <c r="F404" s="172"/>
      <c r="G404" s="172"/>
      <c r="H404" s="172"/>
      <c r="I404" s="172"/>
      <c r="J404" s="172"/>
      <c r="K404" s="172"/>
      <c r="L404" s="172"/>
      <c r="M404" s="172"/>
      <c r="N404" s="172"/>
      <c r="O404" s="172"/>
      <c r="P404" s="172"/>
      <c r="Q404" s="172"/>
      <c r="R404" s="172"/>
      <c r="S404" s="172"/>
      <c r="T404" s="172"/>
      <c r="U404" s="172"/>
      <c r="V404" s="172"/>
      <c r="W404" s="172"/>
      <c r="X404" s="172"/>
      <c r="Y404" s="172"/>
      <c r="Z404" s="172"/>
      <c r="AA404" s="172"/>
      <c r="AB404" s="172"/>
      <c r="AC404" s="172"/>
      <c r="AD404" s="172"/>
      <c r="AE404" s="172"/>
    </row>
    <row r="405" spans="1:64" ht="16.5" x14ac:dyDescent="0.3">
      <c r="A405" s="172"/>
      <c r="B405" s="172"/>
      <c r="C405" s="172"/>
      <c r="D405" s="172"/>
      <c r="E405" s="172"/>
      <c r="F405" s="172"/>
      <c r="G405" s="172"/>
      <c r="H405" s="172"/>
      <c r="I405" s="172"/>
      <c r="J405" s="172"/>
      <c r="K405" s="172"/>
      <c r="L405" s="172"/>
      <c r="M405" s="172"/>
      <c r="N405" s="172"/>
      <c r="Q405" s="172"/>
      <c r="R405" s="172"/>
      <c r="S405" s="172"/>
      <c r="T405" s="172"/>
      <c r="U405" s="172"/>
      <c r="V405" s="172"/>
      <c r="W405" s="172"/>
      <c r="X405" s="172"/>
      <c r="Y405" s="172"/>
      <c r="Z405" s="172"/>
      <c r="AA405" s="172"/>
      <c r="AB405" s="172"/>
      <c r="AC405" s="52" t="s">
        <v>189</v>
      </c>
      <c r="AD405" s="172"/>
      <c r="AE405" s="172"/>
    </row>
    <row r="406" spans="1:64" x14ac:dyDescent="0.2">
      <c r="A406" s="172"/>
      <c r="B406" s="172"/>
      <c r="C406" s="172"/>
      <c r="D406" s="172"/>
      <c r="E406" s="172"/>
      <c r="F406" s="172"/>
      <c r="G406" s="172"/>
      <c r="H406" s="172"/>
      <c r="I406" s="172"/>
      <c r="J406" s="172"/>
      <c r="K406" s="172"/>
      <c r="L406" s="172"/>
      <c r="M406" s="172"/>
      <c r="N406" s="172"/>
      <c r="O406" s="172"/>
      <c r="P406" s="172"/>
      <c r="Q406" s="172"/>
      <c r="R406" s="172"/>
      <c r="S406" s="172"/>
      <c r="T406" s="172"/>
      <c r="U406" s="172"/>
      <c r="V406" s="172"/>
      <c r="W406" s="172"/>
      <c r="X406" s="172"/>
      <c r="Y406" s="172"/>
      <c r="Z406" s="172"/>
      <c r="AA406" s="172"/>
      <c r="AB406" s="172"/>
      <c r="AC406" s="172"/>
    </row>
    <row r="407" spans="1:64" ht="15" x14ac:dyDescent="0.25">
      <c r="A407" s="172"/>
      <c r="B407" s="186" t="s">
        <v>409</v>
      </c>
      <c r="C407" s="172"/>
      <c r="D407" s="172"/>
      <c r="E407" s="172"/>
      <c r="F407" s="172"/>
      <c r="G407" s="172"/>
      <c r="H407" s="172"/>
      <c r="I407" s="172"/>
      <c r="J407" s="172"/>
      <c r="K407" s="172"/>
      <c r="L407" s="172"/>
      <c r="M407" s="172"/>
      <c r="N407" s="172"/>
      <c r="O407" s="172"/>
      <c r="P407" s="172"/>
      <c r="Q407" s="172"/>
      <c r="R407" s="172"/>
      <c r="S407" s="172"/>
      <c r="T407" s="172"/>
      <c r="U407" s="172"/>
      <c r="V407" s="172"/>
      <c r="W407" s="172"/>
      <c r="X407" s="172"/>
      <c r="Y407" s="172"/>
      <c r="Z407" s="172"/>
      <c r="AA407" s="172"/>
      <c r="AB407" s="172"/>
      <c r="AC407" s="172"/>
    </row>
    <row r="408" spans="1:64" x14ac:dyDescent="0.2">
      <c r="A408" s="172"/>
      <c r="B408" s="183"/>
      <c r="C408" s="183"/>
      <c r="D408" s="183"/>
      <c r="E408" s="183"/>
      <c r="F408" s="183"/>
      <c r="G408" s="183"/>
      <c r="H408" s="183"/>
      <c r="I408" s="172"/>
      <c r="J408" s="172"/>
      <c r="K408" s="172"/>
      <c r="L408" s="172"/>
      <c r="M408" s="172"/>
      <c r="N408" s="172"/>
      <c r="O408" s="172"/>
      <c r="P408" s="172"/>
      <c r="Q408" s="172"/>
      <c r="R408" s="172"/>
      <c r="S408" s="172"/>
      <c r="T408" s="172"/>
      <c r="U408" s="172"/>
      <c r="V408" s="172"/>
      <c r="W408" s="172"/>
      <c r="X408" s="172"/>
      <c r="Y408" s="172"/>
      <c r="Z408" s="172"/>
      <c r="AA408" s="172"/>
      <c r="AB408" s="172"/>
      <c r="AC408" s="172"/>
    </row>
    <row r="409" spans="1:64" x14ac:dyDescent="0.2">
      <c r="A409" s="172"/>
      <c r="B409" s="183"/>
      <c r="C409" s="183"/>
      <c r="D409" s="183"/>
      <c r="E409" s="183"/>
      <c r="F409" s="183"/>
      <c r="G409" s="183"/>
      <c r="H409" s="183"/>
      <c r="I409" s="172"/>
      <c r="J409" s="172"/>
      <c r="K409" s="172"/>
      <c r="L409" s="172"/>
      <c r="M409" s="172"/>
      <c r="N409" s="172"/>
      <c r="O409" s="172"/>
      <c r="P409" s="172"/>
      <c r="Q409" s="172"/>
      <c r="R409" s="172"/>
      <c r="S409" s="172"/>
      <c r="T409" s="172"/>
      <c r="U409" s="172"/>
      <c r="V409" s="172"/>
      <c r="W409" s="172"/>
      <c r="X409" s="172"/>
      <c r="Y409" s="172"/>
      <c r="Z409" s="172"/>
      <c r="AA409" s="172"/>
      <c r="AB409" s="172"/>
      <c r="AC409" s="172"/>
    </row>
    <row r="410" spans="1:64" x14ac:dyDescent="0.2">
      <c r="A410" s="172"/>
      <c r="B410" s="183"/>
      <c r="C410" s="183"/>
      <c r="D410" s="183"/>
      <c r="E410" s="172"/>
      <c r="F410" s="172"/>
      <c r="G410" s="183"/>
      <c r="H410" s="183"/>
      <c r="I410" s="172"/>
      <c r="J410" s="172"/>
      <c r="K410" s="172"/>
      <c r="L410" s="172"/>
      <c r="M410" s="172"/>
      <c r="N410" s="172"/>
      <c r="O410" s="172"/>
      <c r="P410" s="172"/>
      <c r="Q410" s="172"/>
      <c r="R410" s="172"/>
      <c r="S410" s="172"/>
      <c r="T410" s="172"/>
      <c r="U410" s="172"/>
      <c r="V410" s="172"/>
      <c r="W410" s="172"/>
      <c r="X410" s="172"/>
      <c r="Y410" s="172"/>
      <c r="Z410" s="172"/>
      <c r="AA410" s="172"/>
      <c r="AB410" s="172"/>
      <c r="AC410" s="172"/>
    </row>
    <row r="411" spans="1:64" x14ac:dyDescent="0.2">
      <c r="A411" s="172"/>
      <c r="B411" s="183"/>
      <c r="C411" s="183"/>
      <c r="D411" s="183"/>
      <c r="E411" s="172"/>
      <c r="F411" s="172"/>
      <c r="G411" s="183"/>
      <c r="H411" s="183"/>
      <c r="I411" s="172"/>
      <c r="J411" s="172"/>
      <c r="K411" s="172"/>
      <c r="L411" s="172"/>
      <c r="M411" s="172"/>
      <c r="N411" s="172"/>
      <c r="O411" s="172"/>
      <c r="P411" s="172"/>
      <c r="Q411" s="172"/>
      <c r="R411" s="172"/>
      <c r="S411" s="172"/>
      <c r="T411" s="172"/>
      <c r="U411" s="172"/>
      <c r="V411" s="172"/>
      <c r="W411" s="172"/>
      <c r="X411" s="172"/>
      <c r="Y411" s="172"/>
      <c r="Z411" s="172"/>
      <c r="AA411" s="172"/>
      <c r="AB411" s="172"/>
      <c r="AC411" s="172"/>
    </row>
    <row r="412" spans="1:64" x14ac:dyDescent="0.2">
      <c r="A412" s="172"/>
      <c r="B412" s="183"/>
      <c r="C412" s="183"/>
      <c r="D412" s="183"/>
      <c r="E412" s="183"/>
      <c r="F412" s="183"/>
      <c r="G412" s="183"/>
      <c r="H412" s="183"/>
      <c r="I412" s="172"/>
      <c r="J412" s="172"/>
      <c r="K412" s="172"/>
      <c r="L412" s="172"/>
      <c r="M412" s="172"/>
      <c r="N412" s="172"/>
      <c r="O412" s="172"/>
      <c r="P412" s="172"/>
      <c r="Q412" s="172"/>
      <c r="R412" s="172"/>
      <c r="S412" s="172"/>
      <c r="T412" s="172"/>
      <c r="U412" s="172"/>
      <c r="V412" s="172"/>
      <c r="W412" s="172"/>
      <c r="X412" s="172"/>
      <c r="Y412" s="172"/>
      <c r="Z412" s="172"/>
      <c r="AA412" s="172"/>
      <c r="AB412" s="172"/>
      <c r="AC412" s="172"/>
    </row>
    <row r="413" spans="1:64" s="287" customFormat="1" ht="18" customHeight="1" thickBot="1" x14ac:dyDescent="0.25">
      <c r="A413" s="172"/>
      <c r="B413" s="183"/>
      <c r="C413" s="183"/>
      <c r="D413" s="183"/>
      <c r="E413" s="183"/>
      <c r="F413" s="183"/>
      <c r="G413" s="183"/>
      <c r="H413" s="183"/>
      <c r="I413" s="172"/>
      <c r="J413" s="172"/>
      <c r="K413" s="172"/>
      <c r="L413" s="172"/>
      <c r="M413" s="172"/>
      <c r="N413" s="172"/>
      <c r="O413" s="172"/>
      <c r="P413" s="172"/>
      <c r="Q413" s="172"/>
      <c r="R413" s="172"/>
      <c r="S413" s="172"/>
      <c r="T413" s="286"/>
      <c r="U413" s="286"/>
      <c r="V413" s="286"/>
      <c r="W413" s="286"/>
      <c r="X413" s="286"/>
      <c r="Y413" s="286"/>
      <c r="Z413" s="286"/>
      <c r="AA413" s="286"/>
      <c r="AB413" s="286"/>
      <c r="AC413" s="286"/>
      <c r="AT413" s="591" t="s">
        <v>487</v>
      </c>
    </row>
    <row r="414" spans="1:64" s="287" customFormat="1" ht="68.25" customHeight="1" thickBot="1" x14ac:dyDescent="0.25">
      <c r="A414" s="172"/>
      <c r="B414" s="407" t="s">
        <v>8</v>
      </c>
      <c r="C414" s="306" t="s">
        <v>7</v>
      </c>
      <c r="D414" s="307" t="s">
        <v>198</v>
      </c>
      <c r="E414" s="183"/>
      <c r="F414" s="183"/>
      <c r="G414" s="183"/>
      <c r="H414" s="183"/>
      <c r="I414" s="172"/>
      <c r="J414" s="172"/>
      <c r="K414" s="172"/>
      <c r="L414" s="172"/>
      <c r="M414" s="172"/>
      <c r="N414" s="172"/>
      <c r="O414" s="172"/>
      <c r="P414" s="172"/>
      <c r="Q414" s="172"/>
      <c r="R414" s="172"/>
      <c r="S414" s="172"/>
      <c r="T414" s="286"/>
      <c r="U414" s="286"/>
      <c r="V414" s="286"/>
      <c r="W414" s="286"/>
      <c r="X414" s="286"/>
      <c r="Y414" s="286"/>
      <c r="Z414" s="286"/>
      <c r="AA414" s="286"/>
      <c r="AB414" s="286"/>
      <c r="AC414" s="286"/>
      <c r="AT414" s="610" t="s">
        <v>7</v>
      </c>
      <c r="AU414" s="611" t="s">
        <v>198</v>
      </c>
      <c r="AV414" s="609" t="s">
        <v>560</v>
      </c>
    </row>
    <row r="415" spans="1:64" s="287" customFormat="1" ht="18" customHeight="1" x14ac:dyDescent="0.25">
      <c r="A415" s="286"/>
      <c r="B415" s="889" t="s">
        <v>467</v>
      </c>
      <c r="C415" s="308" t="str">
        <f t="shared" ref="C415:C446" si="142">IF(C205="","",C205)</f>
        <v/>
      </c>
      <c r="D415" s="769">
        <f t="shared" ref="D415:D429" si="143">SUMIF($C$275:$C$289,C415,$I$275:$I$289)</f>
        <v>0</v>
      </c>
      <c r="E415" s="309"/>
      <c r="F415" s="309"/>
      <c r="G415" s="309"/>
      <c r="H415" s="309"/>
      <c r="I415" s="286"/>
      <c r="J415" s="286"/>
      <c r="K415" s="286"/>
      <c r="L415" s="286"/>
      <c r="M415" s="286"/>
      <c r="N415" s="286"/>
      <c r="O415" s="286"/>
      <c r="P415" s="286"/>
      <c r="Q415" s="286"/>
      <c r="R415" s="286"/>
      <c r="S415" s="286"/>
      <c r="T415" s="286"/>
      <c r="U415" s="286"/>
      <c r="V415" s="286"/>
      <c r="W415" s="286"/>
      <c r="X415" s="286"/>
      <c r="Y415" s="286"/>
      <c r="Z415" s="286"/>
      <c r="AA415" s="286"/>
      <c r="AB415" s="286"/>
      <c r="AC415" s="286"/>
      <c r="AT415" s="598" t="str">
        <f t="shared" ref="AT415:AT429" si="144">C415</f>
        <v/>
      </c>
      <c r="AU415" s="612">
        <f t="shared" ref="AU415:AU429" si="145">SUMIF($C$415:$C$474,AT415,$D$415:$D$474)</f>
        <v>0</v>
      </c>
      <c r="AV415" s="584">
        <f>SUMIF($AU$275:$AU$334,AT415,$AX$275:$AX$334)</f>
        <v>0</v>
      </c>
    </row>
    <row r="416" spans="1:64" s="287" customFormat="1" ht="18" customHeight="1" x14ac:dyDescent="0.25">
      <c r="A416" s="286"/>
      <c r="B416" s="890"/>
      <c r="C416" s="310" t="str">
        <f t="shared" si="142"/>
        <v/>
      </c>
      <c r="D416" s="770">
        <f t="shared" si="143"/>
        <v>0</v>
      </c>
      <c r="E416" s="309"/>
      <c r="F416" s="309"/>
      <c r="G416" s="309"/>
      <c r="H416" s="309"/>
      <c r="I416" s="286"/>
      <c r="J416" s="286"/>
      <c r="K416" s="286"/>
      <c r="L416" s="286"/>
      <c r="M416" s="286"/>
      <c r="N416" s="286"/>
      <c r="O416" s="286"/>
      <c r="P416" s="286"/>
      <c r="Q416" s="286"/>
      <c r="R416" s="286"/>
      <c r="S416" s="286"/>
      <c r="T416" s="286"/>
      <c r="U416" s="286"/>
      <c r="V416" s="286"/>
      <c r="W416" s="286"/>
      <c r="X416" s="286"/>
      <c r="Y416" s="286"/>
      <c r="Z416" s="286"/>
      <c r="AA416" s="286"/>
      <c r="AB416" s="286"/>
      <c r="AC416" s="286"/>
      <c r="AT416" s="598" t="str">
        <f t="shared" si="144"/>
        <v/>
      </c>
      <c r="AU416" s="612">
        <f t="shared" si="145"/>
        <v>0</v>
      </c>
      <c r="AV416" s="585">
        <f t="shared" ref="AV416:AV429" si="146">SUMIF($AU$275:$AU$334,AT416,$AX$275:$AX$334)</f>
        <v>0</v>
      </c>
    </row>
    <row r="417" spans="1:48" s="287" customFormat="1" ht="18" customHeight="1" x14ac:dyDescent="0.25">
      <c r="A417" s="286"/>
      <c r="B417" s="890"/>
      <c r="C417" s="310" t="str">
        <f t="shared" si="142"/>
        <v/>
      </c>
      <c r="D417" s="770">
        <f t="shared" si="143"/>
        <v>0</v>
      </c>
      <c r="E417" s="309"/>
      <c r="F417" s="309"/>
      <c r="G417" s="309"/>
      <c r="H417" s="309"/>
      <c r="I417" s="286"/>
      <c r="J417" s="286"/>
      <c r="K417" s="286"/>
      <c r="L417" s="286"/>
      <c r="M417" s="286"/>
      <c r="N417" s="286"/>
      <c r="O417" s="286"/>
      <c r="P417" s="286"/>
      <c r="Q417" s="286"/>
      <c r="R417" s="286"/>
      <c r="S417" s="286"/>
      <c r="T417" s="286"/>
      <c r="U417" s="286"/>
      <c r="V417" s="286"/>
      <c r="W417" s="286"/>
      <c r="X417" s="286"/>
      <c r="Y417" s="286"/>
      <c r="Z417" s="286"/>
      <c r="AA417" s="286"/>
      <c r="AB417" s="286"/>
      <c r="AC417" s="286"/>
      <c r="AT417" s="598" t="str">
        <f t="shared" si="144"/>
        <v/>
      </c>
      <c r="AU417" s="612">
        <f t="shared" si="145"/>
        <v>0</v>
      </c>
      <c r="AV417" s="585">
        <f t="shared" si="146"/>
        <v>0</v>
      </c>
    </row>
    <row r="418" spans="1:48" s="287" customFormat="1" ht="18" customHeight="1" x14ac:dyDescent="0.25">
      <c r="A418" s="286"/>
      <c r="B418" s="890"/>
      <c r="C418" s="310" t="str">
        <f t="shared" si="142"/>
        <v/>
      </c>
      <c r="D418" s="770">
        <f t="shared" si="143"/>
        <v>0</v>
      </c>
      <c r="E418" s="309"/>
      <c r="F418" s="309"/>
      <c r="G418" s="309"/>
      <c r="H418" s="309"/>
      <c r="I418" s="286"/>
      <c r="J418" s="286"/>
      <c r="K418" s="286"/>
      <c r="L418" s="286"/>
      <c r="M418" s="286"/>
      <c r="N418" s="286"/>
      <c r="O418" s="286"/>
      <c r="P418" s="286"/>
      <c r="Q418" s="286"/>
      <c r="R418" s="286"/>
      <c r="S418" s="286"/>
      <c r="T418" s="286"/>
      <c r="U418" s="286"/>
      <c r="V418" s="286"/>
      <c r="W418" s="286"/>
      <c r="X418" s="286"/>
      <c r="Y418" s="286"/>
      <c r="Z418" s="286"/>
      <c r="AA418" s="286"/>
      <c r="AB418" s="286"/>
      <c r="AC418" s="286"/>
      <c r="AT418" s="598" t="str">
        <f t="shared" si="144"/>
        <v/>
      </c>
      <c r="AU418" s="612">
        <f t="shared" si="145"/>
        <v>0</v>
      </c>
      <c r="AV418" s="585">
        <f t="shared" si="146"/>
        <v>0</v>
      </c>
    </row>
    <row r="419" spans="1:48" s="287" customFormat="1" ht="18" customHeight="1" x14ac:dyDescent="0.25">
      <c r="A419" s="286"/>
      <c r="B419" s="890"/>
      <c r="C419" s="310" t="str">
        <f t="shared" si="142"/>
        <v/>
      </c>
      <c r="D419" s="770">
        <f t="shared" si="143"/>
        <v>0</v>
      </c>
      <c r="E419" s="309"/>
      <c r="F419" s="309"/>
      <c r="G419" s="309"/>
      <c r="H419" s="309"/>
      <c r="I419" s="286"/>
      <c r="J419" s="286"/>
      <c r="K419" s="286"/>
      <c r="L419" s="286"/>
      <c r="M419" s="286"/>
      <c r="N419" s="286"/>
      <c r="O419" s="286"/>
      <c r="P419" s="286"/>
      <c r="Q419" s="286"/>
      <c r="R419" s="286"/>
      <c r="S419" s="286"/>
      <c r="T419" s="286"/>
      <c r="U419" s="286"/>
      <c r="V419" s="286"/>
      <c r="W419" s="286"/>
      <c r="X419" s="286"/>
      <c r="Y419" s="286"/>
      <c r="Z419" s="286"/>
      <c r="AA419" s="286"/>
      <c r="AB419" s="286"/>
      <c r="AC419" s="286"/>
      <c r="AT419" s="598" t="str">
        <f t="shared" si="144"/>
        <v/>
      </c>
      <c r="AU419" s="612">
        <f t="shared" si="145"/>
        <v>0</v>
      </c>
      <c r="AV419" s="585">
        <f t="shared" si="146"/>
        <v>0</v>
      </c>
    </row>
    <row r="420" spans="1:48" s="287" customFormat="1" ht="18" customHeight="1" x14ac:dyDescent="0.25">
      <c r="A420" s="286"/>
      <c r="B420" s="890"/>
      <c r="C420" s="310" t="str">
        <f t="shared" si="142"/>
        <v/>
      </c>
      <c r="D420" s="770">
        <f t="shared" si="143"/>
        <v>0</v>
      </c>
      <c r="E420" s="309"/>
      <c r="F420" s="309"/>
      <c r="G420" s="309"/>
      <c r="H420" s="309"/>
      <c r="I420" s="286"/>
      <c r="J420" s="286"/>
      <c r="K420" s="286"/>
      <c r="L420" s="286"/>
      <c r="M420" s="286"/>
      <c r="N420" s="286"/>
      <c r="O420" s="286"/>
      <c r="P420" s="286"/>
      <c r="Q420" s="286"/>
      <c r="R420" s="286"/>
      <c r="S420" s="286"/>
      <c r="T420" s="286"/>
      <c r="U420" s="286"/>
      <c r="V420" s="286"/>
      <c r="W420" s="286"/>
      <c r="X420" s="286"/>
      <c r="Y420" s="286"/>
      <c r="Z420" s="286"/>
      <c r="AA420" s="286"/>
      <c r="AB420" s="286"/>
      <c r="AC420" s="286"/>
      <c r="AT420" s="598" t="str">
        <f t="shared" si="144"/>
        <v/>
      </c>
      <c r="AU420" s="612">
        <f t="shared" si="145"/>
        <v>0</v>
      </c>
      <c r="AV420" s="585">
        <f t="shared" si="146"/>
        <v>0</v>
      </c>
    </row>
    <row r="421" spans="1:48" s="287" customFormat="1" ht="18" customHeight="1" x14ac:dyDescent="0.25">
      <c r="A421" s="286"/>
      <c r="B421" s="890"/>
      <c r="C421" s="310" t="str">
        <f t="shared" si="142"/>
        <v/>
      </c>
      <c r="D421" s="770">
        <f t="shared" si="143"/>
        <v>0</v>
      </c>
      <c r="E421" s="309"/>
      <c r="F421" s="309"/>
      <c r="G421" s="309"/>
      <c r="H421" s="309"/>
      <c r="I421" s="286"/>
      <c r="J421" s="286"/>
      <c r="K421" s="286"/>
      <c r="L421" s="286"/>
      <c r="M421" s="286"/>
      <c r="N421" s="286"/>
      <c r="O421" s="286"/>
      <c r="P421" s="286"/>
      <c r="Q421" s="286"/>
      <c r="R421" s="286"/>
      <c r="S421" s="286"/>
      <c r="T421" s="286"/>
      <c r="U421" s="286"/>
      <c r="V421" s="286"/>
      <c r="W421" s="286"/>
      <c r="X421" s="286"/>
      <c r="Y421" s="286"/>
      <c r="Z421" s="286"/>
      <c r="AA421" s="286"/>
      <c r="AB421" s="286"/>
      <c r="AC421" s="286"/>
      <c r="AT421" s="598" t="str">
        <f t="shared" si="144"/>
        <v/>
      </c>
      <c r="AU421" s="612">
        <f t="shared" si="145"/>
        <v>0</v>
      </c>
      <c r="AV421" s="585">
        <f t="shared" si="146"/>
        <v>0</v>
      </c>
    </row>
    <row r="422" spans="1:48" s="287" customFormat="1" ht="18" customHeight="1" x14ac:dyDescent="0.25">
      <c r="A422" s="286"/>
      <c r="B422" s="890"/>
      <c r="C422" s="310" t="str">
        <f t="shared" si="142"/>
        <v/>
      </c>
      <c r="D422" s="770">
        <f t="shared" si="143"/>
        <v>0</v>
      </c>
      <c r="E422" s="309"/>
      <c r="F422" s="309"/>
      <c r="G422" s="309"/>
      <c r="H422" s="309"/>
      <c r="I422" s="286"/>
      <c r="J422" s="286"/>
      <c r="K422" s="286"/>
      <c r="L422" s="286"/>
      <c r="M422" s="286"/>
      <c r="N422" s="286"/>
      <c r="O422" s="286"/>
      <c r="P422" s="286"/>
      <c r="Q422" s="286"/>
      <c r="R422" s="286"/>
      <c r="S422" s="286"/>
      <c r="T422" s="286"/>
      <c r="U422" s="286"/>
      <c r="V422" s="286"/>
      <c r="W422" s="286"/>
      <c r="X422" s="286"/>
      <c r="Y422" s="286"/>
      <c r="Z422" s="286"/>
      <c r="AA422" s="286"/>
      <c r="AB422" s="286"/>
      <c r="AC422" s="286"/>
      <c r="AT422" s="598" t="str">
        <f t="shared" si="144"/>
        <v/>
      </c>
      <c r="AU422" s="612">
        <f t="shared" si="145"/>
        <v>0</v>
      </c>
      <c r="AV422" s="585">
        <f t="shared" si="146"/>
        <v>0</v>
      </c>
    </row>
    <row r="423" spans="1:48" s="287" customFormat="1" ht="18" customHeight="1" x14ac:dyDescent="0.25">
      <c r="A423" s="286"/>
      <c r="B423" s="890"/>
      <c r="C423" s="310" t="str">
        <f t="shared" si="142"/>
        <v/>
      </c>
      <c r="D423" s="770">
        <f t="shared" si="143"/>
        <v>0</v>
      </c>
      <c r="E423" s="309"/>
      <c r="F423" s="309"/>
      <c r="G423" s="309"/>
      <c r="H423" s="309"/>
      <c r="I423" s="286"/>
      <c r="J423" s="286"/>
      <c r="K423" s="286"/>
      <c r="L423" s="286"/>
      <c r="M423" s="286"/>
      <c r="N423" s="286"/>
      <c r="O423" s="286"/>
      <c r="P423" s="286"/>
      <c r="Q423" s="286"/>
      <c r="R423" s="286"/>
      <c r="S423" s="286"/>
      <c r="T423" s="286"/>
      <c r="U423" s="286"/>
      <c r="V423" s="286"/>
      <c r="W423" s="286"/>
      <c r="X423" s="286"/>
      <c r="Y423" s="286"/>
      <c r="Z423" s="286"/>
      <c r="AA423" s="286"/>
      <c r="AB423" s="286"/>
      <c r="AC423" s="286"/>
      <c r="AT423" s="598" t="str">
        <f t="shared" si="144"/>
        <v/>
      </c>
      <c r="AU423" s="612">
        <f t="shared" si="145"/>
        <v>0</v>
      </c>
      <c r="AV423" s="585">
        <f t="shared" si="146"/>
        <v>0</v>
      </c>
    </row>
    <row r="424" spans="1:48" s="287" customFormat="1" ht="18" customHeight="1" x14ac:dyDescent="0.25">
      <c r="A424" s="286"/>
      <c r="B424" s="890"/>
      <c r="C424" s="310" t="str">
        <f t="shared" si="142"/>
        <v/>
      </c>
      <c r="D424" s="770">
        <f t="shared" si="143"/>
        <v>0</v>
      </c>
      <c r="E424" s="309"/>
      <c r="F424" s="309"/>
      <c r="G424" s="309"/>
      <c r="H424" s="309"/>
      <c r="I424" s="286"/>
      <c r="J424" s="286"/>
      <c r="K424" s="286"/>
      <c r="L424" s="286"/>
      <c r="M424" s="286"/>
      <c r="N424" s="286"/>
      <c r="O424" s="286"/>
      <c r="P424" s="286"/>
      <c r="Q424" s="286"/>
      <c r="R424" s="286"/>
      <c r="S424" s="286"/>
      <c r="T424" s="286"/>
      <c r="U424" s="286"/>
      <c r="V424" s="286"/>
      <c r="W424" s="286"/>
      <c r="X424" s="286"/>
      <c r="Y424" s="286"/>
      <c r="Z424" s="286"/>
      <c r="AA424" s="286"/>
      <c r="AB424" s="286"/>
      <c r="AC424" s="286"/>
      <c r="AT424" s="598" t="str">
        <f t="shared" si="144"/>
        <v/>
      </c>
      <c r="AU424" s="612">
        <f t="shared" si="145"/>
        <v>0</v>
      </c>
      <c r="AV424" s="585">
        <f t="shared" si="146"/>
        <v>0</v>
      </c>
    </row>
    <row r="425" spans="1:48" s="287" customFormat="1" ht="18" customHeight="1" x14ac:dyDescent="0.25">
      <c r="A425" s="286"/>
      <c r="B425" s="890"/>
      <c r="C425" s="310" t="str">
        <f t="shared" si="142"/>
        <v/>
      </c>
      <c r="D425" s="770">
        <f t="shared" si="143"/>
        <v>0</v>
      </c>
      <c r="E425" s="309"/>
      <c r="F425" s="309"/>
      <c r="G425" s="309"/>
      <c r="H425" s="309"/>
      <c r="I425" s="286"/>
      <c r="J425" s="286"/>
      <c r="K425" s="286"/>
      <c r="L425" s="286"/>
      <c r="M425" s="286"/>
      <c r="N425" s="286"/>
      <c r="O425" s="286"/>
      <c r="P425" s="286"/>
      <c r="Q425" s="286"/>
      <c r="R425" s="286"/>
      <c r="S425" s="286"/>
      <c r="T425" s="286"/>
      <c r="U425" s="286"/>
      <c r="V425" s="286"/>
      <c r="W425" s="286"/>
      <c r="X425" s="286"/>
      <c r="Y425" s="286"/>
      <c r="Z425" s="286"/>
      <c r="AA425" s="286"/>
      <c r="AB425" s="286"/>
      <c r="AC425" s="286"/>
      <c r="AT425" s="598" t="str">
        <f t="shared" si="144"/>
        <v/>
      </c>
      <c r="AU425" s="612">
        <f t="shared" si="145"/>
        <v>0</v>
      </c>
      <c r="AV425" s="585">
        <f t="shared" si="146"/>
        <v>0</v>
      </c>
    </row>
    <row r="426" spans="1:48" s="287" customFormat="1" ht="18" customHeight="1" x14ac:dyDescent="0.25">
      <c r="A426" s="286"/>
      <c r="B426" s="890"/>
      <c r="C426" s="310" t="str">
        <f t="shared" si="142"/>
        <v/>
      </c>
      <c r="D426" s="770">
        <f t="shared" si="143"/>
        <v>0</v>
      </c>
      <c r="E426" s="309"/>
      <c r="F426" s="309"/>
      <c r="G426" s="309"/>
      <c r="H426" s="309"/>
      <c r="I426" s="286"/>
      <c r="J426" s="286"/>
      <c r="K426" s="286"/>
      <c r="L426" s="286"/>
      <c r="M426" s="286"/>
      <c r="N426" s="286"/>
      <c r="O426" s="286"/>
      <c r="P426" s="286"/>
      <c r="Q426" s="286"/>
      <c r="R426" s="286"/>
      <c r="S426" s="286"/>
      <c r="T426" s="286"/>
      <c r="U426" s="286"/>
      <c r="V426" s="286"/>
      <c r="W426" s="286"/>
      <c r="X426" s="286"/>
      <c r="Y426" s="286"/>
      <c r="Z426" s="286"/>
      <c r="AA426" s="286"/>
      <c r="AB426" s="286"/>
      <c r="AC426" s="286"/>
      <c r="AT426" s="598" t="str">
        <f t="shared" si="144"/>
        <v/>
      </c>
      <c r="AU426" s="612">
        <f t="shared" si="145"/>
        <v>0</v>
      </c>
      <c r="AV426" s="585">
        <f t="shared" si="146"/>
        <v>0</v>
      </c>
    </row>
    <row r="427" spans="1:48" s="287" customFormat="1" ht="18" customHeight="1" x14ac:dyDescent="0.25">
      <c r="A427" s="286"/>
      <c r="B427" s="890"/>
      <c r="C427" s="310" t="str">
        <f t="shared" si="142"/>
        <v/>
      </c>
      <c r="D427" s="770">
        <f t="shared" si="143"/>
        <v>0</v>
      </c>
      <c r="E427" s="309"/>
      <c r="F427" s="309"/>
      <c r="G427" s="309"/>
      <c r="H427" s="309"/>
      <c r="I427" s="286"/>
      <c r="J427" s="286"/>
      <c r="K427" s="286"/>
      <c r="L427" s="286"/>
      <c r="M427" s="286"/>
      <c r="N427" s="286"/>
      <c r="O427" s="286"/>
      <c r="P427" s="286"/>
      <c r="Q427" s="286"/>
      <c r="R427" s="286"/>
      <c r="S427" s="286"/>
      <c r="T427" s="286"/>
      <c r="U427" s="286"/>
      <c r="V427" s="286"/>
      <c r="W427" s="286"/>
      <c r="X427" s="286"/>
      <c r="Y427" s="286"/>
      <c r="Z427" s="286"/>
      <c r="AA427" s="286"/>
      <c r="AB427" s="286"/>
      <c r="AC427" s="286"/>
      <c r="AT427" s="598" t="str">
        <f t="shared" si="144"/>
        <v/>
      </c>
      <c r="AU427" s="612">
        <f t="shared" si="145"/>
        <v>0</v>
      </c>
      <c r="AV427" s="585">
        <f t="shared" si="146"/>
        <v>0</v>
      </c>
    </row>
    <row r="428" spans="1:48" s="287" customFormat="1" ht="18" customHeight="1" x14ac:dyDescent="0.25">
      <c r="A428" s="286"/>
      <c r="B428" s="890"/>
      <c r="C428" s="310" t="str">
        <f t="shared" si="142"/>
        <v/>
      </c>
      <c r="D428" s="770">
        <f t="shared" si="143"/>
        <v>0</v>
      </c>
      <c r="E428" s="309"/>
      <c r="F428" s="309"/>
      <c r="G428" s="309"/>
      <c r="H428" s="309"/>
      <c r="I428" s="286"/>
      <c r="J428" s="286"/>
      <c r="K428" s="286"/>
      <c r="L428" s="286"/>
      <c r="M428" s="286"/>
      <c r="N428" s="286"/>
      <c r="O428" s="286"/>
      <c r="P428" s="286"/>
      <c r="Q428" s="286"/>
      <c r="R428" s="286"/>
      <c r="S428" s="286"/>
      <c r="T428" s="286"/>
      <c r="U428" s="286"/>
      <c r="V428" s="286"/>
      <c r="W428" s="286"/>
      <c r="X428" s="286"/>
      <c r="Y428" s="286"/>
      <c r="Z428" s="286"/>
      <c r="AA428" s="286"/>
      <c r="AB428" s="286"/>
      <c r="AC428" s="286"/>
      <c r="AT428" s="598" t="str">
        <f t="shared" si="144"/>
        <v/>
      </c>
      <c r="AU428" s="612">
        <f t="shared" si="145"/>
        <v>0</v>
      </c>
      <c r="AV428" s="585">
        <f t="shared" si="146"/>
        <v>0</v>
      </c>
    </row>
    <row r="429" spans="1:48" s="287" customFormat="1" ht="18" customHeight="1" thickBot="1" x14ac:dyDescent="0.3">
      <c r="A429" s="286"/>
      <c r="B429" s="891"/>
      <c r="C429" s="311" t="str">
        <f t="shared" si="142"/>
        <v/>
      </c>
      <c r="D429" s="771">
        <f t="shared" si="143"/>
        <v>0</v>
      </c>
      <c r="E429" s="309"/>
      <c r="F429" s="309"/>
      <c r="G429" s="309"/>
      <c r="H429" s="309"/>
      <c r="I429" s="286"/>
      <c r="J429" s="286"/>
      <c r="K429" s="286"/>
      <c r="L429" s="286"/>
      <c r="M429" s="286"/>
      <c r="N429" s="286"/>
      <c r="O429" s="286"/>
      <c r="P429" s="286"/>
      <c r="Q429" s="286"/>
      <c r="R429" s="286"/>
      <c r="S429" s="286"/>
      <c r="T429" s="286"/>
      <c r="U429" s="286"/>
      <c r="V429" s="286"/>
      <c r="W429" s="286"/>
      <c r="X429" s="286"/>
      <c r="Y429" s="286"/>
      <c r="Z429" s="286"/>
      <c r="AA429" s="286"/>
      <c r="AB429" s="286"/>
      <c r="AC429" s="286"/>
      <c r="AT429" s="599" t="str">
        <f t="shared" si="144"/>
        <v/>
      </c>
      <c r="AU429" s="613">
        <f t="shared" si="145"/>
        <v>0</v>
      </c>
      <c r="AV429" s="586">
        <f t="shared" si="146"/>
        <v>0</v>
      </c>
    </row>
    <row r="430" spans="1:48" s="287" customFormat="1" ht="18" customHeight="1" x14ac:dyDescent="0.25">
      <c r="A430" s="286"/>
      <c r="B430" s="899" t="s">
        <v>10</v>
      </c>
      <c r="C430" s="308" t="str">
        <f t="shared" si="142"/>
        <v/>
      </c>
      <c r="D430" s="772">
        <f t="shared" ref="D430:D444" si="147">SUMIF($C$290:$C$304,C430,$I$290:$I$304)</f>
        <v>0</v>
      </c>
      <c r="E430" s="309"/>
      <c r="F430" s="309"/>
      <c r="G430" s="309"/>
      <c r="H430" s="309"/>
      <c r="I430" s="286"/>
      <c r="J430" s="286"/>
      <c r="K430" s="286"/>
      <c r="L430" s="286"/>
      <c r="M430" s="286"/>
      <c r="N430" s="286"/>
      <c r="O430" s="286"/>
      <c r="P430" s="286"/>
      <c r="Q430" s="286"/>
      <c r="R430" s="286"/>
      <c r="S430" s="286"/>
      <c r="T430" s="286"/>
      <c r="U430" s="286"/>
      <c r="V430" s="286"/>
      <c r="W430" s="286"/>
      <c r="X430" s="286"/>
      <c r="Y430" s="286"/>
      <c r="Z430" s="286"/>
      <c r="AA430" s="286"/>
      <c r="AB430" s="286"/>
      <c r="AC430" s="286"/>
    </row>
    <row r="431" spans="1:48" s="287" customFormat="1" ht="18" customHeight="1" x14ac:dyDescent="0.25">
      <c r="A431" s="286"/>
      <c r="B431" s="897"/>
      <c r="C431" s="310" t="str">
        <f t="shared" si="142"/>
        <v/>
      </c>
      <c r="D431" s="772">
        <f t="shared" si="147"/>
        <v>0</v>
      </c>
      <c r="E431" s="309"/>
      <c r="F431" s="309"/>
      <c r="G431" s="309"/>
      <c r="H431" s="309"/>
      <c r="I431" s="286"/>
      <c r="J431" s="286"/>
      <c r="K431" s="286"/>
      <c r="L431" s="286"/>
      <c r="M431" s="286"/>
      <c r="N431" s="286"/>
      <c r="O431" s="286"/>
      <c r="P431" s="286"/>
      <c r="Q431" s="286"/>
      <c r="R431" s="286"/>
      <c r="S431" s="286"/>
      <c r="T431" s="286"/>
      <c r="U431" s="286"/>
      <c r="V431" s="286"/>
      <c r="W431" s="286"/>
      <c r="X431" s="286"/>
      <c r="Y431" s="286"/>
      <c r="Z431" s="286"/>
      <c r="AA431" s="286"/>
      <c r="AB431" s="286"/>
      <c r="AC431" s="286"/>
    </row>
    <row r="432" spans="1:48" s="287" customFormat="1" ht="18" customHeight="1" x14ac:dyDescent="0.25">
      <c r="A432" s="286"/>
      <c r="B432" s="897"/>
      <c r="C432" s="310" t="str">
        <f t="shared" si="142"/>
        <v/>
      </c>
      <c r="D432" s="772">
        <f t="shared" si="147"/>
        <v>0</v>
      </c>
      <c r="E432" s="309"/>
      <c r="F432" s="309"/>
      <c r="G432" s="309"/>
      <c r="H432" s="309"/>
      <c r="I432" s="286"/>
      <c r="J432" s="286"/>
      <c r="K432" s="286"/>
      <c r="L432" s="286"/>
      <c r="M432" s="286"/>
      <c r="N432" s="286"/>
      <c r="O432" s="286"/>
      <c r="P432" s="286"/>
      <c r="Q432" s="286"/>
      <c r="R432" s="286"/>
      <c r="S432" s="286"/>
      <c r="T432" s="286"/>
      <c r="U432" s="286"/>
      <c r="V432" s="286"/>
      <c r="W432" s="286"/>
      <c r="X432" s="286"/>
      <c r="Y432" s="286"/>
      <c r="Z432" s="286"/>
      <c r="AA432" s="286"/>
      <c r="AB432" s="286"/>
      <c r="AC432" s="286"/>
    </row>
    <row r="433" spans="1:29" s="287" customFormat="1" ht="18" customHeight="1" x14ac:dyDescent="0.25">
      <c r="A433" s="286"/>
      <c r="B433" s="897"/>
      <c r="C433" s="310" t="str">
        <f t="shared" si="142"/>
        <v/>
      </c>
      <c r="D433" s="772">
        <f t="shared" si="147"/>
        <v>0</v>
      </c>
      <c r="E433" s="309"/>
      <c r="F433" s="309"/>
      <c r="G433" s="309"/>
      <c r="H433" s="309"/>
      <c r="I433" s="286"/>
      <c r="J433" s="286"/>
      <c r="K433" s="286"/>
      <c r="L433" s="286"/>
      <c r="M433" s="286"/>
      <c r="N433" s="286"/>
      <c r="O433" s="286"/>
      <c r="P433" s="286"/>
      <c r="Q433" s="286"/>
      <c r="R433" s="286"/>
      <c r="S433" s="286"/>
      <c r="T433" s="286"/>
      <c r="U433" s="286"/>
      <c r="V433" s="286"/>
      <c r="W433" s="286"/>
      <c r="X433" s="286"/>
      <c r="Y433" s="286"/>
      <c r="Z433" s="286"/>
      <c r="AA433" s="286"/>
      <c r="AB433" s="286"/>
      <c r="AC433" s="286"/>
    </row>
    <row r="434" spans="1:29" s="287" customFormat="1" ht="18" customHeight="1" x14ac:dyDescent="0.25">
      <c r="A434" s="286"/>
      <c r="B434" s="897"/>
      <c r="C434" s="310" t="str">
        <f t="shared" si="142"/>
        <v/>
      </c>
      <c r="D434" s="772">
        <f t="shared" si="147"/>
        <v>0</v>
      </c>
      <c r="E434" s="309"/>
      <c r="F434" s="309"/>
      <c r="G434" s="309"/>
      <c r="H434" s="309"/>
      <c r="I434" s="286"/>
      <c r="J434" s="286"/>
      <c r="K434" s="286"/>
      <c r="L434" s="286"/>
      <c r="M434" s="286"/>
      <c r="N434" s="286"/>
      <c r="O434" s="286"/>
      <c r="P434" s="286"/>
      <c r="Q434" s="286"/>
      <c r="R434" s="286"/>
      <c r="S434" s="286"/>
      <c r="T434" s="286"/>
      <c r="U434" s="286"/>
      <c r="V434" s="286"/>
      <c r="W434" s="286"/>
      <c r="X434" s="286"/>
      <c r="Y434" s="286"/>
      <c r="Z434" s="286"/>
      <c r="AA434" s="286"/>
      <c r="AB434" s="286"/>
      <c r="AC434" s="286"/>
    </row>
    <row r="435" spans="1:29" s="287" customFormat="1" ht="18" customHeight="1" x14ac:dyDescent="0.25">
      <c r="A435" s="286"/>
      <c r="B435" s="897"/>
      <c r="C435" s="310" t="str">
        <f t="shared" si="142"/>
        <v/>
      </c>
      <c r="D435" s="772">
        <f t="shared" si="147"/>
        <v>0</v>
      </c>
      <c r="E435" s="309"/>
      <c r="F435" s="309"/>
      <c r="G435" s="309"/>
      <c r="H435" s="309"/>
      <c r="I435" s="286"/>
      <c r="J435" s="286"/>
      <c r="K435" s="286"/>
      <c r="L435" s="286"/>
      <c r="M435" s="286"/>
      <c r="N435" s="286"/>
      <c r="O435" s="286"/>
      <c r="P435" s="286"/>
      <c r="Q435" s="286"/>
      <c r="R435" s="286"/>
      <c r="S435" s="286"/>
      <c r="T435" s="286"/>
      <c r="U435" s="286"/>
      <c r="V435" s="286"/>
      <c r="W435" s="286"/>
      <c r="X435" s="286"/>
      <c r="Y435" s="286"/>
      <c r="Z435" s="286"/>
      <c r="AA435" s="286"/>
      <c r="AB435" s="286"/>
      <c r="AC435" s="286"/>
    </row>
    <row r="436" spans="1:29" s="287" customFormat="1" ht="18" customHeight="1" x14ac:dyDescent="0.25">
      <c r="A436" s="286"/>
      <c r="B436" s="897"/>
      <c r="C436" s="310" t="str">
        <f t="shared" si="142"/>
        <v/>
      </c>
      <c r="D436" s="772">
        <f t="shared" si="147"/>
        <v>0</v>
      </c>
      <c r="E436" s="309"/>
      <c r="F436" s="309"/>
      <c r="G436" s="309"/>
      <c r="H436" s="309"/>
      <c r="I436" s="286"/>
      <c r="J436" s="286"/>
      <c r="K436" s="286"/>
      <c r="L436" s="286"/>
      <c r="M436" s="286"/>
      <c r="N436" s="286"/>
      <c r="O436" s="286"/>
      <c r="P436" s="286"/>
      <c r="Q436" s="286"/>
      <c r="R436" s="286"/>
      <c r="S436" s="286"/>
      <c r="T436" s="286"/>
      <c r="U436" s="286"/>
      <c r="V436" s="286"/>
      <c r="W436" s="286"/>
      <c r="X436" s="286"/>
      <c r="Y436" s="286"/>
      <c r="Z436" s="286"/>
      <c r="AA436" s="286"/>
      <c r="AB436" s="286"/>
      <c r="AC436" s="286"/>
    </row>
    <row r="437" spans="1:29" s="287" customFormat="1" ht="18" customHeight="1" x14ac:dyDescent="0.25">
      <c r="A437" s="286"/>
      <c r="B437" s="897"/>
      <c r="C437" s="310" t="str">
        <f t="shared" si="142"/>
        <v/>
      </c>
      <c r="D437" s="772">
        <f t="shared" si="147"/>
        <v>0</v>
      </c>
      <c r="E437" s="309"/>
      <c r="F437" s="309"/>
      <c r="G437" s="309"/>
      <c r="H437" s="309"/>
      <c r="I437" s="286"/>
      <c r="J437" s="286"/>
      <c r="K437" s="286"/>
      <c r="L437" s="286"/>
      <c r="M437" s="286"/>
      <c r="N437" s="286"/>
      <c r="O437" s="286"/>
      <c r="P437" s="286"/>
      <c r="Q437" s="286"/>
      <c r="R437" s="286"/>
      <c r="S437" s="286"/>
      <c r="T437" s="286"/>
      <c r="U437" s="286"/>
      <c r="V437" s="286"/>
      <c r="W437" s="286"/>
      <c r="X437" s="286"/>
      <c r="Y437" s="286"/>
      <c r="Z437" s="286"/>
      <c r="AA437" s="286"/>
      <c r="AB437" s="286"/>
      <c r="AC437" s="286"/>
    </row>
    <row r="438" spans="1:29" s="287" customFormat="1" ht="18" customHeight="1" x14ac:dyDescent="0.25">
      <c r="A438" s="286"/>
      <c r="B438" s="897"/>
      <c r="C438" s="310" t="str">
        <f t="shared" si="142"/>
        <v/>
      </c>
      <c r="D438" s="772">
        <f t="shared" si="147"/>
        <v>0</v>
      </c>
      <c r="E438" s="309"/>
      <c r="F438" s="309"/>
      <c r="G438" s="309"/>
      <c r="H438" s="309"/>
      <c r="I438" s="286"/>
      <c r="J438" s="286"/>
      <c r="K438" s="286"/>
      <c r="L438" s="286"/>
      <c r="M438" s="286"/>
      <c r="N438" s="286"/>
      <c r="O438" s="286"/>
      <c r="P438" s="286"/>
      <c r="Q438" s="286"/>
      <c r="R438" s="286"/>
      <c r="S438" s="286"/>
      <c r="T438" s="286"/>
      <c r="U438" s="286"/>
      <c r="V438" s="286"/>
      <c r="W438" s="286"/>
      <c r="X438" s="286"/>
      <c r="Y438" s="286"/>
      <c r="Z438" s="286"/>
      <c r="AA438" s="286"/>
      <c r="AB438" s="286"/>
      <c r="AC438" s="286"/>
    </row>
    <row r="439" spans="1:29" s="287" customFormat="1" ht="18" customHeight="1" x14ac:dyDescent="0.25">
      <c r="A439" s="286"/>
      <c r="B439" s="897"/>
      <c r="C439" s="310" t="str">
        <f t="shared" si="142"/>
        <v/>
      </c>
      <c r="D439" s="772">
        <f t="shared" si="147"/>
        <v>0</v>
      </c>
      <c r="E439" s="309"/>
      <c r="F439" s="309"/>
      <c r="G439" s="309"/>
      <c r="H439" s="309"/>
      <c r="I439" s="286"/>
      <c r="J439" s="286"/>
      <c r="K439" s="286"/>
      <c r="L439" s="286"/>
      <c r="M439" s="286"/>
      <c r="N439" s="286"/>
      <c r="O439" s="286"/>
      <c r="P439" s="286"/>
      <c r="Q439" s="286"/>
      <c r="R439" s="286"/>
      <c r="S439" s="286"/>
      <c r="T439" s="286"/>
      <c r="U439" s="286"/>
      <c r="V439" s="286"/>
      <c r="W439" s="286"/>
      <c r="X439" s="286"/>
      <c r="Y439" s="286"/>
      <c r="Z439" s="286"/>
      <c r="AA439" s="286"/>
      <c r="AB439" s="286"/>
      <c r="AC439" s="286"/>
    </row>
    <row r="440" spans="1:29" s="287" customFormat="1" ht="18" customHeight="1" x14ac:dyDescent="0.25">
      <c r="A440" s="286"/>
      <c r="B440" s="897"/>
      <c r="C440" s="310" t="str">
        <f t="shared" si="142"/>
        <v/>
      </c>
      <c r="D440" s="772">
        <f t="shared" si="147"/>
        <v>0</v>
      </c>
      <c r="E440" s="309"/>
      <c r="F440" s="309"/>
      <c r="G440" s="309"/>
      <c r="H440" s="309"/>
      <c r="I440" s="286"/>
      <c r="J440" s="286"/>
      <c r="K440" s="286"/>
      <c r="L440" s="286"/>
      <c r="M440" s="286"/>
      <c r="N440" s="286"/>
      <c r="O440" s="286"/>
      <c r="P440" s="286"/>
      <c r="Q440" s="286"/>
      <c r="R440" s="286"/>
      <c r="S440" s="286"/>
      <c r="T440" s="286"/>
      <c r="U440" s="286"/>
      <c r="V440" s="286"/>
      <c r="W440" s="286"/>
      <c r="X440" s="286"/>
      <c r="Y440" s="286"/>
      <c r="Z440" s="286"/>
      <c r="AA440" s="286"/>
      <c r="AB440" s="286"/>
      <c r="AC440" s="286"/>
    </row>
    <row r="441" spans="1:29" s="287" customFormat="1" ht="18" customHeight="1" x14ac:dyDescent="0.25">
      <c r="A441" s="286"/>
      <c r="B441" s="897"/>
      <c r="C441" s="310" t="str">
        <f t="shared" si="142"/>
        <v/>
      </c>
      <c r="D441" s="772">
        <f t="shared" si="147"/>
        <v>0</v>
      </c>
      <c r="E441" s="309"/>
      <c r="F441" s="309"/>
      <c r="G441" s="309"/>
      <c r="H441" s="309"/>
      <c r="I441" s="286"/>
      <c r="J441" s="286"/>
      <c r="K441" s="286"/>
      <c r="L441" s="286"/>
      <c r="M441" s="286"/>
      <c r="N441" s="286"/>
      <c r="O441" s="286"/>
      <c r="P441" s="286"/>
      <c r="Q441" s="286"/>
      <c r="R441" s="286"/>
      <c r="S441" s="286"/>
      <c r="T441" s="286"/>
      <c r="U441" s="286"/>
      <c r="V441" s="286"/>
      <c r="W441" s="286"/>
      <c r="X441" s="286"/>
      <c r="Y441" s="286"/>
      <c r="Z441" s="286"/>
      <c r="AA441" s="286"/>
      <c r="AB441" s="286"/>
      <c r="AC441" s="286"/>
    </row>
    <row r="442" spans="1:29" s="287" customFormat="1" ht="18" customHeight="1" x14ac:dyDescent="0.25">
      <c r="A442" s="286"/>
      <c r="B442" s="897"/>
      <c r="C442" s="310" t="str">
        <f t="shared" si="142"/>
        <v/>
      </c>
      <c r="D442" s="772">
        <f t="shared" si="147"/>
        <v>0</v>
      </c>
      <c r="E442" s="309"/>
      <c r="F442" s="309"/>
      <c r="G442" s="309"/>
      <c r="H442" s="309"/>
      <c r="I442" s="286"/>
      <c r="J442" s="286"/>
      <c r="K442" s="286"/>
      <c r="L442" s="286"/>
      <c r="M442" s="286"/>
      <c r="N442" s="286"/>
      <c r="O442" s="286"/>
      <c r="P442" s="286"/>
      <c r="Q442" s="286"/>
      <c r="R442" s="286"/>
      <c r="S442" s="286"/>
      <c r="T442" s="286"/>
      <c r="U442" s="286"/>
      <c r="V442" s="286"/>
      <c r="W442" s="286"/>
      <c r="X442" s="286"/>
      <c r="Y442" s="286"/>
      <c r="Z442" s="286"/>
      <c r="AA442" s="286"/>
      <c r="AB442" s="286"/>
      <c r="AC442" s="286"/>
    </row>
    <row r="443" spans="1:29" s="287" customFormat="1" ht="18" customHeight="1" x14ac:dyDescent="0.25">
      <c r="A443" s="286"/>
      <c r="B443" s="897"/>
      <c r="C443" s="310" t="str">
        <f t="shared" si="142"/>
        <v/>
      </c>
      <c r="D443" s="772">
        <f t="shared" si="147"/>
        <v>0</v>
      </c>
      <c r="E443" s="309"/>
      <c r="F443" s="309"/>
      <c r="G443" s="309"/>
      <c r="H443" s="309"/>
      <c r="I443" s="286"/>
      <c r="J443" s="286"/>
      <c r="K443" s="286"/>
      <c r="L443" s="286"/>
      <c r="M443" s="286"/>
      <c r="N443" s="286"/>
      <c r="O443" s="286"/>
      <c r="P443" s="286"/>
      <c r="Q443" s="286"/>
      <c r="R443" s="286"/>
      <c r="S443" s="286"/>
      <c r="T443" s="286"/>
      <c r="U443" s="286"/>
      <c r="V443" s="286"/>
      <c r="W443" s="286"/>
      <c r="X443" s="286"/>
      <c r="Y443" s="286"/>
      <c r="Z443" s="286"/>
      <c r="AA443" s="286"/>
      <c r="AB443" s="286"/>
      <c r="AC443" s="286"/>
    </row>
    <row r="444" spans="1:29" s="287" customFormat="1" ht="18" customHeight="1" thickBot="1" x14ac:dyDescent="0.3">
      <c r="A444" s="286"/>
      <c r="B444" s="898"/>
      <c r="C444" s="311" t="str">
        <f t="shared" si="142"/>
        <v/>
      </c>
      <c r="D444" s="773">
        <f t="shared" si="147"/>
        <v>0</v>
      </c>
      <c r="E444" s="309"/>
      <c r="F444" s="309"/>
      <c r="G444" s="309"/>
      <c r="H444" s="309"/>
      <c r="I444" s="286"/>
      <c r="J444" s="286"/>
      <c r="K444" s="286"/>
      <c r="L444" s="286"/>
      <c r="M444" s="286"/>
      <c r="N444" s="286"/>
      <c r="O444" s="286"/>
      <c r="P444" s="286"/>
      <c r="Q444" s="286"/>
      <c r="R444" s="286"/>
      <c r="S444" s="286"/>
      <c r="T444" s="286"/>
      <c r="U444" s="286"/>
      <c r="V444" s="286"/>
      <c r="W444" s="286"/>
      <c r="X444" s="286"/>
      <c r="Y444" s="286"/>
      <c r="Z444" s="286"/>
      <c r="AA444" s="286"/>
      <c r="AB444" s="286"/>
      <c r="AC444" s="286"/>
    </row>
    <row r="445" spans="1:29" s="287" customFormat="1" ht="18" customHeight="1" x14ac:dyDescent="0.25">
      <c r="A445" s="286"/>
      <c r="B445" s="911" t="s">
        <v>4</v>
      </c>
      <c r="C445" s="308" t="str">
        <f t="shared" si="142"/>
        <v/>
      </c>
      <c r="D445" s="772">
        <f t="shared" ref="D445:D459" si="148">SUMIF($C$305:$C$319,C445,$I$305:$I$319)</f>
        <v>0</v>
      </c>
      <c r="E445" s="309"/>
      <c r="F445" s="309"/>
      <c r="G445" s="309"/>
      <c r="H445" s="309"/>
      <c r="I445" s="286"/>
      <c r="J445" s="286"/>
      <c r="K445" s="286"/>
      <c r="L445" s="286"/>
      <c r="M445" s="286"/>
      <c r="N445" s="286"/>
      <c r="O445" s="286"/>
      <c r="P445" s="286"/>
      <c r="Q445" s="286"/>
      <c r="R445" s="286"/>
      <c r="S445" s="286"/>
      <c r="T445" s="286"/>
      <c r="U445" s="286"/>
      <c r="V445" s="286"/>
      <c r="W445" s="286"/>
      <c r="X445" s="286"/>
      <c r="Y445" s="286"/>
      <c r="Z445" s="286"/>
      <c r="AA445" s="286"/>
      <c r="AB445" s="286"/>
      <c r="AC445" s="286"/>
    </row>
    <row r="446" spans="1:29" s="287" customFormat="1" ht="18" customHeight="1" x14ac:dyDescent="0.25">
      <c r="A446" s="286"/>
      <c r="B446" s="912"/>
      <c r="C446" s="310" t="str">
        <f t="shared" si="142"/>
        <v/>
      </c>
      <c r="D446" s="772">
        <f t="shared" si="148"/>
        <v>0</v>
      </c>
      <c r="E446" s="309"/>
      <c r="F446" s="309"/>
      <c r="G446" s="309"/>
      <c r="H446" s="309"/>
      <c r="I446" s="286"/>
      <c r="J446" s="286"/>
      <c r="K446" s="286"/>
      <c r="L446" s="286"/>
      <c r="M446" s="286"/>
      <c r="N446" s="286"/>
      <c r="O446" s="286"/>
      <c r="P446" s="286"/>
      <c r="Q446" s="286"/>
      <c r="R446" s="286"/>
      <c r="S446" s="286"/>
      <c r="T446" s="286"/>
      <c r="U446" s="286"/>
      <c r="V446" s="286"/>
      <c r="W446" s="286"/>
      <c r="X446" s="286"/>
      <c r="Y446" s="286"/>
      <c r="Z446" s="286"/>
      <c r="AA446" s="286"/>
      <c r="AB446" s="286"/>
      <c r="AC446" s="286"/>
    </row>
    <row r="447" spans="1:29" s="287" customFormat="1" ht="18" customHeight="1" x14ac:dyDescent="0.25">
      <c r="A447" s="286"/>
      <c r="B447" s="912"/>
      <c r="C447" s="310" t="str">
        <f t="shared" ref="C447:C469" si="149">IF(C237="","",C237)</f>
        <v/>
      </c>
      <c r="D447" s="772">
        <f t="shared" si="148"/>
        <v>0</v>
      </c>
      <c r="E447" s="309"/>
      <c r="F447" s="309"/>
      <c r="G447" s="309"/>
      <c r="H447" s="309"/>
      <c r="I447" s="286"/>
      <c r="J447" s="286"/>
      <c r="K447" s="286"/>
      <c r="L447" s="286"/>
      <c r="M447" s="286"/>
      <c r="N447" s="286"/>
      <c r="O447" s="286"/>
      <c r="P447" s="286"/>
      <c r="Q447" s="286"/>
      <c r="R447" s="286"/>
      <c r="S447" s="286"/>
      <c r="T447" s="286"/>
      <c r="U447" s="286"/>
      <c r="V447" s="286"/>
      <c r="W447" s="286"/>
      <c r="X447" s="286"/>
      <c r="Y447" s="286"/>
      <c r="Z447" s="286"/>
      <c r="AA447" s="286"/>
      <c r="AB447" s="286"/>
      <c r="AC447" s="286"/>
    </row>
    <row r="448" spans="1:29" s="287" customFormat="1" ht="18" customHeight="1" x14ac:dyDescent="0.25">
      <c r="A448" s="286"/>
      <c r="B448" s="912"/>
      <c r="C448" s="310" t="str">
        <f t="shared" si="149"/>
        <v/>
      </c>
      <c r="D448" s="772">
        <f t="shared" si="148"/>
        <v>0</v>
      </c>
      <c r="E448" s="309"/>
      <c r="F448" s="309"/>
      <c r="G448" s="309"/>
      <c r="H448" s="309"/>
      <c r="I448" s="286"/>
      <c r="J448" s="286"/>
      <c r="K448" s="286"/>
      <c r="L448" s="286"/>
      <c r="M448" s="286"/>
      <c r="N448" s="286"/>
      <c r="O448" s="286"/>
      <c r="P448" s="286"/>
      <c r="Q448" s="286"/>
      <c r="R448" s="286"/>
      <c r="S448" s="286"/>
      <c r="T448" s="286"/>
      <c r="U448" s="286"/>
      <c r="V448" s="286"/>
      <c r="W448" s="286"/>
      <c r="X448" s="286"/>
      <c r="Y448" s="286"/>
      <c r="Z448" s="286"/>
      <c r="AA448" s="286"/>
      <c r="AB448" s="286"/>
      <c r="AC448" s="286"/>
    </row>
    <row r="449" spans="1:29" s="287" customFormat="1" ht="18" customHeight="1" x14ac:dyDescent="0.25">
      <c r="A449" s="286"/>
      <c r="B449" s="912"/>
      <c r="C449" s="310" t="str">
        <f t="shared" si="149"/>
        <v/>
      </c>
      <c r="D449" s="772">
        <f t="shared" si="148"/>
        <v>0</v>
      </c>
      <c r="E449" s="309"/>
      <c r="F449" s="309"/>
      <c r="G449" s="309"/>
      <c r="H449" s="309"/>
      <c r="I449" s="286"/>
      <c r="J449" s="286"/>
      <c r="K449" s="286"/>
      <c r="L449" s="286"/>
      <c r="M449" s="286"/>
      <c r="N449" s="286"/>
      <c r="O449" s="286"/>
      <c r="P449" s="286"/>
      <c r="Q449" s="286"/>
      <c r="R449" s="286"/>
      <c r="S449" s="286"/>
      <c r="T449" s="286"/>
      <c r="U449" s="286"/>
      <c r="V449" s="286"/>
      <c r="W449" s="286"/>
      <c r="X449" s="286"/>
      <c r="Y449" s="286"/>
      <c r="Z449" s="286"/>
      <c r="AA449" s="286"/>
      <c r="AB449" s="286"/>
      <c r="AC449" s="286"/>
    </row>
    <row r="450" spans="1:29" s="287" customFormat="1" ht="18" customHeight="1" x14ac:dyDescent="0.25">
      <c r="A450" s="286"/>
      <c r="B450" s="912"/>
      <c r="C450" s="310" t="str">
        <f t="shared" si="149"/>
        <v/>
      </c>
      <c r="D450" s="772">
        <f t="shared" si="148"/>
        <v>0</v>
      </c>
      <c r="E450" s="309"/>
      <c r="F450" s="309"/>
      <c r="G450" s="309"/>
      <c r="H450" s="309"/>
      <c r="I450" s="286"/>
      <c r="J450" s="286"/>
      <c r="K450" s="286"/>
      <c r="L450" s="286"/>
      <c r="M450" s="286"/>
      <c r="N450" s="286"/>
      <c r="O450" s="286"/>
      <c r="P450" s="286"/>
      <c r="Q450" s="286"/>
      <c r="R450" s="286"/>
      <c r="S450" s="286"/>
      <c r="T450" s="286"/>
      <c r="U450" s="286"/>
      <c r="V450" s="286"/>
      <c r="W450" s="286"/>
      <c r="X450" s="286"/>
      <c r="Y450" s="286"/>
      <c r="Z450" s="286"/>
      <c r="AA450" s="286"/>
      <c r="AB450" s="286"/>
      <c r="AC450" s="286"/>
    </row>
    <row r="451" spans="1:29" s="287" customFormat="1" ht="18" customHeight="1" x14ac:dyDescent="0.25">
      <c r="A451" s="286"/>
      <c r="B451" s="912"/>
      <c r="C451" s="310" t="str">
        <f t="shared" si="149"/>
        <v/>
      </c>
      <c r="D451" s="772">
        <f t="shared" si="148"/>
        <v>0</v>
      </c>
      <c r="E451" s="309"/>
      <c r="F451" s="309"/>
      <c r="G451" s="309"/>
      <c r="H451" s="309"/>
      <c r="I451" s="286"/>
      <c r="J451" s="286"/>
      <c r="K451" s="286"/>
      <c r="L451" s="286"/>
      <c r="M451" s="286"/>
      <c r="N451" s="286"/>
      <c r="O451" s="286"/>
      <c r="P451" s="286"/>
      <c r="Q451" s="286"/>
      <c r="R451" s="286"/>
      <c r="S451" s="286"/>
      <c r="T451" s="286"/>
      <c r="U451" s="286"/>
      <c r="V451" s="286"/>
      <c r="W451" s="286"/>
      <c r="X451" s="286"/>
      <c r="Y451" s="286"/>
      <c r="Z451" s="286"/>
      <c r="AA451" s="286"/>
      <c r="AB451" s="286"/>
      <c r="AC451" s="286"/>
    </row>
    <row r="452" spans="1:29" s="287" customFormat="1" ht="18" customHeight="1" x14ac:dyDescent="0.25">
      <c r="A452" s="286"/>
      <c r="B452" s="912"/>
      <c r="C452" s="310" t="str">
        <f t="shared" si="149"/>
        <v/>
      </c>
      <c r="D452" s="772">
        <f t="shared" si="148"/>
        <v>0</v>
      </c>
      <c r="E452" s="309"/>
      <c r="F452" s="309"/>
      <c r="G452" s="309"/>
      <c r="H452" s="309"/>
      <c r="I452" s="286"/>
      <c r="J452" s="286"/>
      <c r="K452" s="286"/>
      <c r="L452" s="286"/>
      <c r="M452" s="286"/>
      <c r="N452" s="286"/>
      <c r="O452" s="286"/>
      <c r="P452" s="286"/>
      <c r="Q452" s="286"/>
      <c r="R452" s="286"/>
      <c r="S452" s="286"/>
      <c r="T452" s="286"/>
      <c r="U452" s="286"/>
      <c r="V452" s="286"/>
      <c r="W452" s="286"/>
      <c r="X452" s="286"/>
      <c r="Y452" s="286"/>
      <c r="Z452" s="286"/>
      <c r="AA452" s="286"/>
      <c r="AB452" s="286"/>
      <c r="AC452" s="286"/>
    </row>
    <row r="453" spans="1:29" s="287" customFormat="1" ht="18" customHeight="1" x14ac:dyDescent="0.25">
      <c r="A453" s="286"/>
      <c r="B453" s="912"/>
      <c r="C453" s="310" t="str">
        <f t="shared" si="149"/>
        <v/>
      </c>
      <c r="D453" s="772">
        <f t="shared" si="148"/>
        <v>0</v>
      </c>
      <c r="E453" s="309"/>
      <c r="F453" s="309"/>
      <c r="G453" s="309"/>
      <c r="H453" s="309"/>
      <c r="I453" s="286"/>
      <c r="J453" s="286"/>
      <c r="K453" s="286"/>
      <c r="L453" s="286"/>
      <c r="M453" s="286"/>
      <c r="N453" s="286"/>
      <c r="O453" s="286"/>
      <c r="P453" s="286"/>
      <c r="Q453" s="286"/>
      <c r="R453" s="286"/>
      <c r="S453" s="286"/>
      <c r="T453" s="286"/>
      <c r="U453" s="286"/>
      <c r="V453" s="286"/>
      <c r="W453" s="286"/>
      <c r="X453" s="286"/>
      <c r="Y453" s="286"/>
      <c r="Z453" s="286"/>
      <c r="AA453" s="286"/>
      <c r="AB453" s="286"/>
      <c r="AC453" s="286"/>
    </row>
    <row r="454" spans="1:29" s="287" customFormat="1" ht="18" customHeight="1" x14ac:dyDescent="0.25">
      <c r="A454" s="286"/>
      <c r="B454" s="912"/>
      <c r="C454" s="310" t="str">
        <f t="shared" si="149"/>
        <v/>
      </c>
      <c r="D454" s="772">
        <f t="shared" si="148"/>
        <v>0</v>
      </c>
      <c r="E454" s="309"/>
      <c r="F454" s="309"/>
      <c r="G454" s="309"/>
      <c r="H454" s="309"/>
      <c r="I454" s="286"/>
      <c r="J454" s="286"/>
      <c r="K454" s="286"/>
      <c r="L454" s="286"/>
      <c r="M454" s="286"/>
      <c r="N454" s="286"/>
      <c r="O454" s="286"/>
      <c r="P454" s="286"/>
      <c r="Q454" s="286"/>
      <c r="R454" s="286"/>
      <c r="S454" s="286"/>
      <c r="T454" s="286"/>
      <c r="U454" s="286"/>
      <c r="V454" s="286"/>
      <c r="W454" s="286"/>
      <c r="X454" s="286"/>
      <c r="Y454" s="286"/>
      <c r="Z454" s="286"/>
      <c r="AA454" s="286"/>
      <c r="AB454" s="286"/>
      <c r="AC454" s="286"/>
    </row>
    <row r="455" spans="1:29" s="287" customFormat="1" ht="18" customHeight="1" x14ac:dyDescent="0.25">
      <c r="A455" s="286"/>
      <c r="B455" s="912"/>
      <c r="C455" s="310" t="str">
        <f t="shared" si="149"/>
        <v/>
      </c>
      <c r="D455" s="772">
        <f t="shared" si="148"/>
        <v>0</v>
      </c>
      <c r="E455" s="309"/>
      <c r="F455" s="309"/>
      <c r="G455" s="309"/>
      <c r="H455" s="309"/>
      <c r="I455" s="286"/>
      <c r="J455" s="286"/>
      <c r="K455" s="286"/>
      <c r="L455" s="286"/>
      <c r="M455" s="286"/>
      <c r="N455" s="286"/>
      <c r="O455" s="286"/>
      <c r="P455" s="286"/>
      <c r="Q455" s="286"/>
      <c r="R455" s="286"/>
      <c r="S455" s="286"/>
      <c r="T455" s="286"/>
      <c r="U455" s="286"/>
      <c r="V455" s="286"/>
      <c r="W455" s="286"/>
      <c r="X455" s="286"/>
      <c r="Y455" s="286"/>
      <c r="Z455" s="286"/>
      <c r="AA455" s="286"/>
      <c r="AB455" s="286"/>
      <c r="AC455" s="286"/>
    </row>
    <row r="456" spans="1:29" s="287" customFormat="1" ht="18" customHeight="1" x14ac:dyDescent="0.25">
      <c r="A456" s="286"/>
      <c r="B456" s="912"/>
      <c r="C456" s="310" t="str">
        <f t="shared" si="149"/>
        <v/>
      </c>
      <c r="D456" s="772">
        <f t="shared" si="148"/>
        <v>0</v>
      </c>
      <c r="E456" s="309"/>
      <c r="F456" s="309"/>
      <c r="G456" s="309"/>
      <c r="H456" s="309"/>
      <c r="I456" s="286"/>
      <c r="J456" s="286"/>
      <c r="K456" s="286"/>
      <c r="L456" s="286"/>
      <c r="M456" s="286"/>
      <c r="N456" s="286"/>
      <c r="O456" s="286"/>
      <c r="P456" s="286"/>
      <c r="Q456" s="286"/>
      <c r="R456" s="286"/>
      <c r="S456" s="286"/>
      <c r="T456" s="286"/>
      <c r="U456" s="286"/>
      <c r="V456" s="286"/>
      <c r="W456" s="286"/>
      <c r="X456" s="286"/>
      <c r="Y456" s="286"/>
      <c r="Z456" s="286"/>
      <c r="AA456" s="286"/>
      <c r="AB456" s="286"/>
      <c r="AC456" s="286"/>
    </row>
    <row r="457" spans="1:29" s="287" customFormat="1" ht="18" customHeight="1" x14ac:dyDescent="0.25">
      <c r="A457" s="286"/>
      <c r="B457" s="912"/>
      <c r="C457" s="310" t="str">
        <f t="shared" si="149"/>
        <v/>
      </c>
      <c r="D457" s="772">
        <f t="shared" si="148"/>
        <v>0</v>
      </c>
      <c r="E457" s="309"/>
      <c r="F457" s="309"/>
      <c r="G457" s="309"/>
      <c r="H457" s="309"/>
      <c r="I457" s="286"/>
      <c r="J457" s="286"/>
      <c r="K457" s="286"/>
      <c r="L457" s="286"/>
      <c r="M457" s="286"/>
      <c r="N457" s="286"/>
      <c r="O457" s="286"/>
      <c r="P457" s="286"/>
      <c r="Q457" s="286"/>
      <c r="R457" s="286"/>
      <c r="S457" s="286"/>
      <c r="T457" s="286"/>
      <c r="U457" s="286"/>
      <c r="V457" s="286"/>
      <c r="W457" s="286"/>
      <c r="X457" s="286"/>
      <c r="Y457" s="286"/>
      <c r="Z457" s="286"/>
      <c r="AA457" s="286"/>
      <c r="AB457" s="286"/>
      <c r="AC457" s="286"/>
    </row>
    <row r="458" spans="1:29" s="287" customFormat="1" ht="18" customHeight="1" x14ac:dyDescent="0.25">
      <c r="A458" s="286"/>
      <c r="B458" s="912"/>
      <c r="C458" s="310" t="str">
        <f t="shared" si="149"/>
        <v/>
      </c>
      <c r="D458" s="772">
        <f t="shared" si="148"/>
        <v>0</v>
      </c>
      <c r="E458" s="309"/>
      <c r="F458" s="309"/>
      <c r="G458" s="309"/>
      <c r="H458" s="309"/>
      <c r="I458" s="286"/>
      <c r="J458" s="286"/>
      <c r="K458" s="286"/>
      <c r="L458" s="286"/>
      <c r="M458" s="286"/>
      <c r="N458" s="286"/>
      <c r="O458" s="286"/>
      <c r="P458" s="286"/>
      <c r="Q458" s="286"/>
      <c r="R458" s="286"/>
      <c r="S458" s="286"/>
      <c r="T458" s="286"/>
      <c r="U458" s="286"/>
      <c r="V458" s="286"/>
      <c r="W458" s="286"/>
      <c r="X458" s="286"/>
      <c r="Y458" s="286"/>
      <c r="Z458" s="286"/>
      <c r="AA458" s="286"/>
      <c r="AB458" s="286"/>
      <c r="AC458" s="286"/>
    </row>
    <row r="459" spans="1:29" s="287" customFormat="1" ht="18" customHeight="1" thickBot="1" x14ac:dyDescent="0.3">
      <c r="A459" s="286"/>
      <c r="B459" s="913"/>
      <c r="C459" s="311" t="str">
        <f t="shared" si="149"/>
        <v/>
      </c>
      <c r="D459" s="774">
        <f t="shared" si="148"/>
        <v>0</v>
      </c>
      <c r="E459" s="309"/>
      <c r="F459" s="309"/>
      <c r="G459" s="309"/>
      <c r="H459" s="309"/>
      <c r="I459" s="286"/>
      <c r="J459" s="286"/>
      <c r="K459" s="286"/>
      <c r="L459" s="286"/>
      <c r="M459" s="286"/>
      <c r="N459" s="286"/>
      <c r="O459" s="286"/>
      <c r="P459" s="286"/>
      <c r="Q459" s="286"/>
      <c r="R459" s="286"/>
      <c r="S459" s="286"/>
      <c r="T459" s="286"/>
      <c r="U459" s="286"/>
      <c r="V459" s="286"/>
      <c r="W459" s="286"/>
      <c r="X459" s="286"/>
      <c r="Y459" s="286"/>
      <c r="Z459" s="286"/>
      <c r="AA459" s="286"/>
      <c r="AB459" s="286"/>
      <c r="AC459" s="286"/>
    </row>
    <row r="460" spans="1:29" s="287" customFormat="1" ht="18" customHeight="1" x14ac:dyDescent="0.25">
      <c r="A460" s="286"/>
      <c r="B460" s="899" t="s">
        <v>3</v>
      </c>
      <c r="C460" s="308" t="str">
        <f t="shared" si="149"/>
        <v/>
      </c>
      <c r="D460" s="769">
        <f t="shared" ref="D460:D474" si="150">SUMIF($C$320:$C$334,C460,$I$320:$I$334)</f>
        <v>0</v>
      </c>
      <c r="E460" s="309"/>
      <c r="F460" s="309"/>
      <c r="G460" s="309"/>
      <c r="H460" s="309"/>
      <c r="I460" s="286"/>
      <c r="J460" s="286"/>
      <c r="K460" s="286"/>
      <c r="L460" s="286"/>
      <c r="M460" s="286"/>
      <c r="N460" s="286"/>
      <c r="O460" s="286"/>
      <c r="P460" s="286"/>
      <c r="Q460" s="286"/>
      <c r="R460" s="286"/>
      <c r="S460" s="286"/>
      <c r="T460" s="286"/>
      <c r="U460" s="286"/>
      <c r="V460" s="286"/>
      <c r="W460" s="286"/>
      <c r="X460" s="286"/>
      <c r="Y460" s="286"/>
      <c r="Z460" s="286"/>
      <c r="AA460" s="286"/>
      <c r="AB460" s="286"/>
      <c r="AC460" s="286"/>
    </row>
    <row r="461" spans="1:29" s="287" customFormat="1" ht="18" customHeight="1" x14ac:dyDescent="0.25">
      <c r="A461" s="286"/>
      <c r="B461" s="897"/>
      <c r="C461" s="310" t="str">
        <f t="shared" si="149"/>
        <v/>
      </c>
      <c r="D461" s="772">
        <f t="shared" si="150"/>
        <v>0</v>
      </c>
      <c r="E461" s="309"/>
      <c r="F461" s="309"/>
      <c r="G461" s="309"/>
      <c r="H461" s="309"/>
      <c r="I461" s="286"/>
      <c r="J461" s="286"/>
      <c r="K461" s="286"/>
      <c r="L461" s="286"/>
      <c r="M461" s="286"/>
      <c r="N461" s="286"/>
      <c r="O461" s="286"/>
      <c r="P461" s="286"/>
      <c r="Q461" s="286"/>
      <c r="R461" s="286"/>
      <c r="S461" s="286"/>
      <c r="T461" s="286"/>
      <c r="U461" s="286"/>
      <c r="V461" s="286"/>
      <c r="W461" s="286"/>
      <c r="X461" s="286"/>
      <c r="Y461" s="286"/>
      <c r="Z461" s="286"/>
      <c r="AA461" s="286"/>
      <c r="AB461" s="286"/>
      <c r="AC461" s="286"/>
    </row>
    <row r="462" spans="1:29" s="287" customFormat="1" ht="18" customHeight="1" x14ac:dyDescent="0.25">
      <c r="A462" s="286"/>
      <c r="B462" s="897"/>
      <c r="C462" s="310" t="str">
        <f t="shared" si="149"/>
        <v/>
      </c>
      <c r="D462" s="772">
        <f t="shared" si="150"/>
        <v>0</v>
      </c>
      <c r="E462" s="309"/>
      <c r="F462" s="309"/>
      <c r="G462" s="309"/>
      <c r="H462" s="309"/>
      <c r="I462" s="286"/>
      <c r="J462" s="286"/>
      <c r="K462" s="286"/>
      <c r="L462" s="286"/>
      <c r="M462" s="286"/>
      <c r="N462" s="286"/>
      <c r="O462" s="286"/>
      <c r="P462" s="286"/>
      <c r="Q462" s="286"/>
      <c r="R462" s="286"/>
      <c r="S462" s="286"/>
      <c r="T462" s="286"/>
      <c r="U462" s="286"/>
      <c r="V462" s="286"/>
      <c r="W462" s="286"/>
      <c r="X462" s="286"/>
      <c r="Y462" s="286"/>
      <c r="Z462" s="286"/>
      <c r="AA462" s="286"/>
      <c r="AB462" s="286"/>
      <c r="AC462" s="286"/>
    </row>
    <row r="463" spans="1:29" s="287" customFormat="1" ht="18" customHeight="1" x14ac:dyDescent="0.25">
      <c r="A463" s="286"/>
      <c r="B463" s="897"/>
      <c r="C463" s="310" t="str">
        <f t="shared" si="149"/>
        <v/>
      </c>
      <c r="D463" s="772">
        <f t="shared" si="150"/>
        <v>0</v>
      </c>
      <c r="E463" s="309"/>
      <c r="F463" s="309"/>
      <c r="G463" s="309"/>
      <c r="H463" s="309"/>
      <c r="I463" s="286"/>
      <c r="J463" s="286"/>
      <c r="K463" s="286"/>
      <c r="L463" s="286"/>
      <c r="M463" s="286"/>
      <c r="N463" s="286"/>
      <c r="O463" s="286"/>
      <c r="P463" s="286"/>
      <c r="Q463" s="286"/>
      <c r="R463" s="286"/>
      <c r="S463" s="286"/>
      <c r="T463" s="286"/>
      <c r="U463" s="286"/>
      <c r="V463" s="286"/>
      <c r="W463" s="286"/>
      <c r="X463" s="286"/>
      <c r="Y463" s="286"/>
      <c r="Z463" s="286"/>
      <c r="AA463" s="286"/>
      <c r="AB463" s="286"/>
      <c r="AC463" s="286"/>
    </row>
    <row r="464" spans="1:29" s="287" customFormat="1" ht="18" customHeight="1" x14ac:dyDescent="0.25">
      <c r="A464" s="286"/>
      <c r="B464" s="897"/>
      <c r="C464" s="310" t="str">
        <f t="shared" si="149"/>
        <v/>
      </c>
      <c r="D464" s="772">
        <f t="shared" si="150"/>
        <v>0</v>
      </c>
      <c r="E464" s="309"/>
      <c r="F464" s="309"/>
      <c r="G464" s="309"/>
      <c r="H464" s="309"/>
      <c r="I464" s="286"/>
      <c r="J464" s="286"/>
      <c r="K464" s="286"/>
      <c r="L464" s="286"/>
      <c r="M464" s="286"/>
      <c r="N464" s="286"/>
      <c r="O464" s="286"/>
      <c r="P464" s="286"/>
      <c r="Q464" s="286"/>
      <c r="R464" s="286"/>
      <c r="S464" s="286"/>
      <c r="T464" s="286"/>
      <c r="U464" s="286"/>
      <c r="V464" s="286"/>
      <c r="W464" s="286"/>
      <c r="X464" s="286"/>
      <c r="Y464" s="286"/>
      <c r="Z464" s="286"/>
      <c r="AA464" s="286"/>
      <c r="AB464" s="286"/>
      <c r="AC464" s="286"/>
    </row>
    <row r="465" spans="1:29" s="287" customFormat="1" ht="18" customHeight="1" x14ac:dyDescent="0.25">
      <c r="A465" s="286"/>
      <c r="B465" s="897"/>
      <c r="C465" s="310" t="str">
        <f t="shared" si="149"/>
        <v/>
      </c>
      <c r="D465" s="772">
        <f t="shared" si="150"/>
        <v>0</v>
      </c>
      <c r="E465" s="309"/>
      <c r="F465" s="309"/>
      <c r="G465" s="309"/>
      <c r="H465" s="309"/>
      <c r="I465" s="286"/>
      <c r="J465" s="286"/>
      <c r="K465" s="286"/>
      <c r="L465" s="286"/>
      <c r="M465" s="286"/>
      <c r="N465" s="286"/>
      <c r="O465" s="286"/>
      <c r="P465" s="286"/>
      <c r="Q465" s="286"/>
      <c r="R465" s="286"/>
      <c r="S465" s="286"/>
      <c r="T465" s="286"/>
      <c r="U465" s="286"/>
      <c r="V465" s="286"/>
      <c r="W465" s="286"/>
      <c r="X465" s="286"/>
      <c r="Y465" s="286"/>
      <c r="Z465" s="286"/>
      <c r="AA465" s="286"/>
      <c r="AB465" s="286"/>
      <c r="AC465" s="286"/>
    </row>
    <row r="466" spans="1:29" s="287" customFormat="1" ht="18" customHeight="1" x14ac:dyDescent="0.25">
      <c r="A466" s="286"/>
      <c r="B466" s="897"/>
      <c r="C466" s="310" t="str">
        <f t="shared" si="149"/>
        <v/>
      </c>
      <c r="D466" s="772">
        <f t="shared" si="150"/>
        <v>0</v>
      </c>
      <c r="E466" s="309"/>
      <c r="F466" s="309"/>
      <c r="G466" s="309"/>
      <c r="H466" s="309"/>
      <c r="I466" s="286"/>
      <c r="J466" s="286"/>
      <c r="K466" s="286"/>
      <c r="L466" s="286"/>
      <c r="M466" s="286"/>
      <c r="N466" s="286"/>
      <c r="O466" s="286"/>
      <c r="P466" s="286"/>
      <c r="Q466" s="286"/>
      <c r="R466" s="286"/>
      <c r="S466" s="286"/>
      <c r="T466" s="286"/>
      <c r="U466" s="286"/>
      <c r="V466" s="286"/>
      <c r="W466" s="286"/>
      <c r="X466" s="286"/>
      <c r="Y466" s="286"/>
      <c r="Z466" s="286"/>
      <c r="AA466" s="286"/>
      <c r="AB466" s="286"/>
      <c r="AC466" s="286"/>
    </row>
    <row r="467" spans="1:29" s="287" customFormat="1" ht="18" customHeight="1" x14ac:dyDescent="0.25">
      <c r="A467" s="286"/>
      <c r="B467" s="897"/>
      <c r="C467" s="310" t="str">
        <f t="shared" si="149"/>
        <v/>
      </c>
      <c r="D467" s="772">
        <f t="shared" si="150"/>
        <v>0</v>
      </c>
      <c r="E467" s="309"/>
      <c r="F467" s="309"/>
      <c r="G467" s="309"/>
      <c r="H467" s="309"/>
      <c r="I467" s="286"/>
      <c r="J467" s="286"/>
      <c r="K467" s="286"/>
      <c r="L467" s="286"/>
      <c r="M467" s="286"/>
      <c r="N467" s="286"/>
      <c r="O467" s="286"/>
      <c r="P467" s="286"/>
      <c r="Q467" s="286"/>
      <c r="R467" s="286"/>
      <c r="S467" s="286"/>
      <c r="T467" s="286"/>
      <c r="U467" s="286"/>
      <c r="V467" s="286"/>
      <c r="W467" s="286"/>
      <c r="X467" s="286"/>
      <c r="Y467" s="286"/>
      <c r="Z467" s="286"/>
      <c r="AA467" s="286"/>
      <c r="AB467" s="286"/>
      <c r="AC467" s="286"/>
    </row>
    <row r="468" spans="1:29" s="287" customFormat="1" ht="18" customHeight="1" x14ac:dyDescent="0.25">
      <c r="A468" s="286"/>
      <c r="B468" s="897"/>
      <c r="C468" s="310" t="str">
        <f t="shared" si="149"/>
        <v/>
      </c>
      <c r="D468" s="772">
        <f t="shared" si="150"/>
        <v>0</v>
      </c>
      <c r="E468" s="309"/>
      <c r="F468" s="309"/>
      <c r="G468" s="309"/>
      <c r="H468" s="309"/>
      <c r="I468" s="286"/>
      <c r="J468" s="286"/>
      <c r="K468" s="286"/>
      <c r="L468" s="286"/>
      <c r="M468" s="286"/>
      <c r="N468" s="286"/>
      <c r="O468" s="286"/>
      <c r="P468" s="286"/>
      <c r="Q468" s="286"/>
      <c r="R468" s="286"/>
      <c r="S468" s="286"/>
      <c r="T468" s="286"/>
      <c r="U468" s="286"/>
      <c r="V468" s="286"/>
      <c r="W468" s="286"/>
      <c r="X468" s="286"/>
      <c r="Y468" s="286"/>
      <c r="Z468" s="286"/>
      <c r="AA468" s="286"/>
      <c r="AB468" s="286"/>
      <c r="AC468" s="286"/>
    </row>
    <row r="469" spans="1:29" s="287" customFormat="1" ht="18" customHeight="1" x14ac:dyDescent="0.25">
      <c r="A469" s="286"/>
      <c r="B469" s="897"/>
      <c r="C469" s="310" t="str">
        <f t="shared" si="149"/>
        <v/>
      </c>
      <c r="D469" s="772">
        <f t="shared" si="150"/>
        <v>0</v>
      </c>
      <c r="E469" s="309"/>
      <c r="F469" s="309"/>
      <c r="G469" s="309"/>
      <c r="H469" s="309"/>
      <c r="I469" s="286"/>
      <c r="J469" s="286"/>
      <c r="K469" s="286"/>
      <c r="L469" s="286"/>
      <c r="M469" s="286"/>
      <c r="N469" s="286"/>
      <c r="O469" s="286"/>
      <c r="P469" s="286"/>
      <c r="Q469" s="286"/>
      <c r="R469" s="286"/>
      <c r="S469" s="286"/>
      <c r="T469" s="286"/>
      <c r="U469" s="286"/>
      <c r="V469" s="286"/>
      <c r="W469" s="286"/>
      <c r="X469" s="286"/>
      <c r="Y469" s="286"/>
      <c r="Z469" s="286"/>
      <c r="AA469" s="286"/>
      <c r="AB469" s="286"/>
      <c r="AC469" s="286"/>
    </row>
    <row r="470" spans="1:29" s="287" customFormat="1" ht="18" customHeight="1" x14ac:dyDescent="0.25">
      <c r="A470" s="286"/>
      <c r="B470" s="897"/>
      <c r="C470" s="310" t="str">
        <f t="shared" ref="C470:C474" si="151">IF(C260="","",C260)</f>
        <v/>
      </c>
      <c r="D470" s="772">
        <f t="shared" si="150"/>
        <v>0</v>
      </c>
      <c r="E470" s="309"/>
      <c r="F470" s="309"/>
      <c r="G470" s="309"/>
      <c r="H470" s="309"/>
      <c r="I470" s="286"/>
      <c r="J470" s="286"/>
      <c r="K470" s="286"/>
      <c r="L470" s="286"/>
      <c r="M470" s="286"/>
      <c r="N470" s="286"/>
      <c r="O470" s="286"/>
      <c r="P470" s="286"/>
      <c r="Q470" s="286"/>
      <c r="R470" s="286"/>
      <c r="S470" s="286"/>
      <c r="T470" s="286"/>
      <c r="U470" s="286"/>
      <c r="V470" s="286"/>
      <c r="W470" s="286"/>
      <c r="X470" s="286"/>
      <c r="Y470" s="286"/>
      <c r="Z470" s="286"/>
      <c r="AA470" s="286"/>
      <c r="AB470" s="286"/>
      <c r="AC470" s="286"/>
    </row>
    <row r="471" spans="1:29" s="287" customFormat="1" ht="18" customHeight="1" x14ac:dyDescent="0.25">
      <c r="A471" s="286"/>
      <c r="B471" s="897"/>
      <c r="C471" s="310" t="str">
        <f t="shared" si="151"/>
        <v/>
      </c>
      <c r="D471" s="772">
        <f t="shared" si="150"/>
        <v>0</v>
      </c>
      <c r="E471" s="309"/>
      <c r="F471" s="309"/>
      <c r="G471" s="309"/>
      <c r="H471" s="309"/>
      <c r="I471" s="286"/>
      <c r="J471" s="286"/>
      <c r="K471" s="286"/>
      <c r="L471" s="286"/>
      <c r="M471" s="286"/>
      <c r="N471" s="286"/>
      <c r="O471" s="286"/>
      <c r="P471" s="286"/>
      <c r="Q471" s="286"/>
      <c r="R471" s="286"/>
      <c r="S471" s="286"/>
      <c r="T471" s="286"/>
      <c r="U471" s="286"/>
      <c r="V471" s="286"/>
      <c r="W471" s="286"/>
      <c r="X471" s="286"/>
      <c r="Y471" s="286"/>
      <c r="Z471" s="286"/>
      <c r="AA471" s="286"/>
      <c r="AB471" s="286"/>
      <c r="AC471" s="286"/>
    </row>
    <row r="472" spans="1:29" s="287" customFormat="1" ht="18" customHeight="1" x14ac:dyDescent="0.25">
      <c r="A472" s="286"/>
      <c r="B472" s="897"/>
      <c r="C472" s="310" t="str">
        <f t="shared" si="151"/>
        <v/>
      </c>
      <c r="D472" s="772">
        <f t="shared" si="150"/>
        <v>0</v>
      </c>
      <c r="E472" s="309"/>
      <c r="F472" s="309"/>
      <c r="G472" s="309"/>
      <c r="H472" s="309"/>
      <c r="I472" s="286"/>
      <c r="J472" s="286"/>
      <c r="K472" s="286"/>
      <c r="L472" s="286"/>
      <c r="M472" s="286"/>
      <c r="N472" s="286"/>
      <c r="O472" s="286"/>
      <c r="P472" s="286"/>
      <c r="Q472" s="286"/>
      <c r="R472" s="286"/>
      <c r="S472" s="286"/>
      <c r="T472" s="286"/>
      <c r="U472" s="286"/>
      <c r="V472" s="286"/>
      <c r="W472" s="286"/>
      <c r="X472" s="286"/>
      <c r="Y472" s="286"/>
      <c r="Z472" s="286"/>
      <c r="AA472" s="286"/>
      <c r="AB472" s="286"/>
      <c r="AC472" s="286"/>
    </row>
    <row r="473" spans="1:29" s="287" customFormat="1" ht="18" customHeight="1" x14ac:dyDescent="0.25">
      <c r="A473" s="286"/>
      <c r="B473" s="897"/>
      <c r="C473" s="310" t="str">
        <f t="shared" si="151"/>
        <v/>
      </c>
      <c r="D473" s="772">
        <f t="shared" si="150"/>
        <v>0</v>
      </c>
      <c r="E473" s="309"/>
      <c r="F473" s="309"/>
      <c r="G473" s="309"/>
      <c r="H473" s="309"/>
      <c r="I473" s="286"/>
      <c r="J473" s="286"/>
      <c r="K473" s="286"/>
      <c r="L473" s="286"/>
      <c r="M473" s="286"/>
      <c r="N473" s="286"/>
      <c r="O473" s="286"/>
      <c r="P473" s="286"/>
      <c r="Q473" s="286"/>
      <c r="R473" s="286"/>
      <c r="S473" s="286"/>
      <c r="T473" s="286"/>
      <c r="U473" s="286"/>
      <c r="V473" s="286"/>
      <c r="W473" s="286"/>
      <c r="X473" s="286"/>
      <c r="Y473" s="286"/>
      <c r="Z473" s="286"/>
      <c r="AA473" s="286"/>
      <c r="AB473" s="286"/>
      <c r="AC473" s="286"/>
    </row>
    <row r="474" spans="1:29" s="287" customFormat="1" ht="18" customHeight="1" thickBot="1" x14ac:dyDescent="0.3">
      <c r="A474" s="286"/>
      <c r="B474" s="898"/>
      <c r="C474" s="311" t="str">
        <f t="shared" si="151"/>
        <v/>
      </c>
      <c r="D474" s="773">
        <f t="shared" si="150"/>
        <v>0</v>
      </c>
      <c r="E474" s="309"/>
      <c r="F474" s="309"/>
      <c r="G474" s="309"/>
      <c r="H474" s="309"/>
      <c r="I474" s="286"/>
      <c r="J474" s="286"/>
      <c r="K474" s="286"/>
      <c r="L474" s="286"/>
      <c r="M474" s="286"/>
      <c r="N474" s="286"/>
      <c r="O474" s="286"/>
      <c r="P474" s="286"/>
      <c r="Q474" s="286"/>
      <c r="R474" s="286"/>
      <c r="S474" s="286"/>
      <c r="T474" s="286"/>
      <c r="U474" s="286"/>
      <c r="V474" s="286"/>
      <c r="W474" s="286"/>
      <c r="X474" s="286"/>
      <c r="Y474" s="286"/>
      <c r="Z474" s="286"/>
      <c r="AA474" s="286"/>
      <c r="AB474" s="286"/>
      <c r="AC474" s="286"/>
    </row>
    <row r="475" spans="1:29" x14ac:dyDescent="0.2">
      <c r="A475" s="172"/>
      <c r="B475" s="172"/>
      <c r="C475" s="172"/>
      <c r="D475" s="183"/>
      <c r="E475" s="183"/>
      <c r="F475" s="172"/>
      <c r="G475" s="172"/>
      <c r="H475" s="172"/>
      <c r="I475" s="172"/>
      <c r="J475" s="172"/>
      <c r="K475" s="172"/>
      <c r="L475" s="172"/>
      <c r="M475" s="172"/>
      <c r="N475" s="172"/>
      <c r="O475" s="172"/>
      <c r="P475" s="172"/>
      <c r="Q475" s="172"/>
      <c r="R475" s="172"/>
      <c r="S475" s="172"/>
      <c r="T475" s="172"/>
      <c r="U475" s="172"/>
      <c r="V475" s="172"/>
      <c r="W475" s="172"/>
      <c r="X475" s="172"/>
      <c r="Y475" s="172"/>
      <c r="Z475" s="172"/>
      <c r="AA475" s="172"/>
      <c r="AB475" s="172"/>
      <c r="AC475" s="172"/>
    </row>
    <row r="476" spans="1:29" ht="15" x14ac:dyDescent="0.25">
      <c r="A476" s="172"/>
      <c r="B476" s="172"/>
      <c r="C476" s="172"/>
      <c r="D476" s="172"/>
      <c r="E476" s="52" t="s">
        <v>460</v>
      </c>
      <c r="F476" s="172"/>
      <c r="G476" s="172"/>
      <c r="H476" s="172"/>
      <c r="I476" s="172"/>
      <c r="J476" s="172"/>
      <c r="K476" s="172"/>
      <c r="L476" s="172"/>
      <c r="M476" s="172"/>
      <c r="N476" s="172"/>
      <c r="O476" s="172"/>
      <c r="P476" s="172"/>
      <c r="Q476" s="172"/>
      <c r="R476" s="172"/>
      <c r="S476" s="172"/>
      <c r="T476" s="172"/>
      <c r="U476" s="172"/>
      <c r="V476" s="172"/>
      <c r="W476" s="172"/>
      <c r="X476" s="172"/>
      <c r="Y476" s="172"/>
      <c r="Z476" s="172"/>
      <c r="AA476" s="172"/>
      <c r="AB476" s="172"/>
      <c r="AC476" s="172"/>
    </row>
    <row r="477" spans="1:29" x14ac:dyDescent="0.2">
      <c r="A477" s="172"/>
      <c r="B477" s="172"/>
      <c r="C477" s="172"/>
      <c r="D477" s="172"/>
      <c r="E477" s="172"/>
      <c r="F477" s="172"/>
      <c r="G477" s="172"/>
      <c r="H477" s="172"/>
      <c r="I477" s="172"/>
      <c r="J477" s="172"/>
      <c r="K477" s="172"/>
      <c r="L477" s="172"/>
      <c r="M477" s="172"/>
      <c r="N477" s="172"/>
      <c r="O477" s="172"/>
      <c r="P477" s="172"/>
      <c r="Q477" s="172"/>
      <c r="R477" s="172"/>
      <c r="S477" s="172"/>
      <c r="T477" s="172"/>
      <c r="U477" s="172"/>
      <c r="V477" s="172"/>
      <c r="W477" s="172"/>
      <c r="X477" s="172"/>
      <c r="Y477" s="172"/>
      <c r="Z477" s="172"/>
      <c r="AA477" s="172"/>
      <c r="AB477" s="172"/>
      <c r="AC477" s="172"/>
    </row>
    <row r="478" spans="1:29" ht="15" x14ac:dyDescent="0.25">
      <c r="A478" s="172"/>
      <c r="B478" s="186" t="s">
        <v>435</v>
      </c>
      <c r="C478" s="172"/>
      <c r="D478" s="172"/>
      <c r="E478" s="172"/>
      <c r="F478" s="172"/>
      <c r="G478" s="172"/>
      <c r="H478" s="172"/>
      <c r="I478" s="172"/>
      <c r="J478" s="172"/>
      <c r="K478" s="172"/>
      <c r="L478" s="172"/>
      <c r="M478" s="172"/>
      <c r="N478" s="172"/>
      <c r="O478" s="172"/>
      <c r="P478" s="172"/>
      <c r="Q478" s="172"/>
      <c r="R478" s="172"/>
      <c r="S478" s="172"/>
      <c r="T478" s="172"/>
      <c r="U478" s="172"/>
      <c r="V478" s="172"/>
      <c r="W478" s="172"/>
      <c r="X478" s="172"/>
      <c r="Y478" s="172"/>
      <c r="Z478" s="172"/>
      <c r="AA478" s="172"/>
      <c r="AB478" s="172"/>
      <c r="AC478" s="172"/>
    </row>
    <row r="479" spans="1:29" x14ac:dyDescent="0.2">
      <c r="A479" s="172"/>
      <c r="B479" s="172"/>
      <c r="C479" s="172"/>
      <c r="D479" s="172"/>
      <c r="E479" s="172"/>
      <c r="F479" s="172"/>
      <c r="G479" s="172"/>
      <c r="H479" s="172"/>
      <c r="I479" s="172"/>
      <c r="J479" s="172"/>
      <c r="K479" s="172"/>
      <c r="L479" s="172"/>
      <c r="M479" s="172"/>
      <c r="N479" s="172"/>
      <c r="O479" s="172"/>
      <c r="P479" s="172"/>
      <c r="Q479" s="172"/>
      <c r="R479" s="172"/>
      <c r="S479" s="172"/>
      <c r="T479" s="172"/>
      <c r="U479" s="172"/>
      <c r="V479" s="172"/>
      <c r="W479" s="172"/>
      <c r="X479" s="172"/>
      <c r="Y479" s="172"/>
      <c r="Z479" s="172"/>
      <c r="AA479" s="172"/>
      <c r="AB479" s="172"/>
      <c r="AC479" s="172"/>
    </row>
    <row r="480" spans="1:29" x14ac:dyDescent="0.2">
      <c r="A480" s="172"/>
      <c r="B480" s="172"/>
      <c r="C480" s="172"/>
      <c r="D480" s="172"/>
      <c r="E480" s="172"/>
      <c r="F480" s="172"/>
      <c r="G480" s="172"/>
      <c r="H480" s="172"/>
      <c r="I480" s="172"/>
      <c r="J480" s="172"/>
      <c r="K480" s="172"/>
      <c r="L480" s="172"/>
      <c r="M480" s="172"/>
      <c r="N480" s="172"/>
      <c r="O480" s="172"/>
      <c r="P480" s="172"/>
      <c r="Q480" s="172"/>
      <c r="R480" s="172"/>
      <c r="S480" s="172"/>
      <c r="T480" s="172"/>
      <c r="U480" s="172"/>
      <c r="V480" s="172"/>
      <c r="W480" s="172"/>
      <c r="X480" s="172"/>
      <c r="Y480" s="172"/>
      <c r="Z480" s="172"/>
      <c r="AA480" s="172"/>
      <c r="AB480" s="172"/>
      <c r="AC480" s="172"/>
    </row>
    <row r="481" spans="1:48" x14ac:dyDescent="0.2">
      <c r="A481" s="172"/>
      <c r="B481" s="172"/>
      <c r="C481" s="172"/>
      <c r="D481" s="172"/>
      <c r="E481" s="172"/>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row>
    <row r="482" spans="1:48" x14ac:dyDescent="0.2">
      <c r="A482" s="172"/>
      <c r="B482" s="172"/>
      <c r="C482" s="172"/>
      <c r="D482" s="172"/>
      <c r="E482" s="172"/>
      <c r="F482" s="172"/>
      <c r="G482" s="172"/>
      <c r="H482" s="172"/>
      <c r="I482" s="172"/>
      <c r="J482" s="172"/>
      <c r="K482" s="172"/>
      <c r="L482" s="172"/>
      <c r="M482" s="172"/>
      <c r="N482" s="172"/>
      <c r="O482" s="172"/>
      <c r="P482" s="172"/>
      <c r="Q482" s="172"/>
      <c r="R482" s="172"/>
      <c r="S482" s="172"/>
      <c r="T482" s="172"/>
      <c r="U482" s="172"/>
      <c r="V482" s="172"/>
      <c r="W482" s="172"/>
      <c r="X482" s="172"/>
      <c r="Y482" s="172"/>
      <c r="Z482" s="172"/>
      <c r="AA482" s="172"/>
      <c r="AB482" s="172"/>
      <c r="AC482" s="172"/>
    </row>
    <row r="483" spans="1:48" x14ac:dyDescent="0.2">
      <c r="A483" s="172"/>
      <c r="B483" s="172"/>
      <c r="C483" s="172"/>
      <c r="D483" s="172"/>
      <c r="E483" s="172"/>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row>
    <row r="484" spans="1:48" ht="18" customHeight="1" thickBot="1" x14ac:dyDescent="0.25">
      <c r="A484" s="172"/>
      <c r="B484" s="172"/>
      <c r="C484" s="172"/>
      <c r="D484" s="172"/>
      <c r="E484" s="172"/>
      <c r="F484" s="172"/>
      <c r="G484" s="172"/>
      <c r="H484" s="172"/>
      <c r="I484" s="172"/>
      <c r="J484" s="172"/>
      <c r="K484" s="172"/>
      <c r="L484" s="172"/>
      <c r="M484" s="172"/>
      <c r="N484" s="172"/>
      <c r="O484" s="172"/>
      <c r="P484" s="172"/>
      <c r="Q484" s="172"/>
      <c r="R484" s="172"/>
      <c r="S484" s="172"/>
      <c r="T484" s="172"/>
      <c r="U484" s="172"/>
      <c r="V484" s="172"/>
      <c r="W484" s="172"/>
      <c r="X484" s="172"/>
      <c r="Y484" s="172"/>
      <c r="Z484" s="172"/>
      <c r="AA484" s="172"/>
      <c r="AB484" s="172"/>
      <c r="AC484" s="172"/>
      <c r="AT484" s="591" t="s">
        <v>487</v>
      </c>
    </row>
    <row r="485" spans="1:48" ht="65.25" customHeight="1" thickBot="1" x14ac:dyDescent="0.25">
      <c r="A485" s="172"/>
      <c r="B485" s="232" t="s">
        <v>8</v>
      </c>
      <c r="C485" s="423" t="s">
        <v>24</v>
      </c>
      <c r="D485" s="192" t="s">
        <v>367</v>
      </c>
      <c r="E485" s="172"/>
      <c r="F485" s="172"/>
      <c r="G485" s="172"/>
      <c r="H485" s="172"/>
      <c r="I485" s="172"/>
      <c r="J485" s="172"/>
      <c r="K485" s="172"/>
      <c r="L485" s="172"/>
      <c r="M485" s="172"/>
      <c r="N485" s="172"/>
      <c r="O485" s="172"/>
      <c r="P485" s="172"/>
      <c r="Q485" s="172"/>
      <c r="R485" s="172"/>
      <c r="S485" s="172"/>
      <c r="T485" s="172"/>
      <c r="U485" s="172"/>
      <c r="V485" s="172"/>
      <c r="W485" s="172"/>
      <c r="X485" s="172"/>
      <c r="Y485" s="172"/>
      <c r="Z485" s="172"/>
      <c r="AA485" s="172"/>
      <c r="AB485" s="172"/>
      <c r="AC485" s="172"/>
      <c r="AT485" s="587" t="s">
        <v>24</v>
      </c>
      <c r="AU485" s="353" t="s">
        <v>367</v>
      </c>
      <c r="AV485" s="609" t="s">
        <v>561</v>
      </c>
    </row>
    <row r="486" spans="1:48" ht="18" customHeight="1" x14ac:dyDescent="0.35">
      <c r="A486" s="172"/>
      <c r="B486" s="885" t="str">
        <f>B415</f>
        <v>Plasma Etching/Wafer Cleaning</v>
      </c>
      <c r="C486" s="308" t="s">
        <v>125</v>
      </c>
      <c r="D486" s="759">
        <f>SUM(W344:W358)</f>
        <v>0</v>
      </c>
      <c r="E486" s="172"/>
      <c r="F486" s="172"/>
      <c r="G486" s="172"/>
      <c r="H486" s="172"/>
      <c r="I486" s="172"/>
      <c r="J486" s="172"/>
      <c r="K486" s="172"/>
      <c r="L486" s="172"/>
      <c r="M486" s="172"/>
      <c r="N486" s="172"/>
      <c r="O486" s="172"/>
      <c r="P486" s="172"/>
      <c r="Q486" s="172"/>
      <c r="R486" s="172"/>
      <c r="S486" s="172"/>
      <c r="T486" s="172"/>
      <c r="U486" s="172"/>
      <c r="V486" s="172"/>
      <c r="W486" s="172"/>
      <c r="X486" s="172"/>
      <c r="Y486" s="172"/>
      <c r="Z486" s="172"/>
      <c r="AA486" s="172"/>
      <c r="AB486" s="172"/>
      <c r="AC486" s="172"/>
      <c r="AT486" s="588" t="s">
        <v>490</v>
      </c>
      <c r="AU486" s="617">
        <f t="shared" ref="AU486:AU493" si="152">SUMIF($C$486:$C$496,AT486,$D$486:$D$496)</f>
        <v>0</v>
      </c>
      <c r="AV486" s="675">
        <f>SUM(BE344:BE403)*0.001</f>
        <v>0</v>
      </c>
    </row>
    <row r="487" spans="1:48" ht="18" customHeight="1" x14ac:dyDescent="0.35">
      <c r="A487" s="172"/>
      <c r="B487" s="886"/>
      <c r="C487" s="310" t="s">
        <v>126</v>
      </c>
      <c r="D487" s="760">
        <f>SUM(X344:X358)</f>
        <v>0</v>
      </c>
      <c r="E487" s="172"/>
      <c r="F487" s="172"/>
      <c r="G487" s="172"/>
      <c r="H487" s="172"/>
      <c r="I487" s="172"/>
      <c r="J487" s="172"/>
      <c r="K487" s="172"/>
      <c r="L487" s="172"/>
      <c r="M487" s="172"/>
      <c r="N487" s="172"/>
      <c r="O487" s="172"/>
      <c r="P487" s="172"/>
      <c r="Q487" s="172"/>
      <c r="R487" s="172"/>
      <c r="S487" s="172"/>
      <c r="T487" s="172"/>
      <c r="U487" s="172"/>
      <c r="V487" s="172"/>
      <c r="W487" s="172"/>
      <c r="X487" s="172"/>
      <c r="Y487" s="172"/>
      <c r="Z487" s="172"/>
      <c r="AA487" s="172"/>
      <c r="AB487" s="172"/>
      <c r="AC487" s="172"/>
      <c r="AT487" s="589" t="s">
        <v>491</v>
      </c>
      <c r="AU487" s="618">
        <f t="shared" si="152"/>
        <v>0</v>
      </c>
      <c r="AV487" s="676">
        <f>SUM(BF344:BF403)*0.001</f>
        <v>0</v>
      </c>
    </row>
    <row r="488" spans="1:48" ht="18" customHeight="1" x14ac:dyDescent="0.35">
      <c r="A488" s="172"/>
      <c r="B488" s="886"/>
      <c r="C488" s="310" t="s">
        <v>380</v>
      </c>
      <c r="D488" s="760">
        <f>SUM(Y344:Y358)</f>
        <v>0</v>
      </c>
      <c r="E488" s="172"/>
      <c r="F488" s="172"/>
      <c r="G488" s="172"/>
      <c r="H488" s="172"/>
      <c r="I488" s="172"/>
      <c r="J488" s="172"/>
      <c r="K488" s="172"/>
      <c r="L488" s="172"/>
      <c r="M488" s="172"/>
      <c r="N488" s="172"/>
      <c r="O488" s="172"/>
      <c r="P488" s="172"/>
      <c r="Q488" s="172"/>
      <c r="R488" s="172"/>
      <c r="S488" s="172"/>
      <c r="T488" s="172"/>
      <c r="U488" s="172"/>
      <c r="V488" s="172"/>
      <c r="W488" s="172"/>
      <c r="X488" s="172"/>
      <c r="Y488" s="172"/>
      <c r="Z488" s="172"/>
      <c r="AA488" s="172"/>
      <c r="AB488" s="172"/>
      <c r="AC488" s="172"/>
      <c r="AT488" s="589" t="s">
        <v>492</v>
      </c>
      <c r="AU488" s="618">
        <f t="shared" si="152"/>
        <v>0</v>
      </c>
      <c r="AV488" s="676">
        <f>SUM(BG344:BG403)*0.001</f>
        <v>0</v>
      </c>
    </row>
    <row r="489" spans="1:48" ht="18" customHeight="1" x14ac:dyDescent="0.35">
      <c r="A489" s="172"/>
      <c r="B489" s="886"/>
      <c r="C489" s="310" t="s">
        <v>381</v>
      </c>
      <c r="D489" s="760">
        <f>SUM(Z344:Z358)</f>
        <v>0</v>
      </c>
      <c r="E489" s="172"/>
      <c r="F489" s="172"/>
      <c r="G489" s="172"/>
      <c r="H489" s="172"/>
      <c r="I489" s="172"/>
      <c r="J489" s="172"/>
      <c r="K489" s="172"/>
      <c r="L489" s="172"/>
      <c r="M489" s="172"/>
      <c r="N489" s="172"/>
      <c r="O489" s="172"/>
      <c r="P489" s="172"/>
      <c r="Q489" s="172"/>
      <c r="R489" s="172"/>
      <c r="S489" s="172"/>
      <c r="T489" s="172"/>
      <c r="U489" s="172"/>
      <c r="V489" s="172"/>
      <c r="W489" s="172"/>
      <c r="X489" s="172"/>
      <c r="Y489" s="172"/>
      <c r="Z489" s="172"/>
      <c r="AA489" s="172"/>
      <c r="AB489" s="172"/>
      <c r="AC489" s="172"/>
      <c r="AT489" s="589" t="s">
        <v>493</v>
      </c>
      <c r="AU489" s="618">
        <f t="shared" si="152"/>
        <v>0</v>
      </c>
      <c r="AV489" s="676">
        <f>SUM(BH344:BH403)*0.001</f>
        <v>0</v>
      </c>
    </row>
    <row r="490" spans="1:48" ht="18" customHeight="1" x14ac:dyDescent="0.35">
      <c r="A490" s="172"/>
      <c r="B490" s="886"/>
      <c r="C490" s="310" t="s">
        <v>127</v>
      </c>
      <c r="D490" s="760">
        <f>SUM(AA344:AA358)</f>
        <v>0</v>
      </c>
      <c r="E490" s="172"/>
      <c r="F490" s="172"/>
      <c r="G490" s="172"/>
      <c r="H490" s="172"/>
      <c r="I490" s="172"/>
      <c r="J490" s="172"/>
      <c r="K490" s="172"/>
      <c r="L490" s="172"/>
      <c r="M490" s="172"/>
      <c r="N490" s="172"/>
      <c r="O490" s="172"/>
      <c r="P490" s="172"/>
      <c r="Q490" s="172"/>
      <c r="R490" s="172"/>
      <c r="S490" s="172"/>
      <c r="T490" s="172"/>
      <c r="U490" s="172"/>
      <c r="V490" s="172"/>
      <c r="W490" s="172"/>
      <c r="X490" s="172"/>
      <c r="Y490" s="172"/>
      <c r="Z490" s="172"/>
      <c r="AA490" s="172"/>
      <c r="AB490" s="172"/>
      <c r="AC490" s="172"/>
      <c r="AT490" s="589" t="s">
        <v>494</v>
      </c>
      <c r="AU490" s="618">
        <f t="shared" si="152"/>
        <v>0</v>
      </c>
      <c r="AV490" s="676">
        <f>SUM(BI344:BI403)</f>
        <v>0</v>
      </c>
    </row>
    <row r="491" spans="1:48" ht="18" customHeight="1" x14ac:dyDescent="0.35">
      <c r="A491" s="172"/>
      <c r="B491" s="886"/>
      <c r="C491" s="310" t="s">
        <v>188</v>
      </c>
      <c r="D491" s="760">
        <f>SUM(AB344:AB358)</f>
        <v>0</v>
      </c>
      <c r="E491" s="172"/>
      <c r="F491" s="172"/>
      <c r="G491" s="172"/>
      <c r="H491" s="172"/>
      <c r="I491" s="172"/>
      <c r="J491" s="172"/>
      <c r="K491" s="172"/>
      <c r="L491" s="172"/>
      <c r="M491" s="172"/>
      <c r="N491" s="172"/>
      <c r="O491" s="172"/>
      <c r="P491" s="172"/>
      <c r="Q491" s="172"/>
      <c r="R491" s="172"/>
      <c r="S491" s="172"/>
      <c r="T491" s="172"/>
      <c r="U491" s="172"/>
      <c r="V491" s="172"/>
      <c r="W491" s="172"/>
      <c r="X491" s="172"/>
      <c r="Y491" s="172"/>
      <c r="Z491" s="172"/>
      <c r="AA491" s="172"/>
      <c r="AB491" s="172"/>
      <c r="AC491" s="172"/>
      <c r="AT491" s="589" t="s">
        <v>495</v>
      </c>
      <c r="AU491" s="618">
        <f t="shared" si="152"/>
        <v>0</v>
      </c>
      <c r="AV491" s="676">
        <f>SUM(BJ344:BJ403)*0.001</f>
        <v>0</v>
      </c>
    </row>
    <row r="492" spans="1:48" ht="18" customHeight="1" x14ac:dyDescent="0.35">
      <c r="A492" s="172"/>
      <c r="B492" s="886"/>
      <c r="C492" s="310" t="s">
        <v>385</v>
      </c>
      <c r="D492" s="760">
        <f>SUM(AC344:AC358)</f>
        <v>0</v>
      </c>
      <c r="E492" s="172"/>
      <c r="F492" s="172"/>
      <c r="G492" s="172"/>
      <c r="H492" s="172"/>
      <c r="I492" s="172"/>
      <c r="J492" s="172"/>
      <c r="K492" s="172"/>
      <c r="L492" s="172"/>
      <c r="M492" s="172"/>
      <c r="N492" s="172"/>
      <c r="O492" s="172"/>
      <c r="P492" s="172"/>
      <c r="Q492" s="172"/>
      <c r="R492" s="172"/>
      <c r="S492" s="172"/>
      <c r="T492" s="172"/>
      <c r="U492" s="172"/>
      <c r="V492" s="172"/>
      <c r="W492" s="172"/>
      <c r="X492" s="172"/>
      <c r="Y492" s="172"/>
      <c r="Z492" s="172"/>
      <c r="AA492" s="172"/>
      <c r="AB492" s="172"/>
      <c r="AC492" s="172"/>
      <c r="AT492" s="589" t="s">
        <v>496</v>
      </c>
      <c r="AU492" s="618">
        <f t="shared" si="152"/>
        <v>0</v>
      </c>
      <c r="AV492" s="676">
        <f>SUM(BK344:BK403)*0.001</f>
        <v>0</v>
      </c>
    </row>
    <row r="493" spans="1:48" ht="18" customHeight="1" thickBot="1" x14ac:dyDescent="0.4">
      <c r="A493" s="172"/>
      <c r="B493" s="887"/>
      <c r="C493" s="311" t="s">
        <v>386</v>
      </c>
      <c r="D493" s="761">
        <f>SUM(AD344:AD358)</f>
        <v>0</v>
      </c>
      <c r="E493" s="172"/>
      <c r="F493" s="172"/>
      <c r="G493" s="172"/>
      <c r="H493" s="172"/>
      <c r="I493" s="172"/>
      <c r="J493" s="172"/>
      <c r="K493" s="172"/>
      <c r="L493" s="172"/>
      <c r="M493" s="172"/>
      <c r="N493" s="172"/>
      <c r="O493" s="172"/>
      <c r="P493" s="172"/>
      <c r="Q493" s="172"/>
      <c r="R493" s="172"/>
      <c r="S493" s="172"/>
      <c r="T493" s="172"/>
      <c r="U493" s="172"/>
      <c r="V493" s="172"/>
      <c r="W493" s="172"/>
      <c r="X493" s="172"/>
      <c r="Y493" s="172"/>
      <c r="Z493" s="172"/>
      <c r="AA493" s="172"/>
      <c r="AB493" s="172"/>
      <c r="AC493" s="172"/>
      <c r="AT493" s="590" t="s">
        <v>497</v>
      </c>
      <c r="AU493" s="619">
        <f t="shared" si="152"/>
        <v>0</v>
      </c>
      <c r="AV493" s="677">
        <f>SUM(BL344:BL403)*0.001</f>
        <v>0</v>
      </c>
    </row>
    <row r="494" spans="1:48" ht="29.25" thickBot="1" x14ac:dyDescent="0.25">
      <c r="A494" s="172"/>
      <c r="B494" s="579" t="str">
        <f>B430</f>
        <v>Chamber Cleaning: In Situ plasma cleaning:</v>
      </c>
      <c r="C494" s="580" t="s">
        <v>125</v>
      </c>
      <c r="D494" s="764">
        <f>SUM(W359:W373)</f>
        <v>0</v>
      </c>
      <c r="E494" s="172"/>
      <c r="F494" s="172"/>
      <c r="G494" s="172"/>
      <c r="H494" s="172"/>
      <c r="I494" s="172"/>
      <c r="J494" s="172"/>
      <c r="K494" s="172"/>
      <c r="L494" s="172"/>
      <c r="M494" s="172"/>
      <c r="N494" s="172"/>
      <c r="O494" s="172"/>
      <c r="P494" s="172"/>
      <c r="Q494" s="172"/>
      <c r="R494" s="172"/>
      <c r="S494" s="172"/>
      <c r="T494" s="172"/>
      <c r="U494" s="172"/>
      <c r="V494" s="172"/>
      <c r="W494" s="172"/>
      <c r="X494" s="172"/>
      <c r="Y494" s="172"/>
      <c r="Z494" s="172"/>
      <c r="AA494" s="172"/>
      <c r="AB494" s="172"/>
      <c r="AC494" s="172"/>
    </row>
    <row r="495" spans="1:48" ht="29.25" thickBot="1" x14ac:dyDescent="0.25">
      <c r="A495" s="172"/>
      <c r="B495" s="579" t="str">
        <f>B445</f>
        <v>Chamber Cleaning: Remote plasma cleaning</v>
      </c>
      <c r="C495" s="580" t="s">
        <v>125</v>
      </c>
      <c r="D495" s="764">
        <f>SUM(W374:W388)</f>
        <v>0</v>
      </c>
      <c r="E495" s="172"/>
      <c r="F495" s="172"/>
      <c r="G495" s="172"/>
      <c r="H495" s="172"/>
      <c r="I495" s="172"/>
      <c r="J495" s="172"/>
      <c r="K495" s="172"/>
      <c r="L495" s="172"/>
      <c r="M495" s="172"/>
      <c r="N495" s="172"/>
      <c r="O495" s="172"/>
      <c r="P495" s="172"/>
      <c r="Q495" s="172"/>
      <c r="R495" s="172"/>
      <c r="S495" s="172"/>
      <c r="T495" s="172"/>
      <c r="U495" s="172"/>
      <c r="V495" s="172"/>
      <c r="W495" s="172"/>
      <c r="X495" s="172"/>
      <c r="Y495" s="172"/>
      <c r="Z495" s="172"/>
      <c r="AA495" s="172"/>
      <c r="AB495" s="172"/>
      <c r="AC495" s="172"/>
    </row>
    <row r="496" spans="1:48" ht="29.25" thickBot="1" x14ac:dyDescent="0.25">
      <c r="A496" s="172"/>
      <c r="B496" s="579" t="str">
        <f>B460</f>
        <v>Chamber Cleaning: In situ thermal cleaning:</v>
      </c>
      <c r="C496" s="580" t="s">
        <v>125</v>
      </c>
      <c r="D496" s="764">
        <f>SUM(W389:W403)</f>
        <v>0</v>
      </c>
      <c r="E496" s="172"/>
      <c r="F496" s="172"/>
      <c r="G496" s="172"/>
      <c r="H496" s="172"/>
      <c r="I496" s="172"/>
      <c r="J496" s="172"/>
      <c r="K496" s="172"/>
      <c r="L496" s="172"/>
      <c r="M496" s="172"/>
      <c r="N496" s="172"/>
      <c r="O496" s="172"/>
      <c r="P496" s="172"/>
      <c r="Q496" s="172"/>
      <c r="R496" s="172"/>
      <c r="S496" s="172"/>
      <c r="T496" s="172"/>
      <c r="U496" s="172"/>
      <c r="V496" s="172"/>
      <c r="W496" s="172"/>
      <c r="X496" s="172"/>
      <c r="Y496" s="172"/>
      <c r="Z496" s="172"/>
      <c r="AA496" s="172"/>
      <c r="AB496" s="172"/>
      <c r="AC496" s="172"/>
    </row>
    <row r="497" spans="1:29" x14ac:dyDescent="0.2">
      <c r="A497" s="172"/>
      <c r="B497" s="172"/>
      <c r="C497" s="172"/>
      <c r="D497" s="172"/>
      <c r="E497" s="172"/>
      <c r="F497" s="172"/>
      <c r="G497" s="172"/>
      <c r="H497" s="172"/>
      <c r="I497" s="172"/>
      <c r="J497" s="172"/>
      <c r="K497" s="172"/>
      <c r="L497" s="172"/>
      <c r="M497" s="172"/>
      <c r="N497" s="172"/>
      <c r="O497" s="172"/>
      <c r="P497" s="172"/>
      <c r="Q497" s="172"/>
      <c r="R497" s="172"/>
      <c r="S497" s="172"/>
      <c r="T497" s="172"/>
      <c r="U497" s="172"/>
      <c r="V497" s="172"/>
      <c r="W497" s="172"/>
      <c r="X497" s="172"/>
      <c r="Y497" s="172"/>
      <c r="Z497" s="172"/>
      <c r="AA497" s="172"/>
      <c r="AB497" s="172"/>
      <c r="AC497" s="172"/>
    </row>
    <row r="498" spans="1:29" ht="15" x14ac:dyDescent="0.25">
      <c r="A498" s="172"/>
      <c r="B498" s="172"/>
      <c r="C498" s="172"/>
      <c r="D498" s="172"/>
      <c r="E498" s="52" t="s">
        <v>461</v>
      </c>
      <c r="F498" s="172"/>
      <c r="G498" s="172"/>
      <c r="H498" s="172"/>
      <c r="I498" s="172"/>
      <c r="J498" s="172"/>
      <c r="K498" s="172"/>
      <c r="L498" s="172"/>
      <c r="M498" s="172"/>
      <c r="N498" s="172"/>
      <c r="O498" s="172"/>
      <c r="P498" s="172"/>
      <c r="Q498" s="172"/>
      <c r="R498" s="172"/>
      <c r="S498" s="172"/>
      <c r="T498" s="172"/>
      <c r="U498" s="172"/>
      <c r="V498" s="172"/>
      <c r="W498" s="172"/>
      <c r="X498" s="172"/>
      <c r="Y498" s="172"/>
      <c r="Z498" s="172"/>
      <c r="AA498" s="172"/>
      <c r="AB498" s="172"/>
      <c r="AC498" s="172"/>
    </row>
    <row r="499" spans="1:29" x14ac:dyDescent="0.2">
      <c r="A499" s="172"/>
      <c r="B499" s="172"/>
      <c r="C499" s="172"/>
      <c r="D499" s="172"/>
      <c r="E499" s="172"/>
      <c r="F499" s="172"/>
      <c r="G499" s="172"/>
      <c r="H499" s="172"/>
      <c r="I499" s="172"/>
      <c r="J499" s="172"/>
      <c r="K499" s="172"/>
      <c r="L499" s="172"/>
      <c r="M499" s="172"/>
      <c r="N499" s="172"/>
      <c r="O499" s="172"/>
      <c r="P499" s="172"/>
      <c r="Q499" s="172"/>
      <c r="R499" s="172"/>
      <c r="S499" s="172"/>
      <c r="T499" s="172"/>
      <c r="U499" s="172"/>
      <c r="V499" s="172"/>
      <c r="W499" s="172"/>
      <c r="X499" s="172"/>
      <c r="Y499" s="172"/>
      <c r="Z499" s="172"/>
      <c r="AA499" s="172"/>
      <c r="AB499" s="172"/>
      <c r="AC499" s="172"/>
    </row>
    <row r="500" spans="1:29" x14ac:dyDescent="0.2">
      <c r="A500" s="172"/>
      <c r="B500" s="172"/>
      <c r="C500" s="172"/>
      <c r="D500" s="172"/>
      <c r="E500" s="172"/>
      <c r="F500" s="172"/>
      <c r="G500" s="172"/>
      <c r="H500" s="172"/>
      <c r="I500" s="172"/>
      <c r="J500" s="172"/>
      <c r="K500" s="172"/>
      <c r="L500" s="172"/>
      <c r="M500" s="172"/>
      <c r="N500" s="172"/>
      <c r="O500" s="172"/>
      <c r="P500" s="172"/>
      <c r="Q500" s="172"/>
      <c r="R500" s="172"/>
      <c r="S500" s="172"/>
      <c r="T500" s="172"/>
      <c r="U500" s="172"/>
      <c r="V500" s="172"/>
      <c r="W500" s="172"/>
      <c r="X500" s="172"/>
      <c r="Y500" s="172"/>
      <c r="Z500" s="172"/>
      <c r="AA500" s="172"/>
      <c r="AB500" s="172"/>
      <c r="AC500" s="172"/>
    </row>
    <row r="501" spans="1:29" x14ac:dyDescent="0.2">
      <c r="A501" s="172"/>
      <c r="B501" s="172"/>
      <c r="C501" s="172"/>
      <c r="D501" s="172"/>
      <c r="E501" s="172"/>
      <c r="F501" s="172"/>
      <c r="G501" s="172"/>
      <c r="H501" s="172"/>
      <c r="I501" s="172"/>
      <c r="J501" s="172"/>
      <c r="K501" s="172"/>
      <c r="L501" s="172"/>
      <c r="M501" s="172"/>
      <c r="N501" s="172"/>
      <c r="O501" s="172"/>
      <c r="P501" s="172"/>
      <c r="Q501" s="172"/>
      <c r="R501" s="172"/>
      <c r="S501" s="172"/>
    </row>
    <row r="502" spans="1:29" x14ac:dyDescent="0.2">
      <c r="A502" s="172"/>
      <c r="B502" s="172"/>
      <c r="C502" s="172"/>
      <c r="D502" s="172"/>
      <c r="E502" s="172"/>
      <c r="F502" s="172"/>
      <c r="G502" s="172"/>
      <c r="H502" s="172"/>
      <c r="I502" s="172"/>
      <c r="J502" s="172"/>
      <c r="K502" s="172"/>
      <c r="L502" s="172"/>
      <c r="M502" s="172"/>
      <c r="N502" s="172"/>
      <c r="O502" s="172"/>
      <c r="P502" s="172"/>
      <c r="Q502" s="172"/>
      <c r="R502" s="172"/>
      <c r="S502" s="172"/>
    </row>
    <row r="543" spans="2:6" x14ac:dyDescent="0.2">
      <c r="B543" s="172"/>
      <c r="C543" s="172"/>
      <c r="D543" s="172"/>
      <c r="E543" s="172"/>
      <c r="F543" s="172"/>
    </row>
    <row r="564" spans="2:6" x14ac:dyDescent="0.2">
      <c r="B564" s="172"/>
      <c r="C564" s="172"/>
      <c r="D564" s="172"/>
      <c r="E564" s="172"/>
      <c r="F564" s="172"/>
    </row>
    <row r="565" spans="2:6" x14ac:dyDescent="0.2">
      <c r="B565" s="172"/>
      <c r="C565" s="172"/>
      <c r="D565" s="172"/>
      <c r="E565" s="172"/>
      <c r="F565" s="172"/>
    </row>
  </sheetData>
  <sheetProtection password="CDDE" sheet="1" objects="1" scenarios="1"/>
  <sortState ref="AH25:AI37">
    <sortCondition ref="AI25:AI37"/>
  </sortState>
  <dataConsolidate>
    <dataRefs count="1">
      <dataRef ref="V40:V47" sheet="PV|MEMS|LCD Process"/>
    </dataRefs>
  </dataConsolidate>
  <mergeCells count="29">
    <mergeCell ref="AT359:AT373"/>
    <mergeCell ref="AT374:AT388"/>
    <mergeCell ref="AT389:AT403"/>
    <mergeCell ref="AT275:AT289"/>
    <mergeCell ref="AT290:AT304"/>
    <mergeCell ref="AT305:AT319"/>
    <mergeCell ref="AT320:AT334"/>
    <mergeCell ref="AT344:AT358"/>
    <mergeCell ref="W342:AD342"/>
    <mergeCell ref="B445:B459"/>
    <mergeCell ref="B460:B474"/>
    <mergeCell ref="B486:B493"/>
    <mergeCell ref="B430:B444"/>
    <mergeCell ref="B359:B373"/>
    <mergeCell ref="B374:B388"/>
    <mergeCell ref="B389:B403"/>
    <mergeCell ref="B415:B429"/>
    <mergeCell ref="B275:B289"/>
    <mergeCell ref="B290:B304"/>
    <mergeCell ref="B305:B319"/>
    <mergeCell ref="B320:B334"/>
    <mergeCell ref="B344:B358"/>
    <mergeCell ref="B250:B264"/>
    <mergeCell ref="B6:H6"/>
    <mergeCell ref="B7:H10"/>
    <mergeCell ref="B205:B219"/>
    <mergeCell ref="B220:B234"/>
    <mergeCell ref="B235:B249"/>
    <mergeCell ref="D67:J67"/>
  </mergeCells>
  <conditionalFormatting sqref="D415:D459">
    <cfRule type="expression" dxfId="31" priority="61">
      <formula>$D415&gt;0</formula>
    </cfRule>
  </conditionalFormatting>
  <conditionalFormatting sqref="D486:D493">
    <cfRule type="expression" dxfId="30" priority="60">
      <formula>$D$486&gt;0</formula>
    </cfRule>
  </conditionalFormatting>
  <conditionalFormatting sqref="C27:C66">
    <cfRule type="expression" dxfId="29" priority="59">
      <formula>B27="Other f-GHG (specify)"</formula>
    </cfRule>
  </conditionalFormatting>
  <conditionalFormatting sqref="D460:D474">
    <cfRule type="expression" dxfId="28" priority="58">
      <formula>$D460&gt;0</formula>
    </cfRule>
  </conditionalFormatting>
  <conditionalFormatting sqref="D494:D496">
    <cfRule type="expression" dxfId="27" priority="54">
      <formula>D494&gt;0</formula>
    </cfRule>
  </conditionalFormatting>
  <conditionalFormatting sqref="C169:C182">
    <cfRule type="expression" dxfId="26" priority="53">
      <formula>B169="Other f-GHG (specify)"</formula>
    </cfRule>
  </conditionalFormatting>
  <conditionalFormatting sqref="C183:C186">
    <cfRule type="expression" dxfId="25" priority="52">
      <formula>B183="Other f-GHG (specify)"</formula>
    </cfRule>
  </conditionalFormatting>
  <conditionalFormatting sqref="C187:C190">
    <cfRule type="expression" dxfId="24" priority="51">
      <formula>B187="Other f-GHG (specify)"</formula>
    </cfRule>
  </conditionalFormatting>
  <conditionalFormatting sqref="C191:C194">
    <cfRule type="expression" dxfId="23" priority="50">
      <formula>B191="Other f-GHG (specify)"</formula>
    </cfRule>
  </conditionalFormatting>
  <conditionalFormatting sqref="V344:V403 H275:H334">
    <cfRule type="cellIs" dxfId="22" priority="31" operator="equal">
      <formula>1</formula>
    </cfRule>
  </conditionalFormatting>
  <conditionalFormatting sqref="C30">
    <cfRule type="expression" dxfId="21" priority="4">
      <formula>B30="Other f-GHG (specify)"</formula>
    </cfRule>
  </conditionalFormatting>
  <conditionalFormatting sqref="C30">
    <cfRule type="expression" dxfId="20" priority="3">
      <formula>B30="Other f-GHG (specify)"</formula>
    </cfRule>
  </conditionalFormatting>
  <conditionalFormatting sqref="C171">
    <cfRule type="expression" dxfId="19" priority="2">
      <formula>B171="Other f-GHG (specify)"</formula>
    </cfRule>
  </conditionalFormatting>
  <conditionalFormatting sqref="C171">
    <cfRule type="expression" dxfId="18" priority="1">
      <formula>B171="Other f-GHG (specify)"</formula>
    </cfRule>
  </conditionalFormatting>
  <dataValidations count="9">
    <dataValidation type="decimal" allowBlank="1" showInputMessage="1" showErrorMessage="1" errorTitle="Decimal Fraction" error="This value is a decimal fraction. The value must fall between 0 and 1." sqref="F27:F66">
      <formula1>IF(D27="NO",0.0000001,0)</formula1>
      <formula2>1</formula2>
    </dataValidation>
    <dataValidation type="decimal" allowBlank="1" showInputMessage="1" showErrorMessage="1" error="This value is a decimal fraction. The value must fall between 0 and 1." sqref="F275:G334 N344:U403">
      <formula1>0</formula1>
      <formula2>1</formula2>
    </dataValidation>
    <dataValidation allowBlank="1" showInputMessage="1" showErrorMessage="1" error="This value is a decimal fraction. The value must fall between 0 and 1." sqref="H275:H334 V344:V403"/>
    <dataValidation type="list" allowBlank="1" showInputMessage="1" showErrorMessage="1" sqref="D169:D194">
      <formula1>SCProcess</formula1>
    </dataValidation>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B3 C12 B11 B6"/>
    <dataValidation type="decimal" allowBlank="1" showInputMessage="1" showErrorMessage="1" errorTitle="Decimal Fraction" error="This value is a decimal fraction. The value must fall between 0 and 1." sqref="E205:E264">
      <formula1>0</formula1>
      <formula2>1</formula2>
    </dataValidation>
    <dataValidation type="list" allowBlank="1" showInputMessage="1" showErrorMessage="1" sqref="D27:D66">
      <formula1>"Yes, No"</formula1>
    </dataValidation>
    <dataValidation type="list" allowBlank="1" showInputMessage="1" showErrorMessage="1" sqref="B35:B66">
      <formula1>$AI$25:$AI$38</formula1>
    </dataValidation>
    <dataValidation type="list" allowBlank="1" showInputMessage="1" showErrorMessage="1" sqref="B27:B34 B169:B194">
      <formula1>$AI$25:$AI$38</formula1>
    </dataValidation>
  </dataValidations>
  <hyperlinks>
    <hyperlink ref="C12" r:id="rId1"/>
  </hyperlink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9"/>
  <sheetViews>
    <sheetView showGridLines="0" zoomScale="70" zoomScaleNormal="70" zoomScalePageLayoutView="80" workbookViewId="0"/>
  </sheetViews>
  <sheetFormatPr defaultColWidth="8.85546875" defaultRowHeight="14.25" x14ac:dyDescent="0.2"/>
  <cols>
    <col min="1" max="1" width="3.7109375" style="173" customWidth="1"/>
    <col min="2" max="2" width="33.28515625" style="173" customWidth="1"/>
    <col min="3" max="3" width="30.7109375" style="173" customWidth="1"/>
    <col min="4" max="4" width="28.28515625" style="173" customWidth="1"/>
    <col min="5" max="5" width="34.28515625" style="173" customWidth="1"/>
    <col min="6" max="6" width="29.28515625" style="173" customWidth="1"/>
    <col min="7" max="7" width="32.85546875" style="173" customWidth="1"/>
    <col min="8" max="8" width="29" style="173" customWidth="1"/>
    <col min="9" max="9" width="28.28515625" style="173" customWidth="1"/>
    <col min="10" max="10" width="27.140625" style="173" customWidth="1"/>
    <col min="11" max="11" width="8.85546875" style="173"/>
    <col min="12" max="12" width="8" style="173" hidden="1" customWidth="1"/>
    <col min="13" max="13" width="28.28515625" style="173" hidden="1" customWidth="1"/>
    <col min="14" max="15" width="8.85546875" style="173" hidden="1" customWidth="1"/>
    <col min="16" max="16" width="6" style="173" hidden="1" customWidth="1"/>
    <col min="17" max="17" width="17.28515625" style="173" hidden="1" customWidth="1"/>
    <col min="18" max="34" width="8.85546875" style="173" hidden="1" customWidth="1"/>
    <col min="35" max="35" width="34.42578125" style="173" hidden="1" customWidth="1"/>
    <col min="36" max="36" width="33.7109375" style="173" hidden="1" customWidth="1"/>
    <col min="37" max="37" width="31.7109375" style="173" hidden="1" customWidth="1"/>
    <col min="38" max="38" width="20.42578125" style="173" hidden="1" customWidth="1"/>
    <col min="39" max="41" width="8.85546875" style="173" customWidth="1"/>
    <col min="42" max="16384" width="8.85546875" style="173"/>
  </cols>
  <sheetData>
    <row r="1" spans="1:32" x14ac:dyDescent="0.2">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row>
    <row r="2" spans="1:32" s="174" customFormat="1" x14ac:dyDescent="0.2">
      <c r="A2" s="172"/>
      <c r="B2" s="43" t="s">
        <v>49</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row>
    <row r="3" spans="1:32" s="174" customFormat="1" ht="21" x14ac:dyDescent="0.35">
      <c r="A3" s="172"/>
      <c r="B3" s="69" t="s">
        <v>51</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row>
    <row r="4" spans="1:32" s="174" customFormat="1" ht="15" x14ac:dyDescent="0.25">
      <c r="A4" s="172"/>
      <c r="B4" s="44" t="s">
        <v>50</v>
      </c>
      <c r="C4" s="43"/>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row>
    <row r="5" spans="1:32" s="174" customFormat="1" x14ac:dyDescent="0.2">
      <c r="A5" s="172"/>
      <c r="B5" s="70" t="s">
        <v>89</v>
      </c>
      <c r="C5" s="43" t="str">
        <f>'PV|MEMS|LCD Process'!C5</f>
        <v>e-GGRT RY2014.C.01.</v>
      </c>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row>
    <row r="6" spans="1:32" ht="15" x14ac:dyDescent="0.2">
      <c r="A6" s="172"/>
      <c r="B6" s="83" t="s">
        <v>44</v>
      </c>
      <c r="C6" s="84"/>
      <c r="D6" s="84"/>
      <c r="E6" s="84"/>
      <c r="F6" s="85"/>
      <c r="G6" s="86"/>
      <c r="H6" s="86"/>
      <c r="I6" s="86"/>
      <c r="J6" s="86"/>
      <c r="K6" s="86"/>
      <c r="L6" s="86"/>
      <c r="M6" s="86"/>
      <c r="N6" s="86"/>
      <c r="O6" s="172"/>
      <c r="P6" s="172"/>
      <c r="Q6" s="172"/>
      <c r="R6" s="172"/>
      <c r="S6" s="172"/>
      <c r="T6" s="172"/>
      <c r="U6" s="172"/>
      <c r="V6" s="172"/>
      <c r="W6" s="172"/>
      <c r="X6" s="172"/>
      <c r="Y6" s="172"/>
      <c r="Z6" s="172"/>
      <c r="AA6" s="172"/>
      <c r="AB6" s="172"/>
      <c r="AC6" s="172"/>
      <c r="AD6" s="172"/>
      <c r="AE6" s="172"/>
      <c r="AF6" s="172"/>
    </row>
    <row r="7" spans="1:32" ht="34.5" customHeight="1" x14ac:dyDescent="0.2">
      <c r="A7" s="172"/>
      <c r="B7" s="917" t="s">
        <v>592</v>
      </c>
      <c r="C7" s="918"/>
      <c r="D7" s="918"/>
      <c r="E7" s="918"/>
      <c r="F7" s="919"/>
      <c r="G7" s="133"/>
      <c r="H7" s="57"/>
      <c r="I7" s="57"/>
      <c r="J7" s="57"/>
      <c r="K7" s="57"/>
      <c r="L7" s="57"/>
      <c r="M7" s="57"/>
      <c r="N7" s="57"/>
      <c r="O7" s="172"/>
      <c r="P7" s="172"/>
      <c r="Q7" s="172"/>
      <c r="R7" s="172"/>
      <c r="S7" s="172"/>
      <c r="T7" s="172"/>
      <c r="U7" s="172"/>
      <c r="V7" s="172"/>
      <c r="W7" s="172"/>
      <c r="X7" s="172"/>
      <c r="Y7" s="172"/>
      <c r="Z7" s="172"/>
      <c r="AA7" s="172"/>
      <c r="AB7" s="172"/>
      <c r="AC7" s="172"/>
      <c r="AD7" s="172"/>
      <c r="AE7" s="172"/>
      <c r="AF7" s="172"/>
    </row>
    <row r="8" spans="1:32" ht="15" customHeight="1" x14ac:dyDescent="0.2">
      <c r="A8" s="172"/>
      <c r="B8" s="920" t="s">
        <v>310</v>
      </c>
      <c r="C8" s="921"/>
      <c r="D8" s="921"/>
      <c r="E8" s="921"/>
      <c r="F8" s="922"/>
      <c r="G8" s="133"/>
      <c r="H8" s="56"/>
      <c r="I8" s="56"/>
      <c r="J8" s="56"/>
      <c r="K8" s="56"/>
      <c r="L8" s="56"/>
      <c r="M8" s="56"/>
      <c r="N8" s="56"/>
      <c r="O8" s="172"/>
      <c r="P8" s="172"/>
      <c r="Q8" s="172"/>
      <c r="R8" s="172"/>
      <c r="S8" s="172"/>
      <c r="T8" s="172"/>
      <c r="U8" s="172"/>
      <c r="V8" s="172"/>
      <c r="W8" s="172"/>
      <c r="X8" s="172"/>
      <c r="Y8" s="172"/>
      <c r="Z8" s="172"/>
      <c r="AA8" s="172"/>
      <c r="AB8" s="172"/>
      <c r="AC8" s="172"/>
      <c r="AD8" s="172"/>
      <c r="AE8" s="172"/>
      <c r="AF8" s="172"/>
    </row>
    <row r="9" spans="1:32" ht="15.75" customHeight="1" x14ac:dyDescent="0.2">
      <c r="A9" s="172"/>
      <c r="B9" s="83" t="s">
        <v>45</v>
      </c>
      <c r="C9" s="84"/>
      <c r="D9" s="84"/>
      <c r="E9" s="84"/>
      <c r="F9" s="85"/>
      <c r="G9" s="86"/>
      <c r="H9" s="86"/>
      <c r="I9" s="86"/>
      <c r="J9" s="86"/>
      <c r="K9" s="86"/>
      <c r="L9" s="86"/>
      <c r="M9" s="86"/>
      <c r="N9" s="86"/>
      <c r="O9" s="172"/>
      <c r="P9" s="172"/>
      <c r="Q9" s="172"/>
      <c r="R9" s="172"/>
      <c r="S9" s="172"/>
      <c r="T9" s="172"/>
      <c r="U9" s="172"/>
      <c r="V9" s="172"/>
      <c r="W9" s="172"/>
      <c r="X9" s="172"/>
      <c r="Y9" s="172"/>
      <c r="Z9" s="172"/>
      <c r="AA9" s="172"/>
      <c r="AB9" s="172"/>
      <c r="AC9" s="172"/>
      <c r="AD9" s="172"/>
      <c r="AE9" s="172"/>
      <c r="AF9" s="172"/>
    </row>
    <row r="10" spans="1:32" ht="15" x14ac:dyDescent="0.2">
      <c r="A10" s="172"/>
      <c r="B10" s="45" t="s">
        <v>47</v>
      </c>
      <c r="C10" s="46" t="s">
        <v>376</v>
      </c>
      <c r="D10" s="71"/>
      <c r="E10" s="71"/>
      <c r="F10" s="58"/>
      <c r="G10" s="47"/>
      <c r="H10" s="183"/>
      <c r="I10" s="183"/>
      <c r="J10" s="183"/>
      <c r="K10" s="183"/>
      <c r="L10" s="183"/>
      <c r="M10" s="183"/>
      <c r="N10" s="183"/>
      <c r="O10" s="172"/>
      <c r="P10" s="172"/>
      <c r="Q10" s="172"/>
      <c r="R10" s="172"/>
      <c r="S10" s="172"/>
      <c r="T10" s="172"/>
      <c r="U10" s="172"/>
      <c r="V10" s="172"/>
      <c r="W10" s="172"/>
      <c r="X10" s="172"/>
      <c r="Y10" s="172"/>
      <c r="Z10" s="172"/>
      <c r="AA10" s="172"/>
      <c r="AB10" s="172"/>
      <c r="AC10" s="172"/>
      <c r="AD10" s="172"/>
      <c r="AE10" s="172"/>
      <c r="AF10" s="172"/>
    </row>
    <row r="11" spans="1:32" ht="15" x14ac:dyDescent="0.2">
      <c r="A11" s="172"/>
      <c r="B11" s="48" t="s">
        <v>48</v>
      </c>
      <c r="C11" s="49" t="s">
        <v>46</v>
      </c>
      <c r="D11" s="72"/>
      <c r="E11" s="72"/>
      <c r="F11" s="59"/>
      <c r="G11" s="47"/>
      <c r="H11" s="183"/>
      <c r="I11" s="183"/>
      <c r="J11" s="183"/>
      <c r="K11" s="183"/>
      <c r="L11" s="183"/>
      <c r="M11" s="183"/>
      <c r="N11" s="183"/>
      <c r="O11" s="172"/>
      <c r="P11" s="172"/>
      <c r="Q11" s="172"/>
      <c r="R11" s="172"/>
      <c r="S11" s="172"/>
      <c r="T11" s="172"/>
      <c r="U11" s="172"/>
      <c r="V11" s="172"/>
      <c r="W11" s="172"/>
      <c r="X11" s="172"/>
      <c r="Y11" s="172"/>
      <c r="Z11" s="172"/>
      <c r="AA11" s="172"/>
      <c r="AB11" s="172"/>
      <c r="AC11" s="172"/>
      <c r="AD11" s="172"/>
      <c r="AE11" s="172"/>
      <c r="AF11" s="172"/>
    </row>
    <row r="12" spans="1:32" x14ac:dyDescent="0.2">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row>
    <row r="13" spans="1:32" ht="15" x14ac:dyDescent="0.25">
      <c r="A13" s="172"/>
      <c r="B13" s="186"/>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row>
    <row r="14" spans="1:32" ht="15" x14ac:dyDescent="0.25">
      <c r="A14" s="172"/>
      <c r="B14" s="186" t="s">
        <v>208</v>
      </c>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row>
    <row r="15" spans="1:32" x14ac:dyDescent="0.2">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row>
    <row r="16" spans="1:32" x14ac:dyDescent="0.2">
      <c r="A16" s="172"/>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row>
    <row r="17" spans="1:32" x14ac:dyDescent="0.2">
      <c r="A17" s="172"/>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row>
    <row r="18" spans="1:32" x14ac:dyDescent="0.2">
      <c r="A18" s="172"/>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row>
    <row r="19" spans="1:32" x14ac:dyDescent="0.2">
      <c r="A19" s="172"/>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row>
    <row r="20" spans="1:32" ht="15" thickBot="1" x14ac:dyDescent="0.25">
      <c r="A20" s="172"/>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row>
    <row r="21" spans="1:32" ht="93" thickBot="1" x14ac:dyDescent="0.25">
      <c r="A21" s="172"/>
      <c r="B21" s="352" t="s">
        <v>209</v>
      </c>
      <c r="C21" s="352" t="s">
        <v>426</v>
      </c>
      <c r="D21" s="352" t="s">
        <v>29</v>
      </c>
      <c r="E21" s="352" t="s">
        <v>191</v>
      </c>
      <c r="F21" s="307" t="s">
        <v>207</v>
      </c>
      <c r="G21" s="353" t="s">
        <v>292</v>
      </c>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row>
    <row r="22" spans="1:32" ht="18" customHeight="1" x14ac:dyDescent="0.2">
      <c r="A22" s="172"/>
      <c r="B22" s="372"/>
      <c r="C22" s="373"/>
      <c r="D22" s="316"/>
      <c r="E22" s="331"/>
      <c r="F22" s="374"/>
      <c r="G22" s="766" t="str">
        <f t="shared" ref="G22:G39" si="0">IF(B22="","",C22*D22*E22+F22)</f>
        <v/>
      </c>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row>
    <row r="23" spans="1:32" ht="18" customHeight="1" x14ac:dyDescent="0.2">
      <c r="A23" s="172"/>
      <c r="B23" s="375"/>
      <c r="C23" s="376"/>
      <c r="D23" s="321"/>
      <c r="E23" s="323"/>
      <c r="F23" s="377"/>
      <c r="G23" s="767" t="str">
        <f t="shared" si="0"/>
        <v/>
      </c>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row>
    <row r="24" spans="1:32" ht="18" customHeight="1" x14ac:dyDescent="0.2">
      <c r="A24" s="172"/>
      <c r="B24" s="375"/>
      <c r="C24" s="376"/>
      <c r="D24" s="321"/>
      <c r="E24" s="323"/>
      <c r="F24" s="377"/>
      <c r="G24" s="767" t="str">
        <f>IF(B24="","",C24*D24*E24+F24)</f>
        <v/>
      </c>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row>
    <row r="25" spans="1:32" ht="18" customHeight="1" x14ac:dyDescent="0.2">
      <c r="A25" s="172"/>
      <c r="B25" s="375"/>
      <c r="C25" s="376"/>
      <c r="D25" s="321"/>
      <c r="E25" s="323"/>
      <c r="F25" s="377"/>
      <c r="G25" s="767" t="str">
        <f t="shared" si="0"/>
        <v/>
      </c>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row>
    <row r="26" spans="1:32" ht="18" customHeight="1" x14ac:dyDescent="0.2">
      <c r="A26" s="172"/>
      <c r="B26" s="375"/>
      <c r="C26" s="376"/>
      <c r="D26" s="321"/>
      <c r="E26" s="323"/>
      <c r="F26" s="377"/>
      <c r="G26" s="767" t="str">
        <f t="shared" si="0"/>
        <v/>
      </c>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row>
    <row r="27" spans="1:32" ht="18" customHeight="1" x14ac:dyDescent="0.2">
      <c r="A27" s="172"/>
      <c r="B27" s="375"/>
      <c r="C27" s="376"/>
      <c r="D27" s="321"/>
      <c r="E27" s="323"/>
      <c r="F27" s="377"/>
      <c r="G27" s="767" t="str">
        <f t="shared" si="0"/>
        <v/>
      </c>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row>
    <row r="28" spans="1:32" ht="18" customHeight="1" x14ac:dyDescent="0.2">
      <c r="A28" s="172"/>
      <c r="B28" s="375"/>
      <c r="C28" s="376"/>
      <c r="D28" s="321"/>
      <c r="E28" s="323"/>
      <c r="F28" s="377"/>
      <c r="G28" s="767" t="str">
        <f t="shared" si="0"/>
        <v/>
      </c>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row>
    <row r="29" spans="1:32" ht="18" customHeight="1" x14ac:dyDescent="0.2">
      <c r="A29" s="172"/>
      <c r="B29" s="375"/>
      <c r="C29" s="376"/>
      <c r="D29" s="321"/>
      <c r="E29" s="323"/>
      <c r="F29" s="377"/>
      <c r="G29" s="767" t="str">
        <f t="shared" si="0"/>
        <v/>
      </c>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row>
    <row r="30" spans="1:32" ht="18" customHeight="1" x14ac:dyDescent="0.2">
      <c r="A30" s="172"/>
      <c r="B30" s="375"/>
      <c r="C30" s="376"/>
      <c r="D30" s="321"/>
      <c r="E30" s="323"/>
      <c r="F30" s="377"/>
      <c r="G30" s="767" t="str">
        <f t="shared" si="0"/>
        <v/>
      </c>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row>
    <row r="31" spans="1:32" ht="18" customHeight="1" x14ac:dyDescent="0.2">
      <c r="A31" s="172"/>
      <c r="B31" s="375"/>
      <c r="C31" s="376"/>
      <c r="D31" s="321"/>
      <c r="E31" s="323"/>
      <c r="F31" s="377"/>
      <c r="G31" s="767" t="str">
        <f t="shared" si="0"/>
        <v/>
      </c>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row>
    <row r="32" spans="1:32" ht="18" customHeight="1" x14ac:dyDescent="0.2">
      <c r="A32" s="172"/>
      <c r="B32" s="375"/>
      <c r="C32" s="376"/>
      <c r="D32" s="321"/>
      <c r="E32" s="323"/>
      <c r="F32" s="377"/>
      <c r="G32" s="767" t="str">
        <f t="shared" si="0"/>
        <v/>
      </c>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row>
    <row r="33" spans="1:32" ht="18" customHeight="1" x14ac:dyDescent="0.2">
      <c r="A33" s="172"/>
      <c r="B33" s="375"/>
      <c r="C33" s="376"/>
      <c r="D33" s="321"/>
      <c r="E33" s="323"/>
      <c r="F33" s="377"/>
      <c r="G33" s="767" t="str">
        <f t="shared" si="0"/>
        <v/>
      </c>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row>
    <row r="34" spans="1:32" ht="18" customHeight="1" x14ac:dyDescent="0.2">
      <c r="A34" s="172"/>
      <c r="B34" s="375"/>
      <c r="C34" s="376"/>
      <c r="D34" s="321"/>
      <c r="E34" s="323"/>
      <c r="F34" s="377"/>
      <c r="G34" s="767" t="str">
        <f t="shared" si="0"/>
        <v/>
      </c>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row>
    <row r="35" spans="1:32" ht="18" customHeight="1" x14ac:dyDescent="0.2">
      <c r="A35" s="172"/>
      <c r="B35" s="375"/>
      <c r="C35" s="376"/>
      <c r="D35" s="321"/>
      <c r="E35" s="323"/>
      <c r="F35" s="377"/>
      <c r="G35" s="767" t="str">
        <f t="shared" si="0"/>
        <v/>
      </c>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row>
    <row r="36" spans="1:32" ht="18" customHeight="1" x14ac:dyDescent="0.2">
      <c r="A36" s="172"/>
      <c r="B36" s="375"/>
      <c r="C36" s="376"/>
      <c r="D36" s="321"/>
      <c r="E36" s="323"/>
      <c r="F36" s="377"/>
      <c r="G36" s="767" t="str">
        <f t="shared" si="0"/>
        <v/>
      </c>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row>
    <row r="37" spans="1:32" ht="18" customHeight="1" x14ac:dyDescent="0.2">
      <c r="A37" s="172"/>
      <c r="B37" s="375"/>
      <c r="C37" s="376"/>
      <c r="D37" s="321"/>
      <c r="E37" s="323"/>
      <c r="F37" s="377"/>
      <c r="G37" s="767" t="str">
        <f t="shared" si="0"/>
        <v/>
      </c>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row>
    <row r="38" spans="1:32" ht="18" customHeight="1" x14ac:dyDescent="0.2">
      <c r="A38" s="172"/>
      <c r="B38" s="375"/>
      <c r="C38" s="376"/>
      <c r="D38" s="321"/>
      <c r="E38" s="323"/>
      <c r="F38" s="377"/>
      <c r="G38" s="767" t="str">
        <f t="shared" si="0"/>
        <v/>
      </c>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row>
    <row r="39" spans="1:32" ht="18" customHeight="1" thickBot="1" x14ac:dyDescent="0.25">
      <c r="A39" s="172"/>
      <c r="B39" s="378"/>
      <c r="C39" s="379"/>
      <c r="D39" s="326"/>
      <c r="E39" s="328"/>
      <c r="F39" s="380"/>
      <c r="G39" s="715" t="str">
        <f t="shared" si="0"/>
        <v/>
      </c>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row>
    <row r="40" spans="1:32" x14ac:dyDescent="0.2">
      <c r="A40" s="172"/>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row>
    <row r="41" spans="1:32" ht="15.75" thickBot="1" x14ac:dyDescent="0.3">
      <c r="A41" s="172"/>
      <c r="B41" s="172"/>
      <c r="C41" s="172"/>
      <c r="D41" s="172"/>
      <c r="E41" s="172"/>
      <c r="F41" s="172"/>
      <c r="G41" s="172"/>
      <c r="H41" s="172"/>
      <c r="I41" s="172"/>
      <c r="J41" s="34"/>
      <c r="K41" s="172"/>
      <c r="L41" s="172"/>
      <c r="M41" s="172"/>
      <c r="N41" s="172"/>
      <c r="O41" s="172"/>
      <c r="P41" s="172"/>
      <c r="Q41" s="172"/>
      <c r="R41" s="172"/>
      <c r="S41" s="172"/>
      <c r="T41" s="172"/>
      <c r="U41" s="172"/>
      <c r="V41" s="172"/>
      <c r="W41" s="172"/>
      <c r="X41" s="172"/>
      <c r="Y41" s="172"/>
      <c r="Z41" s="172"/>
      <c r="AA41" s="172"/>
      <c r="AB41" s="172"/>
      <c r="AC41" s="172"/>
      <c r="AD41" s="172"/>
      <c r="AE41" s="172"/>
      <c r="AF41" s="172"/>
    </row>
    <row r="42" spans="1:32" ht="33.75" customHeight="1" x14ac:dyDescent="0.2">
      <c r="A42" s="172"/>
      <c r="B42" s="172"/>
      <c r="C42" s="353" t="s">
        <v>292</v>
      </c>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row>
    <row r="43" spans="1:32" ht="18" customHeight="1" x14ac:dyDescent="0.2">
      <c r="A43" s="172"/>
      <c r="B43" s="172"/>
      <c r="C43" s="775">
        <f>SUM($G$22:$G$39)</f>
        <v>0</v>
      </c>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row>
    <row r="44" spans="1:32" x14ac:dyDescent="0.2">
      <c r="A44" s="172"/>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row>
    <row r="45" spans="1:32" ht="16.5" x14ac:dyDescent="0.3">
      <c r="A45" s="172"/>
      <c r="B45" s="172"/>
      <c r="C45" s="172"/>
      <c r="D45" s="34" t="s">
        <v>210</v>
      </c>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row>
    <row r="46" spans="1:32" x14ac:dyDescent="0.2">
      <c r="A46" s="172"/>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row>
    <row r="47" spans="1:32" ht="15" x14ac:dyDescent="0.25">
      <c r="A47" s="172"/>
      <c r="B47" s="186"/>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row>
    <row r="48" spans="1:32" ht="15" x14ac:dyDescent="0.25">
      <c r="A48" s="172"/>
      <c r="B48" s="186" t="s">
        <v>12</v>
      </c>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row>
    <row r="49" spans="1:32" x14ac:dyDescent="0.2">
      <c r="A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row>
    <row r="50" spans="1:32" x14ac:dyDescent="0.2">
      <c r="A50" s="172"/>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row>
    <row r="51" spans="1:32" x14ac:dyDescent="0.2">
      <c r="A51" s="172"/>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row>
    <row r="52" spans="1:32" ht="15" thickBot="1" x14ac:dyDescent="0.25">
      <c r="A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row>
    <row r="53" spans="1:32" ht="82.5" customHeight="1" thickBot="1" x14ac:dyDescent="0.25">
      <c r="A53" s="172"/>
      <c r="B53" s="190" t="s">
        <v>372</v>
      </c>
      <c r="C53" s="190" t="s">
        <v>371</v>
      </c>
      <c r="D53" s="190" t="s">
        <v>373</v>
      </c>
      <c r="E53" s="219" t="s">
        <v>200</v>
      </c>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row>
    <row r="54" spans="1:32" ht="18" customHeight="1" thickBot="1" x14ac:dyDescent="0.25">
      <c r="A54" s="172"/>
      <c r="B54" s="381"/>
      <c r="C54" s="382"/>
      <c r="D54" s="382"/>
      <c r="E54" s="354">
        <f>C43</f>
        <v>0</v>
      </c>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row>
    <row r="55" spans="1:32" x14ac:dyDescent="0.2">
      <c r="A55" s="172"/>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row>
    <row r="56" spans="1:32" x14ac:dyDescent="0.2">
      <c r="A56" s="172"/>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row>
    <row r="57" spans="1:32" ht="15" thickBot="1" x14ac:dyDescent="0.25">
      <c r="A57" s="172"/>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row>
    <row r="58" spans="1:32" ht="36.75" customHeight="1" thickBot="1" x14ac:dyDescent="0.25">
      <c r="A58" s="172"/>
      <c r="B58" s="26"/>
      <c r="C58" s="353" t="s">
        <v>201</v>
      </c>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row>
    <row r="59" spans="1:32" ht="18" customHeight="1" thickBot="1" x14ac:dyDescent="0.25">
      <c r="A59" s="172"/>
      <c r="B59" s="355"/>
      <c r="C59" s="776">
        <f>B54-C54+D54-E54</f>
        <v>0</v>
      </c>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row>
    <row r="60" spans="1:32" x14ac:dyDescent="0.2">
      <c r="A60" s="172"/>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row>
    <row r="61" spans="1:32" ht="18" customHeight="1" x14ac:dyDescent="0.2">
      <c r="A61" s="172"/>
      <c r="B61" s="172"/>
      <c r="C61" s="172"/>
      <c r="D61" s="923" t="s">
        <v>427</v>
      </c>
      <c r="E61" s="924"/>
      <c r="F61" s="924"/>
      <c r="G61" s="924"/>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row>
    <row r="62" spans="1:32" x14ac:dyDescent="0.2">
      <c r="A62" s="172"/>
      <c r="B62" s="172"/>
      <c r="C62" s="172"/>
      <c r="D62" s="924"/>
      <c r="E62" s="924"/>
      <c r="F62" s="924"/>
      <c r="G62" s="924"/>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row>
    <row r="63" spans="1:32" x14ac:dyDescent="0.2">
      <c r="A63" s="172"/>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row>
    <row r="64" spans="1:32" ht="16.5" x14ac:dyDescent="0.3">
      <c r="A64" s="172"/>
      <c r="B64" s="186" t="s">
        <v>463</v>
      </c>
      <c r="C64" s="218"/>
      <c r="D64" s="183"/>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row>
    <row r="65" spans="1:32" x14ac:dyDescent="0.2">
      <c r="A65" s="172"/>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row>
    <row r="66" spans="1:32" x14ac:dyDescent="0.2">
      <c r="A66" s="172"/>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row>
    <row r="67" spans="1:32" x14ac:dyDescent="0.2">
      <c r="A67" s="172"/>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row>
    <row r="68" spans="1:32" x14ac:dyDescent="0.2">
      <c r="A68" s="172"/>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row>
    <row r="69" spans="1:32" ht="15" thickBot="1" x14ac:dyDescent="0.25">
      <c r="A69" s="172"/>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row>
    <row r="70" spans="1:32" ht="162" customHeight="1" thickBot="1" x14ac:dyDescent="0.25">
      <c r="A70" s="172"/>
      <c r="B70" s="551" t="s">
        <v>8</v>
      </c>
      <c r="C70" s="188" t="s">
        <v>291</v>
      </c>
      <c r="D70" s="519" t="s">
        <v>429</v>
      </c>
      <c r="E70" s="188" t="s">
        <v>457</v>
      </c>
      <c r="F70" s="230" t="s">
        <v>452</v>
      </c>
      <c r="G70" s="353" t="s">
        <v>402</v>
      </c>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row>
    <row r="71" spans="1:32" ht="18" customHeight="1" x14ac:dyDescent="0.2">
      <c r="A71" s="505">
        <f t="shared" ref="A71:A82" si="1">IF(B71="Other Manufacturing Process",C71,B71)</f>
        <v>0</v>
      </c>
      <c r="B71" s="548"/>
      <c r="C71" s="77"/>
      <c r="D71" s="545"/>
      <c r="E71" s="79"/>
      <c r="F71" s="383"/>
      <c r="G71" s="713" t="str">
        <f t="shared" ref="G71:G82" si="2">IF(D71="","",1-(E71/F71))</f>
        <v/>
      </c>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row>
    <row r="72" spans="1:32" ht="18" customHeight="1" x14ac:dyDescent="0.2">
      <c r="A72" s="505">
        <f t="shared" si="1"/>
        <v>0</v>
      </c>
      <c r="B72" s="549"/>
      <c r="C72" s="562"/>
      <c r="D72" s="546"/>
      <c r="E72" s="80"/>
      <c r="F72" s="384"/>
      <c r="G72" s="714" t="str">
        <f t="shared" si="2"/>
        <v/>
      </c>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row>
    <row r="73" spans="1:32" ht="18" customHeight="1" x14ac:dyDescent="0.2">
      <c r="A73" s="505">
        <f t="shared" si="1"/>
        <v>0</v>
      </c>
      <c r="B73" s="549"/>
      <c r="C73" s="562"/>
      <c r="D73" s="546"/>
      <c r="E73" s="80"/>
      <c r="F73" s="384"/>
      <c r="G73" s="714" t="str">
        <f t="shared" si="2"/>
        <v/>
      </c>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row>
    <row r="74" spans="1:32" ht="18" customHeight="1" x14ac:dyDescent="0.2">
      <c r="A74" s="505">
        <f t="shared" si="1"/>
        <v>0</v>
      </c>
      <c r="B74" s="549"/>
      <c r="C74" s="562"/>
      <c r="D74" s="546"/>
      <c r="E74" s="80"/>
      <c r="F74" s="385"/>
      <c r="G74" s="714" t="str">
        <f t="shared" si="2"/>
        <v/>
      </c>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row>
    <row r="75" spans="1:32" ht="18" customHeight="1" x14ac:dyDescent="0.2">
      <c r="A75" s="505">
        <f t="shared" si="1"/>
        <v>0</v>
      </c>
      <c r="B75" s="549"/>
      <c r="C75" s="562"/>
      <c r="D75" s="546"/>
      <c r="E75" s="80"/>
      <c r="F75" s="385"/>
      <c r="G75" s="714" t="str">
        <f t="shared" si="2"/>
        <v/>
      </c>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row>
    <row r="76" spans="1:32" ht="18" customHeight="1" x14ac:dyDescent="0.2">
      <c r="A76" s="505">
        <f t="shared" si="1"/>
        <v>0</v>
      </c>
      <c r="B76" s="549"/>
      <c r="C76" s="562"/>
      <c r="D76" s="546"/>
      <c r="E76" s="80"/>
      <c r="F76" s="385"/>
      <c r="G76" s="714" t="str">
        <f t="shared" si="2"/>
        <v/>
      </c>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row>
    <row r="77" spans="1:32" ht="18" customHeight="1" x14ac:dyDescent="0.2">
      <c r="A77" s="505">
        <f t="shared" si="1"/>
        <v>0</v>
      </c>
      <c r="B77" s="549"/>
      <c r="C77" s="562"/>
      <c r="D77" s="546"/>
      <c r="E77" s="80"/>
      <c r="F77" s="385"/>
      <c r="G77" s="714" t="str">
        <f t="shared" si="2"/>
        <v/>
      </c>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row>
    <row r="78" spans="1:32" ht="18" customHeight="1" x14ac:dyDescent="0.2">
      <c r="A78" s="505">
        <f t="shared" si="1"/>
        <v>0</v>
      </c>
      <c r="B78" s="549"/>
      <c r="C78" s="562"/>
      <c r="D78" s="546"/>
      <c r="E78" s="80"/>
      <c r="F78" s="385"/>
      <c r="G78" s="714" t="str">
        <f t="shared" si="2"/>
        <v/>
      </c>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row>
    <row r="79" spans="1:32" ht="18" customHeight="1" x14ac:dyDescent="0.2">
      <c r="A79" s="505">
        <f t="shared" si="1"/>
        <v>0</v>
      </c>
      <c r="B79" s="549"/>
      <c r="C79" s="562"/>
      <c r="D79" s="546"/>
      <c r="E79" s="80"/>
      <c r="F79" s="385"/>
      <c r="G79" s="714" t="str">
        <f t="shared" si="2"/>
        <v/>
      </c>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row>
    <row r="80" spans="1:32" ht="18" customHeight="1" x14ac:dyDescent="0.2">
      <c r="A80" s="505">
        <f t="shared" si="1"/>
        <v>0</v>
      </c>
      <c r="B80" s="549"/>
      <c r="C80" s="562"/>
      <c r="D80" s="546"/>
      <c r="E80" s="80"/>
      <c r="F80" s="385"/>
      <c r="G80" s="714" t="str">
        <f t="shared" si="2"/>
        <v/>
      </c>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row>
    <row r="81" spans="1:32" ht="18" customHeight="1" x14ac:dyDescent="0.2">
      <c r="A81" s="505">
        <f t="shared" si="1"/>
        <v>0</v>
      </c>
      <c r="B81" s="549"/>
      <c r="C81" s="562"/>
      <c r="D81" s="546"/>
      <c r="E81" s="80"/>
      <c r="F81" s="385"/>
      <c r="G81" s="714" t="str">
        <f t="shared" si="2"/>
        <v/>
      </c>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row>
    <row r="82" spans="1:32" ht="18" customHeight="1" thickBot="1" x14ac:dyDescent="0.25">
      <c r="A82" s="505">
        <f t="shared" si="1"/>
        <v>0</v>
      </c>
      <c r="B82" s="550"/>
      <c r="C82" s="563"/>
      <c r="D82" s="547"/>
      <c r="E82" s="81"/>
      <c r="F82" s="386"/>
      <c r="G82" s="715" t="str">
        <f t="shared" si="2"/>
        <v/>
      </c>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row>
    <row r="83" spans="1:32" x14ac:dyDescent="0.2">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row>
    <row r="84" spans="1:32" ht="16.5" x14ac:dyDescent="0.3">
      <c r="A84" s="172"/>
      <c r="B84" s="172"/>
      <c r="C84" s="172"/>
      <c r="D84" s="172"/>
      <c r="E84" s="172"/>
      <c r="H84" s="52" t="s">
        <v>438</v>
      </c>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row>
    <row r="85" spans="1:32" x14ac:dyDescent="0.2">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row>
    <row r="86" spans="1:32" x14ac:dyDescent="0.2">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row>
    <row r="87" spans="1:32" ht="15" x14ac:dyDescent="0.25">
      <c r="A87" s="172"/>
      <c r="B87" s="186" t="s">
        <v>283</v>
      </c>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row>
    <row r="88" spans="1:32" ht="15" x14ac:dyDescent="0.25">
      <c r="A88" s="172"/>
      <c r="B88" s="186"/>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row>
    <row r="89" spans="1:32" ht="15" x14ac:dyDescent="0.25">
      <c r="A89" s="172"/>
      <c r="B89" s="186"/>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row>
    <row r="90" spans="1:32" ht="15" x14ac:dyDescent="0.25">
      <c r="A90" s="172"/>
      <c r="B90" s="186"/>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row>
    <row r="91" spans="1:32" ht="15" x14ac:dyDescent="0.25">
      <c r="A91" s="172"/>
      <c r="B91" s="186"/>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row>
    <row r="92" spans="1:32" ht="15" thickBot="1" x14ac:dyDescent="0.2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row>
    <row r="93" spans="1:32" ht="81.75" customHeight="1" thickBot="1" x14ac:dyDescent="0.25">
      <c r="A93" s="172"/>
      <c r="B93" s="356" t="s">
        <v>11</v>
      </c>
      <c r="C93" s="188" t="s">
        <v>291</v>
      </c>
      <c r="D93" s="352" t="s">
        <v>13</v>
      </c>
      <c r="E93" s="352" t="s">
        <v>352</v>
      </c>
      <c r="F93" s="192" t="s">
        <v>290</v>
      </c>
      <c r="G93" s="172"/>
      <c r="H93" s="172"/>
      <c r="I93" s="172"/>
      <c r="J93" s="172"/>
      <c r="K93" s="172"/>
      <c r="L93" s="172"/>
      <c r="M93" s="356" t="s">
        <v>11</v>
      </c>
      <c r="N93" s="172"/>
      <c r="O93" s="172"/>
      <c r="P93" s="172"/>
      <c r="Q93" s="172"/>
      <c r="R93" s="172"/>
      <c r="S93" s="172"/>
      <c r="T93" s="172"/>
      <c r="U93" s="172"/>
      <c r="V93" s="172"/>
      <c r="W93" s="172"/>
      <c r="X93" s="172"/>
      <c r="Y93" s="172"/>
      <c r="Z93" s="172"/>
      <c r="AA93" s="172"/>
      <c r="AB93" s="172"/>
      <c r="AC93" s="172"/>
      <c r="AD93" s="172"/>
      <c r="AE93" s="172"/>
    </row>
    <row r="94" spans="1:32" ht="18" customHeight="1" x14ac:dyDescent="0.2">
      <c r="A94" s="172"/>
      <c r="B94" s="93"/>
      <c r="C94" s="77"/>
      <c r="D94" s="237" t="str">
        <f t="shared" ref="D94:D111" si="3">IF(B94="","",$C$59)</f>
        <v/>
      </c>
      <c r="E94" s="387"/>
      <c r="F94" s="721" t="str">
        <f t="shared" ref="F94:F111" si="4">IF(B94="","",D94*E94)</f>
        <v/>
      </c>
      <c r="G94" s="172"/>
      <c r="H94" s="172"/>
      <c r="I94" s="172"/>
      <c r="J94" s="172"/>
      <c r="K94" s="172"/>
      <c r="L94" s="172"/>
      <c r="M94" s="357" t="str">
        <f t="shared" ref="M94:M105" si="5">IF(B94="","",IF(B94="Other Manufacturing Process",C94,B94))</f>
        <v/>
      </c>
      <c r="N94" s="172"/>
      <c r="O94" s="172"/>
      <c r="P94" s="172"/>
      <c r="Q94" s="172"/>
      <c r="R94" s="172"/>
      <c r="S94" s="172"/>
      <c r="T94" s="172"/>
      <c r="U94" s="172"/>
      <c r="V94" s="172"/>
      <c r="W94" s="172"/>
      <c r="X94" s="172"/>
      <c r="Y94" s="172"/>
      <c r="Z94" s="172"/>
      <c r="AA94" s="172"/>
      <c r="AB94" s="172"/>
      <c r="AC94" s="172"/>
      <c r="AD94" s="172"/>
      <c r="AE94" s="172"/>
    </row>
    <row r="95" spans="1:32" ht="18" customHeight="1" x14ac:dyDescent="0.2">
      <c r="A95" s="172"/>
      <c r="B95" s="94"/>
      <c r="C95" s="562"/>
      <c r="D95" s="239" t="str">
        <f t="shared" si="3"/>
        <v/>
      </c>
      <c r="E95" s="388"/>
      <c r="F95" s="722" t="str">
        <f t="shared" si="4"/>
        <v/>
      </c>
      <c r="G95" s="172"/>
      <c r="H95" s="172"/>
      <c r="I95" s="172"/>
      <c r="J95" s="172"/>
      <c r="K95" s="172"/>
      <c r="L95" s="172"/>
      <c r="M95" s="357" t="str">
        <f t="shared" si="5"/>
        <v/>
      </c>
      <c r="N95" s="172"/>
      <c r="O95" s="172"/>
      <c r="P95" s="172"/>
      <c r="Q95" s="172"/>
      <c r="R95" s="172"/>
      <c r="S95" s="172"/>
      <c r="T95" s="172"/>
      <c r="U95" s="172"/>
      <c r="V95" s="172"/>
      <c r="W95" s="172"/>
      <c r="X95" s="172"/>
      <c r="Y95" s="172"/>
      <c r="Z95" s="172"/>
      <c r="AA95" s="172"/>
      <c r="AB95" s="172"/>
      <c r="AC95" s="172"/>
      <c r="AD95" s="172"/>
      <c r="AE95" s="172"/>
    </row>
    <row r="96" spans="1:32" ht="18" customHeight="1" x14ac:dyDescent="0.2">
      <c r="A96" s="172"/>
      <c r="B96" s="94"/>
      <c r="C96" s="562"/>
      <c r="D96" s="239" t="str">
        <f t="shared" si="3"/>
        <v/>
      </c>
      <c r="E96" s="388"/>
      <c r="F96" s="722" t="str">
        <f t="shared" si="4"/>
        <v/>
      </c>
      <c r="G96" s="172"/>
      <c r="H96" s="172"/>
      <c r="I96" s="172"/>
      <c r="J96" s="172"/>
      <c r="K96" s="172"/>
      <c r="L96" s="172"/>
      <c r="M96" s="357" t="str">
        <f t="shared" si="5"/>
        <v/>
      </c>
      <c r="N96" s="172"/>
      <c r="O96" s="172"/>
      <c r="P96" s="172"/>
      <c r="Q96" s="172"/>
      <c r="R96" s="172"/>
      <c r="S96" s="172"/>
      <c r="T96" s="172"/>
      <c r="U96" s="172"/>
      <c r="V96" s="172"/>
      <c r="W96" s="172"/>
      <c r="X96" s="172"/>
      <c r="Y96" s="172"/>
      <c r="Z96" s="172"/>
      <c r="AA96" s="172"/>
      <c r="AB96" s="172"/>
      <c r="AC96" s="172"/>
      <c r="AD96" s="172"/>
      <c r="AE96" s="172"/>
    </row>
    <row r="97" spans="1:32" ht="18" customHeight="1" x14ac:dyDescent="0.2">
      <c r="A97" s="172"/>
      <c r="B97" s="94"/>
      <c r="C97" s="78"/>
      <c r="D97" s="239" t="str">
        <f t="shared" si="3"/>
        <v/>
      </c>
      <c r="E97" s="388"/>
      <c r="F97" s="722" t="str">
        <f t="shared" si="4"/>
        <v/>
      </c>
      <c r="G97" s="172"/>
      <c r="H97" s="172"/>
      <c r="I97" s="172"/>
      <c r="J97" s="172"/>
      <c r="K97" s="172"/>
      <c r="L97" s="172"/>
      <c r="M97" s="357" t="str">
        <f t="shared" si="5"/>
        <v/>
      </c>
      <c r="N97" s="172"/>
      <c r="O97" s="172"/>
      <c r="P97" s="172"/>
      <c r="Q97" s="172"/>
      <c r="R97" s="172"/>
      <c r="S97" s="172"/>
      <c r="T97" s="172"/>
      <c r="U97" s="172"/>
      <c r="V97" s="172"/>
      <c r="W97" s="172"/>
      <c r="X97" s="172"/>
      <c r="Y97" s="172"/>
      <c r="Z97" s="172"/>
      <c r="AA97" s="172"/>
      <c r="AB97" s="172"/>
      <c r="AC97" s="172"/>
      <c r="AD97" s="172"/>
      <c r="AE97" s="172"/>
    </row>
    <row r="98" spans="1:32" ht="18" customHeight="1" x14ac:dyDescent="0.2">
      <c r="A98" s="172"/>
      <c r="B98" s="94"/>
      <c r="C98" s="78"/>
      <c r="D98" s="239" t="str">
        <f t="shared" si="3"/>
        <v/>
      </c>
      <c r="E98" s="388"/>
      <c r="F98" s="722" t="str">
        <f t="shared" si="4"/>
        <v/>
      </c>
      <c r="G98" s="172"/>
      <c r="H98" s="172"/>
      <c r="I98" s="172"/>
      <c r="J98" s="172"/>
      <c r="K98" s="172"/>
      <c r="L98" s="172"/>
      <c r="M98" s="357" t="str">
        <f t="shared" si="5"/>
        <v/>
      </c>
      <c r="N98" s="172"/>
      <c r="O98" s="172"/>
      <c r="P98" s="172"/>
      <c r="Q98" s="172"/>
      <c r="R98" s="172"/>
      <c r="S98" s="172"/>
      <c r="T98" s="172"/>
      <c r="U98" s="172"/>
      <c r="V98" s="172"/>
      <c r="W98" s="172"/>
      <c r="X98" s="172"/>
      <c r="Y98" s="172"/>
      <c r="Z98" s="172"/>
      <c r="AA98" s="172"/>
      <c r="AB98" s="172"/>
      <c r="AC98" s="172"/>
      <c r="AD98" s="172"/>
      <c r="AE98" s="172"/>
    </row>
    <row r="99" spans="1:32" ht="18" customHeight="1" x14ac:dyDescent="0.2">
      <c r="A99" s="172"/>
      <c r="B99" s="94"/>
      <c r="C99" s="78"/>
      <c r="D99" s="239" t="str">
        <f t="shared" si="3"/>
        <v/>
      </c>
      <c r="E99" s="388"/>
      <c r="F99" s="722" t="str">
        <f t="shared" si="4"/>
        <v/>
      </c>
      <c r="G99" s="172"/>
      <c r="H99" s="172"/>
      <c r="I99" s="172"/>
      <c r="J99" s="172"/>
      <c r="K99" s="172"/>
      <c r="L99" s="172"/>
      <c r="M99" s="357" t="str">
        <f t="shared" si="5"/>
        <v/>
      </c>
      <c r="N99" s="172"/>
      <c r="O99" s="172"/>
      <c r="P99" s="172"/>
      <c r="Q99" s="172"/>
      <c r="R99" s="172"/>
      <c r="S99" s="172"/>
      <c r="T99" s="172"/>
      <c r="U99" s="172"/>
      <c r="V99" s="172"/>
      <c r="W99" s="172"/>
      <c r="X99" s="172"/>
      <c r="Y99" s="172"/>
      <c r="Z99" s="172"/>
      <c r="AA99" s="172"/>
      <c r="AB99" s="172"/>
      <c r="AC99" s="172"/>
      <c r="AD99" s="172"/>
      <c r="AE99" s="172"/>
    </row>
    <row r="100" spans="1:32" ht="18" customHeight="1" x14ac:dyDescent="0.2">
      <c r="A100" s="172"/>
      <c r="B100" s="94"/>
      <c r="C100" s="78"/>
      <c r="D100" s="239" t="str">
        <f t="shared" si="3"/>
        <v/>
      </c>
      <c r="E100" s="388"/>
      <c r="F100" s="722" t="str">
        <f t="shared" si="4"/>
        <v/>
      </c>
      <c r="G100" s="172"/>
      <c r="H100" s="172"/>
      <c r="I100" s="172"/>
      <c r="J100" s="172"/>
      <c r="K100" s="172"/>
      <c r="L100" s="172"/>
      <c r="M100" s="357" t="str">
        <f t="shared" si="5"/>
        <v/>
      </c>
      <c r="N100" s="172"/>
      <c r="O100" s="172"/>
      <c r="P100" s="172"/>
      <c r="Q100" s="172"/>
      <c r="R100" s="172"/>
      <c r="S100" s="172"/>
      <c r="T100" s="172"/>
      <c r="U100" s="172"/>
      <c r="V100" s="172"/>
      <c r="W100" s="172"/>
      <c r="X100" s="172"/>
      <c r="Y100" s="172"/>
      <c r="Z100" s="172"/>
      <c r="AA100" s="172"/>
      <c r="AB100" s="172"/>
      <c r="AC100" s="172"/>
      <c r="AD100" s="172"/>
      <c r="AE100" s="172"/>
    </row>
    <row r="101" spans="1:32" ht="18" customHeight="1" x14ac:dyDescent="0.2">
      <c r="A101" s="172"/>
      <c r="B101" s="94"/>
      <c r="C101" s="78"/>
      <c r="D101" s="239" t="str">
        <f t="shared" si="3"/>
        <v/>
      </c>
      <c r="E101" s="388"/>
      <c r="F101" s="722" t="str">
        <f t="shared" si="4"/>
        <v/>
      </c>
      <c r="G101" s="172"/>
      <c r="H101" s="172"/>
      <c r="I101" s="172"/>
      <c r="J101" s="172"/>
      <c r="K101" s="172"/>
      <c r="L101" s="172"/>
      <c r="M101" s="357" t="str">
        <f t="shared" si="5"/>
        <v/>
      </c>
      <c r="N101" s="172"/>
      <c r="O101" s="172"/>
      <c r="P101" s="172"/>
      <c r="Q101" s="172"/>
      <c r="R101" s="172"/>
      <c r="S101" s="172"/>
      <c r="T101" s="172"/>
      <c r="U101" s="172"/>
      <c r="V101" s="172"/>
      <c r="W101" s="172"/>
      <c r="X101" s="172"/>
      <c r="Y101" s="172"/>
      <c r="Z101" s="172"/>
      <c r="AA101" s="172"/>
      <c r="AB101" s="172"/>
      <c r="AC101" s="172"/>
      <c r="AD101" s="172"/>
      <c r="AE101" s="172"/>
    </row>
    <row r="102" spans="1:32" ht="18" customHeight="1" x14ac:dyDescent="0.2">
      <c r="A102" s="172"/>
      <c r="B102" s="94"/>
      <c r="C102" s="78"/>
      <c r="D102" s="239" t="str">
        <f t="shared" si="3"/>
        <v/>
      </c>
      <c r="E102" s="388"/>
      <c r="F102" s="722" t="str">
        <f t="shared" si="4"/>
        <v/>
      </c>
      <c r="G102" s="172"/>
      <c r="H102" s="172"/>
      <c r="I102" s="172"/>
      <c r="J102" s="172"/>
      <c r="K102" s="172"/>
      <c r="L102" s="172"/>
      <c r="M102" s="357" t="str">
        <f t="shared" si="5"/>
        <v/>
      </c>
      <c r="N102" s="172"/>
      <c r="O102" s="172"/>
      <c r="P102" s="172"/>
      <c r="Q102" s="172"/>
      <c r="R102" s="172"/>
      <c r="S102" s="172"/>
      <c r="T102" s="172"/>
      <c r="U102" s="172"/>
      <c r="V102" s="172"/>
      <c r="W102" s="172"/>
      <c r="X102" s="172"/>
      <c r="Y102" s="172"/>
      <c r="Z102" s="172"/>
      <c r="AA102" s="172"/>
      <c r="AB102" s="172"/>
      <c r="AC102" s="172"/>
      <c r="AD102" s="172"/>
      <c r="AE102" s="172"/>
    </row>
    <row r="103" spans="1:32" ht="18" customHeight="1" x14ac:dyDescent="0.2">
      <c r="A103" s="172"/>
      <c r="B103" s="94"/>
      <c r="C103" s="78"/>
      <c r="D103" s="239" t="str">
        <f t="shared" si="3"/>
        <v/>
      </c>
      <c r="E103" s="388"/>
      <c r="F103" s="722" t="str">
        <f t="shared" si="4"/>
        <v/>
      </c>
      <c r="G103" s="172"/>
      <c r="H103" s="172"/>
      <c r="I103" s="172"/>
      <c r="J103" s="172"/>
      <c r="K103" s="172"/>
      <c r="L103" s="172"/>
      <c r="M103" s="357" t="str">
        <f t="shared" si="5"/>
        <v/>
      </c>
      <c r="N103" s="172"/>
      <c r="O103" s="172"/>
      <c r="P103" s="172"/>
      <c r="Q103" s="172"/>
      <c r="R103" s="172"/>
      <c r="S103" s="172"/>
      <c r="T103" s="172"/>
      <c r="U103" s="172"/>
      <c r="V103" s="172"/>
      <c r="W103" s="172"/>
      <c r="X103" s="172"/>
      <c r="Y103" s="172"/>
      <c r="Z103" s="172"/>
      <c r="AA103" s="172"/>
      <c r="AB103" s="172"/>
      <c r="AC103" s="172"/>
      <c r="AD103" s="172"/>
      <c r="AE103" s="172"/>
    </row>
    <row r="104" spans="1:32" ht="18" customHeight="1" x14ac:dyDescent="0.2">
      <c r="A104" s="172"/>
      <c r="B104" s="94"/>
      <c r="C104" s="78"/>
      <c r="D104" s="239" t="str">
        <f t="shared" si="3"/>
        <v/>
      </c>
      <c r="E104" s="388"/>
      <c r="F104" s="722" t="str">
        <f t="shared" si="4"/>
        <v/>
      </c>
      <c r="G104" s="172"/>
      <c r="H104" s="172"/>
      <c r="I104" s="172"/>
      <c r="J104" s="172"/>
      <c r="K104" s="172"/>
      <c r="L104" s="172"/>
      <c r="M104" s="357" t="str">
        <f t="shared" si="5"/>
        <v/>
      </c>
      <c r="N104" s="172"/>
      <c r="O104" s="172"/>
      <c r="P104" s="172"/>
      <c r="Q104" s="172"/>
      <c r="R104" s="172"/>
      <c r="S104" s="172"/>
      <c r="T104" s="172"/>
      <c r="U104" s="172"/>
      <c r="V104" s="172"/>
      <c r="W104" s="172"/>
      <c r="X104" s="172"/>
      <c r="Y104" s="172"/>
      <c r="Z104" s="172"/>
      <c r="AA104" s="172"/>
      <c r="AB104" s="172"/>
      <c r="AC104" s="172"/>
      <c r="AD104" s="172"/>
      <c r="AE104" s="172"/>
    </row>
    <row r="105" spans="1:32" ht="18" customHeight="1" x14ac:dyDescent="0.2">
      <c r="A105" s="172"/>
      <c r="B105" s="94"/>
      <c r="C105" s="78"/>
      <c r="D105" s="239" t="str">
        <f t="shared" si="3"/>
        <v/>
      </c>
      <c r="E105" s="388"/>
      <c r="F105" s="722" t="str">
        <f t="shared" si="4"/>
        <v/>
      </c>
      <c r="G105" s="172"/>
      <c r="H105" s="172"/>
      <c r="I105" s="172"/>
      <c r="J105" s="172"/>
      <c r="K105" s="172"/>
      <c r="L105" s="172"/>
      <c r="M105" s="357" t="str">
        <f t="shared" si="5"/>
        <v/>
      </c>
      <c r="N105" s="172"/>
      <c r="O105" s="172"/>
      <c r="P105" s="172"/>
      <c r="Q105" s="172"/>
      <c r="R105" s="172"/>
      <c r="S105" s="172"/>
      <c r="T105" s="172"/>
      <c r="U105" s="172"/>
      <c r="V105" s="172"/>
      <c r="W105" s="172"/>
      <c r="X105" s="172"/>
      <c r="Y105" s="172"/>
      <c r="Z105" s="172"/>
      <c r="AA105" s="172"/>
      <c r="AB105" s="172"/>
      <c r="AC105" s="172"/>
      <c r="AD105" s="172"/>
      <c r="AE105" s="172"/>
    </row>
    <row r="106" spans="1:32" ht="18" customHeight="1" x14ac:dyDescent="0.2">
      <c r="A106" s="172"/>
      <c r="B106" s="94"/>
      <c r="C106" s="78"/>
      <c r="D106" s="239" t="str">
        <f t="shared" si="3"/>
        <v/>
      </c>
      <c r="E106" s="388"/>
      <c r="F106" s="722" t="str">
        <f t="shared" si="4"/>
        <v/>
      </c>
      <c r="G106" s="172"/>
      <c r="H106" s="172"/>
      <c r="I106" s="172"/>
      <c r="J106" s="172"/>
      <c r="K106" s="172"/>
      <c r="L106" s="172"/>
      <c r="M106" s="357" t="str">
        <f t="shared" ref="M106:M111" si="6">IF(B106="","",IF(B106="Other Manufacturing Process",C106,B106))</f>
        <v/>
      </c>
      <c r="N106" s="172"/>
      <c r="O106" s="172"/>
      <c r="P106" s="172"/>
      <c r="Q106" s="172"/>
      <c r="R106" s="172"/>
      <c r="S106" s="172"/>
      <c r="T106" s="172"/>
      <c r="U106" s="172"/>
      <c r="V106" s="172"/>
      <c r="W106" s="172"/>
      <c r="X106" s="172"/>
      <c r="Y106" s="172"/>
      <c r="Z106" s="172"/>
      <c r="AA106" s="172"/>
      <c r="AB106" s="172"/>
      <c r="AC106" s="172"/>
      <c r="AD106" s="172"/>
      <c r="AE106" s="172"/>
    </row>
    <row r="107" spans="1:32" ht="18" customHeight="1" x14ac:dyDescent="0.2">
      <c r="A107" s="172"/>
      <c r="B107" s="94"/>
      <c r="C107" s="78"/>
      <c r="D107" s="239" t="str">
        <f t="shared" si="3"/>
        <v/>
      </c>
      <c r="E107" s="388"/>
      <c r="F107" s="722" t="str">
        <f t="shared" si="4"/>
        <v/>
      </c>
      <c r="G107" s="172"/>
      <c r="H107" s="172"/>
      <c r="I107" s="172"/>
      <c r="J107" s="172"/>
      <c r="K107" s="172"/>
      <c r="L107" s="172"/>
      <c r="M107" s="357" t="str">
        <f t="shared" si="6"/>
        <v/>
      </c>
      <c r="N107" s="172"/>
      <c r="O107" s="172"/>
      <c r="P107" s="172"/>
      <c r="Q107" s="172"/>
      <c r="R107" s="172"/>
      <c r="S107" s="172"/>
      <c r="T107" s="172"/>
      <c r="U107" s="172"/>
      <c r="V107" s="172"/>
      <c r="W107" s="172"/>
      <c r="X107" s="172"/>
      <c r="Y107" s="172"/>
      <c r="Z107" s="172"/>
      <c r="AA107" s="172"/>
      <c r="AB107" s="172"/>
      <c r="AC107" s="172"/>
      <c r="AD107" s="172"/>
      <c r="AE107" s="172"/>
    </row>
    <row r="108" spans="1:32" ht="18" customHeight="1" x14ac:dyDescent="0.2">
      <c r="A108" s="172"/>
      <c r="B108" s="94"/>
      <c r="C108" s="78"/>
      <c r="D108" s="239" t="str">
        <f t="shared" si="3"/>
        <v/>
      </c>
      <c r="E108" s="388"/>
      <c r="F108" s="722" t="str">
        <f t="shared" si="4"/>
        <v/>
      </c>
      <c r="G108" s="172"/>
      <c r="H108" s="172"/>
      <c r="I108" s="172"/>
      <c r="J108" s="172"/>
      <c r="K108" s="172"/>
      <c r="L108" s="172"/>
      <c r="M108" s="357" t="str">
        <f t="shared" si="6"/>
        <v/>
      </c>
      <c r="N108" s="172"/>
      <c r="O108" s="172"/>
      <c r="P108" s="172"/>
      <c r="Q108" s="172"/>
      <c r="R108" s="172"/>
      <c r="S108" s="172"/>
      <c r="T108" s="172"/>
      <c r="U108" s="172"/>
      <c r="V108" s="172"/>
      <c r="W108" s="172"/>
      <c r="X108" s="172"/>
      <c r="Y108" s="172"/>
      <c r="Z108" s="172"/>
      <c r="AA108" s="172"/>
      <c r="AB108" s="172"/>
      <c r="AC108" s="172"/>
      <c r="AD108" s="172"/>
      <c r="AE108" s="172"/>
    </row>
    <row r="109" spans="1:32" ht="18" customHeight="1" x14ac:dyDescent="0.2">
      <c r="A109" s="172"/>
      <c r="B109" s="94"/>
      <c r="C109" s="78"/>
      <c r="D109" s="239" t="str">
        <f t="shared" si="3"/>
        <v/>
      </c>
      <c r="E109" s="388"/>
      <c r="F109" s="722" t="str">
        <f t="shared" si="4"/>
        <v/>
      </c>
      <c r="H109" s="172"/>
      <c r="I109" s="172"/>
      <c r="J109" s="172"/>
      <c r="K109" s="172"/>
      <c r="L109" s="172"/>
      <c r="M109" s="357" t="str">
        <f t="shared" si="6"/>
        <v/>
      </c>
      <c r="N109" s="172"/>
      <c r="O109" s="172"/>
      <c r="P109" s="172"/>
      <c r="Q109" s="172"/>
      <c r="R109" s="172"/>
      <c r="S109" s="172"/>
      <c r="T109" s="172"/>
      <c r="U109" s="172"/>
      <c r="V109" s="172"/>
      <c r="W109" s="172"/>
      <c r="X109" s="172"/>
      <c r="Y109" s="172"/>
      <c r="Z109" s="172"/>
      <c r="AA109" s="172"/>
      <c r="AB109" s="172"/>
      <c r="AC109" s="172"/>
      <c r="AD109" s="172"/>
      <c r="AE109" s="172"/>
    </row>
    <row r="110" spans="1:32" ht="18" customHeight="1" x14ac:dyDescent="0.2">
      <c r="A110" s="172"/>
      <c r="B110" s="94"/>
      <c r="C110" s="78"/>
      <c r="D110" s="239" t="str">
        <f t="shared" si="3"/>
        <v/>
      </c>
      <c r="E110" s="388"/>
      <c r="F110" s="722" t="str">
        <f t="shared" si="4"/>
        <v/>
      </c>
      <c r="G110" s="172"/>
      <c r="H110" s="172"/>
      <c r="I110" s="172"/>
      <c r="J110" s="172"/>
      <c r="K110" s="172"/>
      <c r="L110" s="172"/>
      <c r="M110" s="357" t="str">
        <f t="shared" si="6"/>
        <v/>
      </c>
      <c r="N110" s="172"/>
      <c r="O110" s="172"/>
      <c r="P110" s="172"/>
      <c r="Q110" s="172"/>
      <c r="R110" s="172"/>
      <c r="S110" s="172"/>
      <c r="T110" s="172"/>
      <c r="U110" s="172"/>
      <c r="V110" s="172"/>
      <c r="W110" s="172"/>
      <c r="X110" s="172"/>
      <c r="Y110" s="172"/>
      <c r="Z110" s="172"/>
      <c r="AA110" s="172"/>
      <c r="AB110" s="172"/>
      <c r="AC110" s="172"/>
      <c r="AD110" s="172"/>
      <c r="AE110" s="172"/>
    </row>
    <row r="111" spans="1:32" ht="18" customHeight="1" thickBot="1" x14ac:dyDescent="0.25">
      <c r="A111" s="172"/>
      <c r="B111" s="95"/>
      <c r="C111" s="105"/>
      <c r="D111" s="243" t="str">
        <f t="shared" si="3"/>
        <v/>
      </c>
      <c r="E111" s="389"/>
      <c r="F111" s="723" t="str">
        <f t="shared" si="4"/>
        <v/>
      </c>
      <c r="G111" s="172"/>
      <c r="H111" s="172"/>
      <c r="I111" s="172"/>
      <c r="J111" s="172"/>
      <c r="K111" s="172"/>
      <c r="L111" s="172"/>
      <c r="M111" s="357" t="str">
        <f t="shared" si="6"/>
        <v/>
      </c>
      <c r="N111" s="172"/>
      <c r="O111" s="172"/>
      <c r="P111" s="172"/>
      <c r="Q111" s="172"/>
      <c r="R111" s="172"/>
      <c r="S111" s="172"/>
      <c r="T111" s="172"/>
      <c r="U111" s="172"/>
      <c r="V111" s="172"/>
      <c r="W111" s="172"/>
      <c r="X111" s="172"/>
      <c r="Y111" s="172"/>
      <c r="Z111" s="172"/>
      <c r="AA111" s="172"/>
      <c r="AB111" s="172"/>
      <c r="AC111" s="172"/>
      <c r="AD111" s="172"/>
      <c r="AE111" s="172"/>
    </row>
    <row r="112" spans="1:32" x14ac:dyDescent="0.2">
      <c r="A112" s="172"/>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row>
    <row r="113" spans="1:38" ht="16.5" x14ac:dyDescent="0.3">
      <c r="A113" s="172"/>
      <c r="B113" s="172"/>
      <c r="C113" s="172"/>
      <c r="D113" s="172"/>
      <c r="E113" s="172"/>
      <c r="G113" s="52" t="s">
        <v>202</v>
      </c>
      <c r="I113" s="172"/>
      <c r="J113" s="172"/>
      <c r="K113" s="17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row>
    <row r="114" spans="1:38" x14ac:dyDescent="0.2">
      <c r="A114" s="172"/>
      <c r="B114" s="172"/>
      <c r="C114" s="172"/>
      <c r="D114" s="172"/>
      <c r="E114" s="172"/>
      <c r="F114" s="172"/>
      <c r="G114" s="172"/>
      <c r="H114" s="172"/>
      <c r="I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row>
    <row r="115" spans="1:38" x14ac:dyDescent="0.2">
      <c r="A115" s="172"/>
      <c r="B115" s="172"/>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row>
    <row r="116" spans="1:38" x14ac:dyDescent="0.2">
      <c r="A116" s="172"/>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row>
    <row r="117" spans="1:38" ht="15" x14ac:dyDescent="0.25">
      <c r="A117" s="172"/>
      <c r="B117" s="172"/>
      <c r="C117" s="172"/>
      <c r="D117" s="172"/>
      <c r="E117" s="172"/>
      <c r="F117" s="172"/>
      <c r="G117" s="172"/>
      <c r="H117" s="5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row>
    <row r="118" spans="1:38" ht="48" customHeight="1" x14ac:dyDescent="0.2">
      <c r="A118" s="172"/>
      <c r="B118" s="916" t="s">
        <v>437</v>
      </c>
      <c r="C118" s="916"/>
      <c r="D118" s="916"/>
      <c r="E118" s="916"/>
      <c r="F118" s="916"/>
      <c r="G118" s="916"/>
      <c r="H118" s="916"/>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row>
    <row r="119" spans="1:38" ht="15" customHeight="1" x14ac:dyDescent="0.2">
      <c r="A119" s="172"/>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row>
    <row r="120" spans="1:38" ht="27.75" customHeight="1" x14ac:dyDescent="0.25">
      <c r="A120" s="172"/>
      <c r="C120" s="539"/>
      <c r="D120" s="539"/>
      <c r="E120" s="539"/>
      <c r="F120" s="539"/>
      <c r="G120" s="539"/>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row>
    <row r="121" spans="1:38" ht="21.75" customHeight="1" x14ac:dyDescent="0.25">
      <c r="A121" s="172"/>
      <c r="B121" s="539"/>
      <c r="C121" s="539"/>
      <c r="D121" s="539"/>
      <c r="E121" s="539"/>
      <c r="F121" s="539"/>
      <c r="G121" s="539"/>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row>
    <row r="122" spans="1:38" x14ac:dyDescent="0.2">
      <c r="A122" s="172"/>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row>
    <row r="123" spans="1:38" x14ac:dyDescent="0.2">
      <c r="A123" s="172"/>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row>
    <row r="124" spans="1:38" ht="15" thickBot="1" x14ac:dyDescent="0.25">
      <c r="A124" s="172"/>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row>
    <row r="125" spans="1:38" ht="88.5" thickBot="1" x14ac:dyDescent="0.25">
      <c r="A125" s="172"/>
      <c r="B125" s="356" t="s">
        <v>203</v>
      </c>
      <c r="C125" s="358" t="s">
        <v>364</v>
      </c>
      <c r="D125" s="352" t="s">
        <v>335</v>
      </c>
      <c r="E125" s="352" t="s">
        <v>464</v>
      </c>
      <c r="F125" s="352" t="s">
        <v>204</v>
      </c>
      <c r="G125" s="231" t="s">
        <v>402</v>
      </c>
      <c r="H125" s="192" t="s">
        <v>205</v>
      </c>
      <c r="I125" s="172"/>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I125" s="353" t="s">
        <v>203</v>
      </c>
      <c r="AJ125" s="353" t="s">
        <v>364</v>
      </c>
      <c r="AK125" s="231" t="s">
        <v>335</v>
      </c>
      <c r="AL125" s="583" t="s">
        <v>539</v>
      </c>
    </row>
    <row r="126" spans="1:38" s="360" customFormat="1" ht="18" customHeight="1" x14ac:dyDescent="0.2">
      <c r="A126" s="101"/>
      <c r="B126" s="364" t="str">
        <f t="shared" ref="B126:B143" si="7">M94</f>
        <v/>
      </c>
      <c r="C126" s="365" t="str">
        <f t="shared" ref="C126:C143" si="8">F94</f>
        <v/>
      </c>
      <c r="D126" s="262" t="str">
        <f>IF(B126="","",IF(B126="Chemical Vapor Deposition",'Subpart I Tables'!$D$116,1))</f>
        <v/>
      </c>
      <c r="E126" s="390"/>
      <c r="F126" s="390"/>
      <c r="G126" s="552" t="str">
        <f>IF($B126="","",VLOOKUP($B126,$A$71:$G$82,7,FALSE))</f>
        <v/>
      </c>
      <c r="H126" s="777">
        <f>IF(B126="",0,C126*D126*(1-(E126*F126*G126))*0.001)</f>
        <v>0</v>
      </c>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I126" s="620" t="str">
        <f t="shared" ref="AI126:AI143" si="9">B126</f>
        <v/>
      </c>
      <c r="AJ126" s="623" t="str">
        <f t="shared" ref="AJ126:AJ143" si="10">C126</f>
        <v/>
      </c>
      <c r="AK126" s="623" t="str">
        <f t="shared" ref="AK126:AK143" si="11">D126</f>
        <v/>
      </c>
      <c r="AL126" s="429">
        <f>IF(AI126="",0,AJ126*AK126*0.001)</f>
        <v>0</v>
      </c>
    </row>
    <row r="127" spans="1:38" s="360" customFormat="1" ht="18" customHeight="1" x14ac:dyDescent="0.2">
      <c r="A127" s="101"/>
      <c r="B127" s="366" t="str">
        <f t="shared" si="7"/>
        <v/>
      </c>
      <c r="C127" s="367" t="str">
        <f t="shared" si="8"/>
        <v/>
      </c>
      <c r="D127" s="264" t="str">
        <f>IF(B127="","",IF(B127="Chemical Vapor Deposition",'Subpart I Tables'!$D$116,1))</f>
        <v/>
      </c>
      <c r="E127" s="391"/>
      <c r="F127" s="391"/>
      <c r="G127" s="553" t="str">
        <f t="shared" ref="G127:G143" si="12">IF($B127="","",VLOOKUP($B127,$A$71:$G$82,7,FALSE))</f>
        <v/>
      </c>
      <c r="H127" s="778">
        <f t="shared" ref="H127:H143" si="13">IF(B127="",0,C127*D127*(1-(E127*F127*G127))*0.001)</f>
        <v>0</v>
      </c>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I127" s="621" t="str">
        <f t="shared" si="9"/>
        <v/>
      </c>
      <c r="AJ127" s="624" t="str">
        <f t="shared" si="10"/>
        <v/>
      </c>
      <c r="AK127" s="624" t="str">
        <f t="shared" si="11"/>
        <v/>
      </c>
      <c r="AL127" s="430">
        <f t="shared" ref="AL127:AL143" si="14">IF(AI127="",0,AJ127*AK127*0.001)</f>
        <v>0</v>
      </c>
    </row>
    <row r="128" spans="1:38" s="360" customFormat="1" ht="18" customHeight="1" x14ac:dyDescent="0.2">
      <c r="A128" s="101"/>
      <c r="B128" s="366" t="str">
        <f t="shared" si="7"/>
        <v/>
      </c>
      <c r="C128" s="367" t="str">
        <f t="shared" si="8"/>
        <v/>
      </c>
      <c r="D128" s="264" t="str">
        <f>IF(B128="","",IF(B128="Chemical Vapor Deposition",'Subpart I Tables'!$D$116,1))</f>
        <v/>
      </c>
      <c r="E128" s="391"/>
      <c r="F128" s="391"/>
      <c r="G128" s="553" t="str">
        <f t="shared" si="12"/>
        <v/>
      </c>
      <c r="H128" s="778">
        <f t="shared" si="13"/>
        <v>0</v>
      </c>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I128" s="621" t="str">
        <f t="shared" si="9"/>
        <v/>
      </c>
      <c r="AJ128" s="624" t="str">
        <f t="shared" si="10"/>
        <v/>
      </c>
      <c r="AK128" s="624" t="str">
        <f t="shared" si="11"/>
        <v/>
      </c>
      <c r="AL128" s="430">
        <f t="shared" si="14"/>
        <v>0</v>
      </c>
    </row>
    <row r="129" spans="1:38" s="360" customFormat="1" ht="18" customHeight="1" x14ac:dyDescent="0.2">
      <c r="A129" s="101"/>
      <c r="B129" s="366" t="str">
        <f t="shared" si="7"/>
        <v/>
      </c>
      <c r="C129" s="367" t="str">
        <f t="shared" si="8"/>
        <v/>
      </c>
      <c r="D129" s="264" t="str">
        <f>IF(B129="","",IF(B129="Chemical Vapor Deposition",'Subpart I Tables'!$D$116,1))</f>
        <v/>
      </c>
      <c r="E129" s="391"/>
      <c r="F129" s="391"/>
      <c r="G129" s="553" t="str">
        <f t="shared" si="12"/>
        <v/>
      </c>
      <c r="H129" s="778">
        <f t="shared" si="13"/>
        <v>0</v>
      </c>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I129" s="621" t="str">
        <f t="shared" si="9"/>
        <v/>
      </c>
      <c r="AJ129" s="624" t="str">
        <f t="shared" si="10"/>
        <v/>
      </c>
      <c r="AK129" s="624" t="str">
        <f t="shared" si="11"/>
        <v/>
      </c>
      <c r="AL129" s="430">
        <f t="shared" si="14"/>
        <v>0</v>
      </c>
    </row>
    <row r="130" spans="1:38" s="360" customFormat="1" ht="18" customHeight="1" x14ac:dyDescent="0.2">
      <c r="A130" s="101"/>
      <c r="B130" s="366" t="str">
        <f t="shared" si="7"/>
        <v/>
      </c>
      <c r="C130" s="367" t="str">
        <f t="shared" si="8"/>
        <v/>
      </c>
      <c r="D130" s="264" t="str">
        <f>IF(B130="","",IF(B130="Chemical Vapor Deposition",'Subpart I Tables'!$D$116,1))</f>
        <v/>
      </c>
      <c r="E130" s="391"/>
      <c r="F130" s="391"/>
      <c r="G130" s="553" t="str">
        <f t="shared" si="12"/>
        <v/>
      </c>
      <c r="H130" s="778">
        <f t="shared" si="13"/>
        <v>0</v>
      </c>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I130" s="621" t="str">
        <f t="shared" si="9"/>
        <v/>
      </c>
      <c r="AJ130" s="624" t="str">
        <f t="shared" si="10"/>
        <v/>
      </c>
      <c r="AK130" s="624" t="str">
        <f t="shared" si="11"/>
        <v/>
      </c>
      <c r="AL130" s="430">
        <f t="shared" si="14"/>
        <v>0</v>
      </c>
    </row>
    <row r="131" spans="1:38" s="360" customFormat="1" ht="18" customHeight="1" x14ac:dyDescent="0.2">
      <c r="A131" s="101"/>
      <c r="B131" s="366" t="str">
        <f t="shared" si="7"/>
        <v/>
      </c>
      <c r="C131" s="367" t="str">
        <f t="shared" si="8"/>
        <v/>
      </c>
      <c r="D131" s="264" t="str">
        <f>IF(B131="","",IF(B131="Chemical Vapor Deposition",'Subpart I Tables'!$D$116,1))</f>
        <v/>
      </c>
      <c r="E131" s="391"/>
      <c r="F131" s="391"/>
      <c r="G131" s="553" t="str">
        <f t="shared" si="12"/>
        <v/>
      </c>
      <c r="H131" s="778">
        <f t="shared" si="13"/>
        <v>0</v>
      </c>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I131" s="621" t="str">
        <f t="shared" si="9"/>
        <v/>
      </c>
      <c r="AJ131" s="624" t="str">
        <f t="shared" si="10"/>
        <v/>
      </c>
      <c r="AK131" s="624" t="str">
        <f t="shared" si="11"/>
        <v/>
      </c>
      <c r="AL131" s="430">
        <f t="shared" si="14"/>
        <v>0</v>
      </c>
    </row>
    <row r="132" spans="1:38" s="360" customFormat="1" ht="18" customHeight="1" x14ac:dyDescent="0.2">
      <c r="A132" s="101"/>
      <c r="B132" s="366" t="str">
        <f t="shared" si="7"/>
        <v/>
      </c>
      <c r="C132" s="368" t="str">
        <f t="shared" si="8"/>
        <v/>
      </c>
      <c r="D132" s="264" t="str">
        <f>IF(B132="","",IF(B132="Chemical Vapor Deposition",'Subpart I Tables'!$D$116,1))</f>
        <v/>
      </c>
      <c r="E132" s="391"/>
      <c r="F132" s="391"/>
      <c r="G132" s="553" t="str">
        <f t="shared" si="12"/>
        <v/>
      </c>
      <c r="H132" s="778">
        <f t="shared" si="13"/>
        <v>0</v>
      </c>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I132" s="621" t="str">
        <f t="shared" si="9"/>
        <v/>
      </c>
      <c r="AJ132" s="624" t="str">
        <f t="shared" si="10"/>
        <v/>
      </c>
      <c r="AK132" s="624" t="str">
        <f t="shared" si="11"/>
        <v/>
      </c>
      <c r="AL132" s="430">
        <f t="shared" si="14"/>
        <v>0</v>
      </c>
    </row>
    <row r="133" spans="1:38" s="360" customFormat="1" ht="18" customHeight="1" x14ac:dyDescent="0.2">
      <c r="A133" s="101"/>
      <c r="B133" s="366" t="str">
        <f t="shared" si="7"/>
        <v/>
      </c>
      <c r="C133" s="367" t="str">
        <f t="shared" si="8"/>
        <v/>
      </c>
      <c r="D133" s="264" t="str">
        <f>IF(B133="","",IF(B133="Chemical Vapor Deposition",'Subpart I Tables'!$D$116,1))</f>
        <v/>
      </c>
      <c r="E133" s="391"/>
      <c r="F133" s="391"/>
      <c r="G133" s="553" t="str">
        <f t="shared" si="12"/>
        <v/>
      </c>
      <c r="H133" s="778">
        <f t="shared" si="13"/>
        <v>0</v>
      </c>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I133" s="621" t="str">
        <f t="shared" si="9"/>
        <v/>
      </c>
      <c r="AJ133" s="624" t="str">
        <f t="shared" si="10"/>
        <v/>
      </c>
      <c r="AK133" s="624" t="str">
        <f t="shared" si="11"/>
        <v/>
      </c>
      <c r="AL133" s="430">
        <f t="shared" si="14"/>
        <v>0</v>
      </c>
    </row>
    <row r="134" spans="1:38" s="360" customFormat="1" ht="18" customHeight="1" x14ac:dyDescent="0.2">
      <c r="A134" s="101"/>
      <c r="B134" s="366" t="str">
        <f t="shared" si="7"/>
        <v/>
      </c>
      <c r="C134" s="367" t="str">
        <f t="shared" si="8"/>
        <v/>
      </c>
      <c r="D134" s="264" t="str">
        <f>IF(B134="","",IF(B134="Chemical Vapor Deposition",'Subpart I Tables'!$D$116,1))</f>
        <v/>
      </c>
      <c r="E134" s="391"/>
      <c r="F134" s="391"/>
      <c r="G134" s="553" t="str">
        <f t="shared" si="12"/>
        <v/>
      </c>
      <c r="H134" s="778">
        <f t="shared" si="13"/>
        <v>0</v>
      </c>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I134" s="621" t="str">
        <f t="shared" si="9"/>
        <v/>
      </c>
      <c r="AJ134" s="624" t="str">
        <f t="shared" si="10"/>
        <v/>
      </c>
      <c r="AK134" s="624" t="str">
        <f t="shared" si="11"/>
        <v/>
      </c>
      <c r="AL134" s="430">
        <f t="shared" si="14"/>
        <v>0</v>
      </c>
    </row>
    <row r="135" spans="1:38" s="360" customFormat="1" ht="18" customHeight="1" x14ac:dyDescent="0.2">
      <c r="A135" s="101"/>
      <c r="B135" s="366" t="str">
        <f t="shared" si="7"/>
        <v/>
      </c>
      <c r="C135" s="367" t="str">
        <f t="shared" si="8"/>
        <v/>
      </c>
      <c r="D135" s="264" t="str">
        <f>IF(B135="","",IF(B135="Chemical Vapor Deposition",'Subpart I Tables'!$D$116,1))</f>
        <v/>
      </c>
      <c r="E135" s="391"/>
      <c r="F135" s="391"/>
      <c r="G135" s="553" t="str">
        <f t="shared" si="12"/>
        <v/>
      </c>
      <c r="H135" s="778">
        <f t="shared" si="13"/>
        <v>0</v>
      </c>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I135" s="621" t="str">
        <f t="shared" si="9"/>
        <v/>
      </c>
      <c r="AJ135" s="624" t="str">
        <f t="shared" si="10"/>
        <v/>
      </c>
      <c r="AK135" s="624" t="str">
        <f t="shared" si="11"/>
        <v/>
      </c>
      <c r="AL135" s="430">
        <f t="shared" si="14"/>
        <v>0</v>
      </c>
    </row>
    <row r="136" spans="1:38" s="360" customFormat="1" ht="18" customHeight="1" x14ac:dyDescent="0.2">
      <c r="A136" s="101"/>
      <c r="B136" s="366" t="str">
        <f t="shared" si="7"/>
        <v/>
      </c>
      <c r="C136" s="367" t="str">
        <f t="shared" si="8"/>
        <v/>
      </c>
      <c r="D136" s="264" t="str">
        <f>IF(B136="","",IF(B136="Chemical Vapor Deposition",'Subpart I Tables'!$D$116,1))</f>
        <v/>
      </c>
      <c r="E136" s="391"/>
      <c r="F136" s="391"/>
      <c r="G136" s="553" t="str">
        <f t="shared" si="12"/>
        <v/>
      </c>
      <c r="H136" s="778">
        <f t="shared" si="13"/>
        <v>0</v>
      </c>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I136" s="621" t="str">
        <f t="shared" si="9"/>
        <v/>
      </c>
      <c r="AJ136" s="624" t="str">
        <f t="shared" si="10"/>
        <v/>
      </c>
      <c r="AK136" s="624" t="str">
        <f t="shared" si="11"/>
        <v/>
      </c>
      <c r="AL136" s="430">
        <f t="shared" si="14"/>
        <v>0</v>
      </c>
    </row>
    <row r="137" spans="1:38" s="360" customFormat="1" ht="18" customHeight="1" x14ac:dyDescent="0.2">
      <c r="A137" s="101"/>
      <c r="B137" s="366" t="str">
        <f t="shared" si="7"/>
        <v/>
      </c>
      <c r="C137" s="367" t="str">
        <f t="shared" si="8"/>
        <v/>
      </c>
      <c r="D137" s="264" t="str">
        <f>IF(B137="","",IF(B137="Chemical Vapor Deposition",'Subpart I Tables'!$D$116,1))</f>
        <v/>
      </c>
      <c r="E137" s="391"/>
      <c r="F137" s="391"/>
      <c r="G137" s="553" t="str">
        <f t="shared" si="12"/>
        <v/>
      </c>
      <c r="H137" s="778">
        <f t="shared" si="13"/>
        <v>0</v>
      </c>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I137" s="621" t="str">
        <f t="shared" si="9"/>
        <v/>
      </c>
      <c r="AJ137" s="624" t="str">
        <f t="shared" si="10"/>
        <v/>
      </c>
      <c r="AK137" s="624" t="str">
        <f t="shared" si="11"/>
        <v/>
      </c>
      <c r="AL137" s="430">
        <f t="shared" si="14"/>
        <v>0</v>
      </c>
    </row>
    <row r="138" spans="1:38" s="360" customFormat="1" ht="18" customHeight="1" x14ac:dyDescent="0.2">
      <c r="A138" s="101"/>
      <c r="B138" s="366" t="str">
        <f t="shared" si="7"/>
        <v/>
      </c>
      <c r="C138" s="368" t="str">
        <f t="shared" si="8"/>
        <v/>
      </c>
      <c r="D138" s="264" t="str">
        <f>IF(B138="","",IF(B138="Chemical Vapor Deposition",'Subpart I Tables'!$D$116,1))</f>
        <v/>
      </c>
      <c r="E138" s="391"/>
      <c r="F138" s="391"/>
      <c r="G138" s="553" t="str">
        <f t="shared" si="12"/>
        <v/>
      </c>
      <c r="H138" s="778">
        <f t="shared" si="13"/>
        <v>0</v>
      </c>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I138" s="621" t="str">
        <f t="shared" si="9"/>
        <v/>
      </c>
      <c r="AJ138" s="624" t="str">
        <f t="shared" si="10"/>
        <v/>
      </c>
      <c r="AK138" s="624" t="str">
        <f t="shared" si="11"/>
        <v/>
      </c>
      <c r="AL138" s="430">
        <f t="shared" si="14"/>
        <v>0</v>
      </c>
    </row>
    <row r="139" spans="1:38" s="360" customFormat="1" ht="18" customHeight="1" x14ac:dyDescent="0.2">
      <c r="A139" s="101"/>
      <c r="B139" s="366" t="str">
        <f t="shared" si="7"/>
        <v/>
      </c>
      <c r="C139" s="367" t="str">
        <f t="shared" si="8"/>
        <v/>
      </c>
      <c r="D139" s="264" t="str">
        <f>IF(B139="","",IF(B139="Chemical Vapor Deposition",'Subpart I Tables'!$D$116,1))</f>
        <v/>
      </c>
      <c r="E139" s="391"/>
      <c r="F139" s="391"/>
      <c r="G139" s="553" t="str">
        <f t="shared" si="12"/>
        <v/>
      </c>
      <c r="H139" s="778">
        <f t="shared" si="13"/>
        <v>0</v>
      </c>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I139" s="621" t="str">
        <f t="shared" si="9"/>
        <v/>
      </c>
      <c r="AJ139" s="624" t="str">
        <f t="shared" si="10"/>
        <v/>
      </c>
      <c r="AK139" s="624" t="str">
        <f t="shared" si="11"/>
        <v/>
      </c>
      <c r="AL139" s="430">
        <f t="shared" si="14"/>
        <v>0</v>
      </c>
    </row>
    <row r="140" spans="1:38" s="360" customFormat="1" ht="18" customHeight="1" x14ac:dyDescent="0.2">
      <c r="A140" s="101"/>
      <c r="B140" s="366" t="str">
        <f t="shared" si="7"/>
        <v/>
      </c>
      <c r="C140" s="367" t="str">
        <f t="shared" si="8"/>
        <v/>
      </c>
      <c r="D140" s="264" t="str">
        <f>IF(B140="","",IF(B140="Chemical Vapor Deposition",'Subpart I Tables'!$D$116,1))</f>
        <v/>
      </c>
      <c r="E140" s="391"/>
      <c r="F140" s="391"/>
      <c r="G140" s="553" t="str">
        <f t="shared" si="12"/>
        <v/>
      </c>
      <c r="H140" s="778">
        <f t="shared" si="13"/>
        <v>0</v>
      </c>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I140" s="621" t="str">
        <f t="shared" si="9"/>
        <v/>
      </c>
      <c r="AJ140" s="624" t="str">
        <f t="shared" si="10"/>
        <v/>
      </c>
      <c r="AK140" s="624" t="str">
        <f t="shared" si="11"/>
        <v/>
      </c>
      <c r="AL140" s="430">
        <f t="shared" si="14"/>
        <v>0</v>
      </c>
    </row>
    <row r="141" spans="1:38" s="360" customFormat="1" ht="18" customHeight="1" x14ac:dyDescent="0.2">
      <c r="A141" s="101"/>
      <c r="B141" s="366" t="str">
        <f t="shared" si="7"/>
        <v/>
      </c>
      <c r="C141" s="367" t="str">
        <f t="shared" si="8"/>
        <v/>
      </c>
      <c r="D141" s="264" t="str">
        <f>IF(B141="","",IF(B141="Chemical Vapor Deposition",'Subpart I Tables'!$D$116,1))</f>
        <v/>
      </c>
      <c r="E141" s="391"/>
      <c r="F141" s="391"/>
      <c r="G141" s="553" t="str">
        <f t="shared" si="12"/>
        <v/>
      </c>
      <c r="H141" s="778">
        <f t="shared" si="13"/>
        <v>0</v>
      </c>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I141" s="621" t="str">
        <f t="shared" si="9"/>
        <v/>
      </c>
      <c r="AJ141" s="624" t="str">
        <f t="shared" si="10"/>
        <v/>
      </c>
      <c r="AK141" s="624" t="str">
        <f t="shared" si="11"/>
        <v/>
      </c>
      <c r="AL141" s="430">
        <f t="shared" si="14"/>
        <v>0</v>
      </c>
    </row>
    <row r="142" spans="1:38" s="360" customFormat="1" ht="18" customHeight="1" x14ac:dyDescent="0.2">
      <c r="A142" s="101"/>
      <c r="B142" s="366" t="str">
        <f t="shared" si="7"/>
        <v/>
      </c>
      <c r="C142" s="367" t="str">
        <f t="shared" si="8"/>
        <v/>
      </c>
      <c r="D142" s="264" t="str">
        <f>IF(B142="","",IF(B142="Chemical Vapor Deposition",'Subpart I Tables'!$D$116,1))</f>
        <v/>
      </c>
      <c r="E142" s="391"/>
      <c r="F142" s="391"/>
      <c r="G142" s="553" t="str">
        <f t="shared" si="12"/>
        <v/>
      </c>
      <c r="H142" s="778">
        <f t="shared" si="13"/>
        <v>0</v>
      </c>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I142" s="621" t="str">
        <f t="shared" si="9"/>
        <v/>
      </c>
      <c r="AJ142" s="624" t="str">
        <f t="shared" si="10"/>
        <v/>
      </c>
      <c r="AK142" s="624" t="str">
        <f t="shared" si="11"/>
        <v/>
      </c>
      <c r="AL142" s="430">
        <f t="shared" si="14"/>
        <v>0</v>
      </c>
    </row>
    <row r="143" spans="1:38" s="360" customFormat="1" ht="18" customHeight="1" thickBot="1" x14ac:dyDescent="0.25">
      <c r="A143" s="101"/>
      <c r="B143" s="369" t="str">
        <f t="shared" si="7"/>
        <v/>
      </c>
      <c r="C143" s="370" t="str">
        <f t="shared" si="8"/>
        <v/>
      </c>
      <c r="D143" s="266" t="str">
        <f>IF(B143="","",IF(B143="Chemical Vapor Deposition",'Subpart I Tables'!$D$116,1))</f>
        <v/>
      </c>
      <c r="E143" s="392"/>
      <c r="F143" s="392"/>
      <c r="G143" s="554" t="str">
        <f t="shared" si="12"/>
        <v/>
      </c>
      <c r="H143" s="779">
        <f t="shared" si="13"/>
        <v>0</v>
      </c>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I143" s="622" t="str">
        <f t="shared" si="9"/>
        <v/>
      </c>
      <c r="AJ143" s="625" t="str">
        <f t="shared" si="10"/>
        <v/>
      </c>
      <c r="AK143" s="625" t="str">
        <f t="shared" si="11"/>
        <v/>
      </c>
      <c r="AL143" s="431">
        <f t="shared" si="14"/>
        <v>0</v>
      </c>
    </row>
    <row r="144" spans="1:38" x14ac:dyDescent="0.2">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row>
    <row r="145" spans="1:32" x14ac:dyDescent="0.2">
      <c r="A145" s="172"/>
      <c r="B145" s="172"/>
      <c r="C145" s="172"/>
      <c r="D145" s="172"/>
      <c r="E145" s="172"/>
      <c r="F145" s="172"/>
      <c r="G145" s="172"/>
      <c r="H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row>
    <row r="146" spans="1:32" ht="15" thickBot="1" x14ac:dyDescent="0.25">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row>
    <row r="147" spans="1:32" ht="58.5" thickBot="1" x14ac:dyDescent="0.25">
      <c r="A147" s="172"/>
      <c r="B147" s="356" t="s">
        <v>203</v>
      </c>
      <c r="C147" s="192" t="s">
        <v>377</v>
      </c>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row>
    <row r="148" spans="1:32" ht="15" thickBot="1" x14ac:dyDescent="0.25">
      <c r="A148" s="172"/>
      <c r="B148" s="364" t="s">
        <v>14</v>
      </c>
      <c r="C148" s="776">
        <f>SUMIF(B126:B143,B148,H126:H143)</f>
        <v>0</v>
      </c>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row>
    <row r="149" spans="1:32" ht="15" thickBot="1" x14ac:dyDescent="0.25">
      <c r="A149" s="172"/>
      <c r="B149" s="369" t="s">
        <v>336</v>
      </c>
      <c r="C149" s="776">
        <f>SUM(H126:H143)-C148</f>
        <v>0</v>
      </c>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row>
    <row r="150" spans="1:32" ht="27" customHeight="1" x14ac:dyDescent="0.25">
      <c r="A150" s="172"/>
      <c r="B150" s="172"/>
      <c r="C150" s="172"/>
      <c r="D150" s="52" t="s">
        <v>190</v>
      </c>
      <c r="E150" s="371"/>
      <c r="F150" s="371"/>
      <c r="G150" s="371"/>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row>
    <row r="151" spans="1:32" ht="14.25" customHeight="1" x14ac:dyDescent="0.25">
      <c r="A151" s="172"/>
      <c r="B151" s="172"/>
      <c r="C151" s="172"/>
      <c r="D151" s="371"/>
      <c r="E151" s="371"/>
      <c r="F151" s="371"/>
      <c r="G151" s="371"/>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row>
    <row r="152" spans="1:32" x14ac:dyDescent="0.2">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row>
    <row r="153" spans="1:32" x14ac:dyDescent="0.2">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row>
    <row r="154" spans="1:32" x14ac:dyDescent="0.2">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c r="AA154" s="172"/>
      <c r="AB154" s="172"/>
      <c r="AC154" s="172"/>
      <c r="AD154" s="172"/>
      <c r="AE154" s="172"/>
      <c r="AF154" s="172"/>
    </row>
    <row r="155" spans="1:32" x14ac:dyDescent="0.2">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row>
    <row r="156" spans="1:32" x14ac:dyDescent="0.2">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row>
    <row r="157" spans="1:32" x14ac:dyDescent="0.2">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c r="AA157" s="172"/>
      <c r="AB157" s="172"/>
      <c r="AC157" s="172"/>
      <c r="AD157" s="172"/>
      <c r="AE157" s="172"/>
      <c r="AF157" s="172"/>
    </row>
    <row r="158" spans="1:32" x14ac:dyDescent="0.2">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c r="AB158" s="172"/>
      <c r="AC158" s="172"/>
      <c r="AD158" s="172"/>
      <c r="AE158" s="172"/>
      <c r="AF158" s="172"/>
    </row>
    <row r="159" spans="1:32" x14ac:dyDescent="0.2">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c r="AB159" s="172"/>
      <c r="AC159" s="172"/>
      <c r="AD159" s="172"/>
      <c r="AE159" s="172"/>
      <c r="AF159" s="172"/>
    </row>
    <row r="160" spans="1:32" x14ac:dyDescent="0.2">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c r="AB160" s="172"/>
      <c r="AC160" s="172"/>
      <c r="AD160" s="172"/>
      <c r="AE160" s="172"/>
      <c r="AF160" s="172"/>
    </row>
    <row r="161" spans="1:32" x14ac:dyDescent="0.2">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c r="AF161" s="172"/>
    </row>
    <row r="162" spans="1:32" x14ac:dyDescent="0.2">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row>
    <row r="163" spans="1:32" x14ac:dyDescent="0.2">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row>
    <row r="164" spans="1:32" x14ac:dyDescent="0.2">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row>
    <row r="165" spans="1:32" x14ac:dyDescent="0.2">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row>
    <row r="166" spans="1:32" x14ac:dyDescent="0.2">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row>
    <row r="167" spans="1:32" x14ac:dyDescent="0.2">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row>
    <row r="168" spans="1:32" x14ac:dyDescent="0.2">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row>
    <row r="169" spans="1:32" x14ac:dyDescent="0.2">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row>
    <row r="170" spans="1:32" x14ac:dyDescent="0.2">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row>
    <row r="171" spans="1:32" x14ac:dyDescent="0.2">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row>
    <row r="172" spans="1:32" x14ac:dyDescent="0.2">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row>
    <row r="173" spans="1:32" x14ac:dyDescent="0.2">
      <c r="A173" s="172"/>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row>
    <row r="174" spans="1:32" x14ac:dyDescent="0.2">
      <c r="A174" s="172"/>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row>
    <row r="175" spans="1:32" x14ac:dyDescent="0.2">
      <c r="A175" s="172"/>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c r="AF175" s="172"/>
    </row>
    <row r="176" spans="1:32" x14ac:dyDescent="0.2">
      <c r="A176" s="172"/>
      <c r="B176" s="172"/>
      <c r="C176" s="172"/>
      <c r="D176" s="172"/>
      <c r="E176" s="172"/>
      <c r="F176" s="172"/>
      <c r="G176" s="172"/>
      <c r="H176" s="172"/>
      <c r="I176" s="172"/>
      <c r="J176" s="172"/>
      <c r="K176" s="172"/>
      <c r="L176" s="172"/>
      <c r="M176" s="172"/>
      <c r="N176" s="172"/>
      <c r="O176" s="172"/>
      <c r="P176" s="172"/>
      <c r="Q176" s="172"/>
      <c r="R176" s="172"/>
      <c r="S176" s="172"/>
      <c r="T176" s="172"/>
      <c r="U176" s="172"/>
      <c r="V176" s="172"/>
      <c r="W176" s="172"/>
      <c r="X176" s="172"/>
      <c r="Y176" s="172"/>
      <c r="Z176" s="172"/>
      <c r="AA176" s="172"/>
      <c r="AB176" s="172"/>
      <c r="AC176" s="172"/>
      <c r="AD176" s="172"/>
      <c r="AE176" s="172"/>
      <c r="AF176" s="172"/>
    </row>
    <row r="177" spans="1:32" x14ac:dyDescent="0.2">
      <c r="A177" s="172"/>
      <c r="B177" s="172"/>
      <c r="C177" s="172"/>
      <c r="D177" s="172"/>
      <c r="E177" s="172"/>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c r="AF177" s="172"/>
    </row>
    <row r="178" spans="1:32" x14ac:dyDescent="0.2">
      <c r="A178" s="172"/>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c r="AA178" s="172"/>
      <c r="AB178" s="172"/>
      <c r="AC178" s="172"/>
      <c r="AD178" s="172"/>
      <c r="AE178" s="172"/>
      <c r="AF178" s="172"/>
    </row>
    <row r="179" spans="1:32" x14ac:dyDescent="0.2">
      <c r="A179" s="172"/>
      <c r="B179" s="172"/>
      <c r="C179" s="172"/>
      <c r="D179" s="172"/>
      <c r="E179" s="172"/>
      <c r="F179" s="172"/>
      <c r="G179" s="172"/>
      <c r="H179" s="172"/>
      <c r="I179" s="172"/>
      <c r="J179" s="172"/>
      <c r="K179" s="172"/>
      <c r="L179" s="172"/>
      <c r="M179" s="172"/>
      <c r="N179" s="172"/>
      <c r="O179" s="172"/>
      <c r="P179" s="172"/>
      <c r="Q179" s="172"/>
      <c r="R179" s="172"/>
      <c r="S179" s="172"/>
      <c r="T179" s="172"/>
      <c r="U179" s="172"/>
      <c r="V179" s="172"/>
      <c r="W179" s="172"/>
      <c r="X179" s="172"/>
      <c r="Y179" s="172"/>
      <c r="Z179" s="172"/>
      <c r="AA179" s="172"/>
      <c r="AB179" s="172"/>
      <c r="AC179" s="172"/>
      <c r="AD179" s="172"/>
      <c r="AE179" s="172"/>
      <c r="AF179" s="172"/>
    </row>
    <row r="180" spans="1:32" x14ac:dyDescent="0.2">
      <c r="A180" s="172"/>
      <c r="B180" s="172"/>
      <c r="C180" s="172"/>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row>
    <row r="181" spans="1:32" x14ac:dyDescent="0.2">
      <c r="A181" s="172"/>
      <c r="B181" s="172"/>
      <c r="C181" s="172"/>
      <c r="D181" s="172"/>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c r="AA181" s="172"/>
      <c r="AB181" s="172"/>
      <c r="AC181" s="172"/>
      <c r="AD181" s="172"/>
      <c r="AE181" s="172"/>
      <c r="AF181" s="172"/>
    </row>
    <row r="182" spans="1:32" x14ac:dyDescent="0.2">
      <c r="A182" s="172"/>
      <c r="B182" s="172"/>
      <c r="C182" s="172"/>
      <c r="D182" s="172"/>
      <c r="E182" s="172"/>
      <c r="F182" s="172"/>
      <c r="G182" s="172"/>
      <c r="H182" s="172"/>
      <c r="I182" s="172"/>
      <c r="J182" s="172"/>
      <c r="K182" s="172"/>
      <c r="L182" s="172"/>
      <c r="M182" s="172"/>
      <c r="N182" s="172"/>
      <c r="O182" s="172"/>
      <c r="P182" s="172"/>
      <c r="Q182" s="172"/>
      <c r="R182" s="172"/>
      <c r="S182" s="172"/>
      <c r="T182" s="172"/>
      <c r="U182" s="172"/>
      <c r="V182" s="172"/>
      <c r="W182" s="172"/>
      <c r="X182" s="172"/>
      <c r="Y182" s="172"/>
      <c r="Z182" s="172"/>
      <c r="AA182" s="172"/>
      <c r="AB182" s="172"/>
      <c r="AC182" s="172"/>
      <c r="AD182" s="172"/>
      <c r="AE182" s="172"/>
      <c r="AF182" s="172"/>
    </row>
    <row r="183" spans="1:32" x14ac:dyDescent="0.2">
      <c r="A183" s="172"/>
      <c r="B183" s="172"/>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row>
    <row r="184" spans="1:32" x14ac:dyDescent="0.2">
      <c r="A184" s="172"/>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c r="AA184" s="172"/>
      <c r="AB184" s="172"/>
      <c r="AC184" s="172"/>
      <c r="AD184" s="172"/>
      <c r="AE184" s="172"/>
      <c r="AF184" s="172"/>
    </row>
    <row r="185" spans="1:32" x14ac:dyDescent="0.2">
      <c r="A185" s="172"/>
      <c r="B185" s="172"/>
      <c r="C185" s="172"/>
      <c r="D185" s="172"/>
      <c r="E185" s="172"/>
      <c r="F185" s="172"/>
      <c r="G185" s="172"/>
      <c r="H185" s="172"/>
      <c r="I185" s="172"/>
      <c r="J185" s="172"/>
      <c r="K185" s="172"/>
      <c r="L185" s="172"/>
      <c r="M185" s="172"/>
      <c r="N185" s="172"/>
      <c r="O185" s="172"/>
      <c r="P185" s="172"/>
      <c r="Q185" s="172"/>
      <c r="R185" s="172"/>
      <c r="S185" s="172"/>
      <c r="T185" s="172"/>
      <c r="U185" s="172"/>
      <c r="V185" s="172"/>
      <c r="W185" s="172"/>
      <c r="X185" s="172"/>
      <c r="Y185" s="172"/>
      <c r="Z185" s="172"/>
      <c r="AA185" s="172"/>
      <c r="AB185" s="172"/>
      <c r="AC185" s="172"/>
      <c r="AD185" s="172"/>
      <c r="AE185" s="172"/>
      <c r="AF185" s="172"/>
    </row>
    <row r="186" spans="1:32" x14ac:dyDescent="0.2">
      <c r="A186" s="172"/>
      <c r="B186" s="172"/>
      <c r="C186" s="172"/>
      <c r="D186" s="172"/>
      <c r="E186" s="172"/>
      <c r="F186" s="172"/>
      <c r="G186" s="172"/>
      <c r="H186" s="172"/>
      <c r="I186" s="172"/>
      <c r="J186" s="172"/>
      <c r="K186" s="172"/>
      <c r="L186" s="172"/>
      <c r="M186" s="172"/>
      <c r="N186" s="172"/>
      <c r="O186" s="172"/>
      <c r="P186" s="172"/>
      <c r="Q186" s="172"/>
      <c r="R186" s="172"/>
      <c r="S186" s="172"/>
      <c r="T186" s="172"/>
      <c r="U186" s="172"/>
      <c r="V186" s="172"/>
      <c r="W186" s="172"/>
      <c r="X186" s="172"/>
      <c r="Y186" s="172"/>
      <c r="Z186" s="172"/>
      <c r="AA186" s="172"/>
      <c r="AB186" s="172"/>
      <c r="AC186" s="172"/>
      <c r="AD186" s="172"/>
      <c r="AE186" s="172"/>
      <c r="AF186" s="172"/>
    </row>
    <row r="187" spans="1:32" x14ac:dyDescent="0.2">
      <c r="A187" s="172"/>
      <c r="B187" s="172"/>
      <c r="C187" s="172"/>
      <c r="D187" s="172"/>
      <c r="E187" s="172"/>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row>
    <row r="188" spans="1:32" x14ac:dyDescent="0.2">
      <c r="A188" s="172"/>
      <c r="B188" s="172"/>
      <c r="C188" s="172"/>
      <c r="D188" s="172"/>
      <c r="E188" s="172"/>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row>
    <row r="189" spans="1:32" x14ac:dyDescent="0.2">
      <c r="A189" s="172"/>
      <c r="B189" s="172"/>
      <c r="C189" s="172"/>
      <c r="D189" s="172"/>
      <c r="E189" s="172"/>
      <c r="F189" s="172"/>
      <c r="G189" s="172"/>
      <c r="H189" s="172"/>
      <c r="I189" s="172"/>
      <c r="J189" s="172"/>
      <c r="K189" s="172"/>
      <c r="L189" s="172"/>
      <c r="M189" s="172"/>
      <c r="N189" s="172"/>
      <c r="O189" s="172"/>
      <c r="P189" s="172"/>
      <c r="Q189" s="172"/>
      <c r="R189" s="172"/>
      <c r="S189" s="172"/>
      <c r="T189" s="172"/>
      <c r="U189" s="172"/>
      <c r="V189" s="172"/>
      <c r="W189" s="172"/>
      <c r="X189" s="172"/>
      <c r="Y189" s="172"/>
      <c r="Z189" s="172"/>
      <c r="AA189" s="172"/>
      <c r="AB189" s="172"/>
      <c r="AC189" s="172"/>
      <c r="AD189" s="172"/>
      <c r="AE189" s="172"/>
      <c r="AF189" s="172"/>
    </row>
    <row r="190" spans="1:32" x14ac:dyDescent="0.2">
      <c r="A190" s="172"/>
      <c r="B190" s="172"/>
      <c r="C190" s="172"/>
      <c r="D190" s="172"/>
      <c r="E190" s="172"/>
      <c r="F190" s="172"/>
      <c r="G190" s="172"/>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row>
    <row r="191" spans="1:32" x14ac:dyDescent="0.2">
      <c r="A191" s="172"/>
      <c r="B191" s="172"/>
      <c r="C191" s="172"/>
      <c r="D191" s="172"/>
      <c r="E191" s="172"/>
      <c r="F191" s="172"/>
      <c r="G191" s="172"/>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row>
    <row r="192" spans="1:32" x14ac:dyDescent="0.2">
      <c r="A192" s="172"/>
      <c r="B192" s="172"/>
      <c r="C192" s="172"/>
      <c r="D192" s="172"/>
      <c r="E192" s="172"/>
      <c r="F192" s="172"/>
      <c r="G192" s="172"/>
      <c r="H192" s="172"/>
      <c r="I192" s="172"/>
      <c r="J192" s="172"/>
      <c r="K192" s="172"/>
      <c r="L192" s="172"/>
      <c r="M192" s="172"/>
      <c r="N192" s="172"/>
      <c r="O192" s="172"/>
      <c r="P192" s="172"/>
      <c r="Q192" s="172"/>
      <c r="R192" s="172"/>
      <c r="S192" s="172"/>
      <c r="T192" s="172"/>
      <c r="U192" s="172"/>
      <c r="V192" s="172"/>
      <c r="W192" s="172"/>
      <c r="X192" s="172"/>
      <c r="Y192" s="172"/>
      <c r="Z192" s="172"/>
      <c r="AA192" s="172"/>
      <c r="AB192" s="172"/>
      <c r="AC192" s="172"/>
      <c r="AD192" s="172"/>
      <c r="AE192" s="172"/>
      <c r="AF192" s="172"/>
    </row>
    <row r="193" spans="1:32" x14ac:dyDescent="0.2">
      <c r="A193" s="172"/>
      <c r="B193" s="172"/>
      <c r="C193" s="172"/>
      <c r="D193" s="172"/>
      <c r="E193" s="172"/>
      <c r="F193" s="172"/>
      <c r="G193" s="172"/>
      <c r="H193" s="172"/>
      <c r="I193" s="172"/>
      <c r="J193" s="172"/>
      <c r="K193" s="172"/>
      <c r="L193" s="172"/>
      <c r="M193" s="172"/>
      <c r="N193" s="172"/>
      <c r="O193" s="172"/>
      <c r="P193" s="172"/>
      <c r="Q193" s="172"/>
      <c r="R193" s="172"/>
      <c r="S193" s="172"/>
      <c r="T193" s="172"/>
      <c r="U193" s="172"/>
      <c r="V193" s="172"/>
      <c r="W193" s="172"/>
      <c r="X193" s="172"/>
      <c r="Y193" s="172"/>
      <c r="Z193" s="172"/>
      <c r="AA193" s="172"/>
      <c r="AB193" s="172"/>
      <c r="AC193" s="172"/>
      <c r="AD193" s="172"/>
      <c r="AE193" s="172"/>
      <c r="AF193" s="172"/>
    </row>
    <row r="194" spans="1:32" x14ac:dyDescent="0.2">
      <c r="A194" s="172"/>
      <c r="B194" s="172"/>
      <c r="C194" s="172"/>
      <c r="D194" s="172"/>
      <c r="E194" s="172"/>
      <c r="F194" s="172"/>
      <c r="G194" s="172"/>
      <c r="H194" s="172"/>
      <c r="I194" s="172"/>
      <c r="J194" s="172"/>
      <c r="K194" s="172"/>
      <c r="L194" s="172"/>
      <c r="M194" s="172"/>
      <c r="N194" s="172"/>
      <c r="O194" s="172"/>
      <c r="P194" s="172"/>
      <c r="Q194" s="172"/>
      <c r="R194" s="172"/>
      <c r="S194" s="172"/>
      <c r="T194" s="172"/>
      <c r="U194" s="172"/>
      <c r="V194" s="172"/>
      <c r="W194" s="172"/>
      <c r="X194" s="172"/>
      <c r="Y194" s="172"/>
      <c r="Z194" s="172"/>
      <c r="AA194" s="172"/>
      <c r="AB194" s="172"/>
      <c r="AC194" s="172"/>
      <c r="AD194" s="172"/>
      <c r="AE194" s="172"/>
      <c r="AF194" s="172"/>
    </row>
    <row r="195" spans="1:32" x14ac:dyDescent="0.2">
      <c r="A195" s="172"/>
      <c r="B195" s="172"/>
      <c r="C195" s="172"/>
      <c r="D195" s="172"/>
      <c r="E195" s="172"/>
      <c r="F195" s="172"/>
      <c r="G195" s="172"/>
      <c r="H195" s="172"/>
      <c r="I195" s="172"/>
      <c r="J195" s="172"/>
      <c r="K195" s="172"/>
      <c r="L195" s="172"/>
      <c r="M195" s="172"/>
      <c r="N195" s="172"/>
      <c r="O195" s="172"/>
      <c r="P195" s="172"/>
      <c r="Q195" s="172"/>
      <c r="R195" s="172"/>
      <c r="S195" s="172"/>
      <c r="T195" s="172"/>
      <c r="U195" s="172"/>
      <c r="V195" s="172"/>
      <c r="W195" s="172"/>
      <c r="X195" s="172"/>
      <c r="Y195" s="172"/>
      <c r="Z195" s="172"/>
      <c r="AA195" s="172"/>
      <c r="AB195" s="172"/>
      <c r="AC195" s="172"/>
      <c r="AD195" s="172"/>
      <c r="AE195" s="172"/>
      <c r="AF195" s="172"/>
    </row>
    <row r="196" spans="1:32" x14ac:dyDescent="0.2">
      <c r="A196" s="172"/>
      <c r="B196" s="172"/>
      <c r="C196" s="172"/>
      <c r="D196" s="172"/>
      <c r="E196" s="172"/>
      <c r="F196" s="172"/>
      <c r="G196" s="172"/>
      <c r="H196" s="172"/>
      <c r="I196" s="172"/>
      <c r="J196" s="172"/>
      <c r="K196" s="172"/>
      <c r="L196" s="172"/>
      <c r="M196" s="172"/>
      <c r="N196" s="172"/>
      <c r="O196" s="172"/>
      <c r="P196" s="172"/>
      <c r="Q196" s="172"/>
      <c r="R196" s="172"/>
      <c r="S196" s="172"/>
      <c r="T196" s="172"/>
      <c r="U196" s="172"/>
      <c r="V196" s="172"/>
      <c r="W196" s="172"/>
      <c r="X196" s="172"/>
      <c r="Y196" s="172"/>
      <c r="Z196" s="172"/>
      <c r="AA196" s="172"/>
      <c r="AB196" s="172"/>
      <c r="AC196" s="172"/>
      <c r="AD196" s="172"/>
      <c r="AE196" s="172"/>
      <c r="AF196" s="172"/>
    </row>
    <row r="197" spans="1:32" x14ac:dyDescent="0.2">
      <c r="A197" s="172"/>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c r="AA197" s="172"/>
      <c r="AB197" s="172"/>
      <c r="AC197" s="172"/>
      <c r="AD197" s="172"/>
      <c r="AE197" s="172"/>
      <c r="AF197" s="172"/>
    </row>
    <row r="198" spans="1:32" x14ac:dyDescent="0.2">
      <c r="A198" s="172"/>
      <c r="B198" s="172"/>
      <c r="C198" s="172"/>
      <c r="D198" s="172"/>
      <c r="E198" s="172"/>
      <c r="F198" s="172"/>
      <c r="G198" s="172"/>
      <c r="H198" s="172"/>
      <c r="I198" s="172"/>
      <c r="J198" s="172"/>
      <c r="K198" s="172"/>
      <c r="L198" s="172"/>
      <c r="M198" s="172"/>
      <c r="N198" s="172"/>
      <c r="O198" s="172"/>
      <c r="P198" s="172"/>
      <c r="Q198" s="172"/>
      <c r="R198" s="172"/>
      <c r="S198" s="172"/>
      <c r="T198" s="172"/>
      <c r="U198" s="172"/>
      <c r="V198" s="172"/>
      <c r="W198" s="172"/>
      <c r="X198" s="172"/>
      <c r="Y198" s="172"/>
      <c r="Z198" s="172"/>
      <c r="AA198" s="172"/>
      <c r="AB198" s="172"/>
      <c r="AC198" s="172"/>
      <c r="AD198" s="172"/>
      <c r="AE198" s="172"/>
      <c r="AF198" s="172"/>
    </row>
    <row r="199" spans="1:32" x14ac:dyDescent="0.2">
      <c r="A199" s="172"/>
      <c r="B199" s="172"/>
      <c r="C199" s="172"/>
      <c r="D199" s="172"/>
      <c r="E199" s="172"/>
      <c r="F199" s="172"/>
      <c r="G199" s="172"/>
      <c r="H199" s="172"/>
      <c r="I199" s="172"/>
      <c r="J199" s="172"/>
      <c r="K199" s="172"/>
      <c r="L199" s="172"/>
      <c r="M199" s="172"/>
      <c r="N199" s="172"/>
      <c r="O199" s="172"/>
      <c r="P199" s="172"/>
      <c r="Q199" s="172"/>
      <c r="R199" s="172"/>
      <c r="S199" s="172"/>
      <c r="T199" s="172"/>
      <c r="U199" s="172"/>
      <c r="V199" s="172"/>
      <c r="W199" s="172"/>
      <c r="X199" s="172"/>
      <c r="Y199" s="172"/>
      <c r="Z199" s="172"/>
      <c r="AA199" s="172"/>
      <c r="AB199" s="172"/>
      <c r="AC199" s="172"/>
      <c r="AD199" s="172"/>
      <c r="AE199" s="172"/>
      <c r="AF199" s="172"/>
    </row>
    <row r="200" spans="1:32" x14ac:dyDescent="0.2">
      <c r="A200" s="172"/>
      <c r="B200" s="172"/>
      <c r="C200" s="172"/>
      <c r="D200" s="172"/>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c r="AA200" s="172"/>
      <c r="AB200" s="172"/>
      <c r="AC200" s="172"/>
      <c r="AD200" s="172"/>
      <c r="AE200" s="172"/>
      <c r="AF200" s="172"/>
    </row>
    <row r="201" spans="1:32" x14ac:dyDescent="0.2">
      <c r="A201" s="172"/>
      <c r="B201" s="172"/>
      <c r="C201" s="172"/>
      <c r="D201" s="172"/>
      <c r="E201" s="172"/>
      <c r="F201" s="172"/>
      <c r="G201" s="172"/>
      <c r="H201" s="172"/>
      <c r="I201" s="172"/>
      <c r="J201" s="172"/>
      <c r="K201" s="172"/>
      <c r="L201" s="172"/>
      <c r="M201" s="172"/>
      <c r="N201" s="172"/>
      <c r="O201" s="172"/>
      <c r="P201" s="172"/>
      <c r="Q201" s="172"/>
      <c r="R201" s="172"/>
      <c r="S201" s="172"/>
      <c r="T201" s="172"/>
      <c r="U201" s="172"/>
      <c r="V201" s="172"/>
      <c r="W201" s="172"/>
      <c r="X201" s="172"/>
      <c r="Y201" s="172"/>
      <c r="Z201" s="172"/>
      <c r="AA201" s="172"/>
      <c r="AB201" s="172"/>
      <c r="AC201" s="172"/>
      <c r="AD201" s="172"/>
      <c r="AE201" s="172"/>
      <c r="AF201" s="172"/>
    </row>
    <row r="202" spans="1:32" x14ac:dyDescent="0.2">
      <c r="A202" s="172"/>
      <c r="B202" s="172"/>
      <c r="C202" s="172"/>
      <c r="D202" s="172"/>
      <c r="E202" s="172"/>
      <c r="F202" s="172"/>
      <c r="G202" s="172"/>
      <c r="H202" s="172"/>
      <c r="I202" s="172"/>
      <c r="J202" s="172"/>
      <c r="K202" s="172"/>
      <c r="L202" s="172"/>
      <c r="M202" s="172"/>
      <c r="N202" s="172"/>
      <c r="O202" s="172"/>
      <c r="P202" s="172"/>
      <c r="Q202" s="172"/>
      <c r="R202" s="172"/>
      <c r="S202" s="172"/>
      <c r="T202" s="172"/>
      <c r="U202" s="172"/>
      <c r="V202" s="172"/>
      <c r="W202" s="172"/>
      <c r="X202" s="172"/>
      <c r="Y202" s="172"/>
      <c r="Z202" s="172"/>
      <c r="AA202" s="172"/>
      <c r="AB202" s="172"/>
      <c r="AC202" s="172"/>
      <c r="AD202" s="172"/>
      <c r="AE202" s="172"/>
      <c r="AF202" s="172"/>
    </row>
    <row r="203" spans="1:32" x14ac:dyDescent="0.2">
      <c r="A203" s="172"/>
      <c r="B203" s="172"/>
      <c r="C203" s="172"/>
      <c r="D203" s="172"/>
      <c r="E203" s="172"/>
      <c r="F203" s="172"/>
      <c r="G203" s="172"/>
      <c r="H203" s="172"/>
      <c r="I203" s="172"/>
      <c r="J203" s="172"/>
      <c r="K203" s="172"/>
      <c r="L203" s="172"/>
      <c r="M203" s="172"/>
      <c r="N203" s="172"/>
      <c r="O203" s="172"/>
      <c r="P203" s="172"/>
      <c r="Q203" s="172"/>
      <c r="R203" s="172"/>
      <c r="S203" s="172"/>
      <c r="T203" s="172"/>
      <c r="U203" s="172"/>
      <c r="V203" s="172"/>
      <c r="W203" s="172"/>
      <c r="X203" s="172"/>
      <c r="Y203" s="172"/>
      <c r="Z203" s="172"/>
      <c r="AA203" s="172"/>
      <c r="AB203" s="172"/>
      <c r="AC203" s="172"/>
      <c r="AD203" s="172"/>
      <c r="AE203" s="172"/>
      <c r="AF203" s="172"/>
    </row>
    <row r="204" spans="1:32" x14ac:dyDescent="0.2">
      <c r="A204" s="172"/>
      <c r="B204" s="172"/>
      <c r="C204" s="172"/>
      <c r="D204" s="172"/>
      <c r="E204" s="172"/>
      <c r="F204" s="172"/>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row>
    <row r="205" spans="1:32" x14ac:dyDescent="0.2">
      <c r="A205" s="172"/>
      <c r="B205" s="172"/>
      <c r="C205" s="172"/>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row>
    <row r="206" spans="1:32" x14ac:dyDescent="0.2">
      <c r="A206" s="172"/>
      <c r="B206" s="172"/>
      <c r="C206" s="172"/>
      <c r="D206" s="172"/>
      <c r="E206" s="172"/>
      <c r="F206" s="172"/>
      <c r="G206" s="172"/>
      <c r="H206" s="172"/>
      <c r="I206" s="172"/>
      <c r="J206" s="172"/>
      <c r="K206" s="172"/>
      <c r="L206" s="172"/>
      <c r="M206" s="172"/>
      <c r="N206" s="172"/>
      <c r="O206" s="172"/>
      <c r="P206" s="172"/>
      <c r="Q206" s="172"/>
      <c r="R206" s="172"/>
      <c r="S206" s="172"/>
      <c r="T206" s="172"/>
      <c r="U206" s="172"/>
      <c r="V206" s="172"/>
      <c r="W206" s="172"/>
      <c r="X206" s="172"/>
      <c r="Y206" s="172"/>
      <c r="Z206" s="172"/>
      <c r="AA206" s="172"/>
      <c r="AB206" s="172"/>
      <c r="AC206" s="172"/>
      <c r="AD206" s="172"/>
      <c r="AE206" s="172"/>
      <c r="AF206" s="172"/>
    </row>
    <row r="207" spans="1:32" x14ac:dyDescent="0.2">
      <c r="A207" s="172"/>
      <c r="B207" s="172"/>
      <c r="C207" s="172"/>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row>
    <row r="208" spans="1:32" x14ac:dyDescent="0.2">
      <c r="A208" s="172"/>
      <c r="B208" s="172"/>
      <c r="C208" s="172"/>
      <c r="D208" s="172"/>
      <c r="E208" s="172"/>
      <c r="F208" s="172"/>
      <c r="G208" s="172"/>
      <c r="H208" s="172"/>
      <c r="I208" s="172"/>
      <c r="J208" s="172"/>
      <c r="K208" s="172"/>
      <c r="L208" s="172"/>
      <c r="M208" s="172"/>
      <c r="N208" s="172"/>
      <c r="O208" s="172"/>
      <c r="P208" s="172"/>
      <c r="Q208" s="172"/>
      <c r="R208" s="172"/>
      <c r="S208" s="172"/>
      <c r="T208" s="172"/>
      <c r="U208" s="172"/>
      <c r="V208" s="172"/>
      <c r="W208" s="172"/>
      <c r="X208" s="172"/>
      <c r="Y208" s="172"/>
      <c r="Z208" s="172"/>
      <c r="AA208" s="172"/>
      <c r="AB208" s="172"/>
      <c r="AC208" s="172"/>
      <c r="AD208" s="172"/>
      <c r="AE208" s="172"/>
      <c r="AF208" s="172"/>
    </row>
    <row r="209" spans="1:32" x14ac:dyDescent="0.2">
      <c r="A209" s="172"/>
      <c r="B209" s="172"/>
      <c r="C209" s="172"/>
      <c r="D209" s="172"/>
      <c r="E209" s="172"/>
      <c r="F209" s="172"/>
      <c r="G209" s="172"/>
      <c r="H209" s="172"/>
      <c r="I209" s="172"/>
      <c r="J209" s="172"/>
      <c r="K209" s="172"/>
      <c r="L209" s="172"/>
      <c r="M209" s="172"/>
      <c r="N209" s="172"/>
      <c r="O209" s="172"/>
      <c r="P209" s="172"/>
      <c r="Q209" s="172"/>
      <c r="R209" s="172"/>
      <c r="S209" s="172"/>
      <c r="T209" s="172"/>
      <c r="U209" s="172"/>
      <c r="V209" s="172"/>
      <c r="W209" s="172"/>
      <c r="X209" s="172"/>
      <c r="Y209" s="172"/>
      <c r="Z209" s="172"/>
      <c r="AA209" s="172"/>
      <c r="AB209" s="172"/>
      <c r="AC209" s="172"/>
      <c r="AD209" s="172"/>
      <c r="AE209" s="172"/>
      <c r="AF209" s="172"/>
    </row>
    <row r="210" spans="1:32" x14ac:dyDescent="0.2">
      <c r="A210" s="172"/>
      <c r="B210" s="172"/>
      <c r="C210" s="172"/>
      <c r="D210" s="172"/>
      <c r="E210" s="172"/>
      <c r="F210" s="172"/>
      <c r="G210" s="172"/>
      <c r="H210" s="172"/>
      <c r="I210" s="172"/>
      <c r="J210" s="172"/>
      <c r="K210" s="172"/>
      <c r="L210" s="172"/>
      <c r="M210" s="172"/>
      <c r="N210" s="172"/>
      <c r="O210" s="172"/>
      <c r="P210" s="172"/>
      <c r="Q210" s="172"/>
      <c r="R210" s="172"/>
      <c r="S210" s="172"/>
      <c r="T210" s="172"/>
      <c r="U210" s="172"/>
      <c r="V210" s="172"/>
      <c r="W210" s="172"/>
      <c r="X210" s="172"/>
      <c r="Y210" s="172"/>
      <c r="Z210" s="172"/>
      <c r="AA210" s="172"/>
      <c r="AB210" s="172"/>
      <c r="AC210" s="172"/>
      <c r="AD210" s="172"/>
      <c r="AE210" s="172"/>
      <c r="AF210" s="172"/>
    </row>
    <row r="211" spans="1:32" x14ac:dyDescent="0.2">
      <c r="A211" s="172"/>
      <c r="B211" s="172"/>
      <c r="C211" s="172"/>
      <c r="D211" s="172"/>
      <c r="E211" s="172"/>
      <c r="F211" s="172"/>
      <c r="G211" s="172"/>
      <c r="H211" s="172"/>
      <c r="I211" s="172"/>
      <c r="J211" s="172"/>
      <c r="K211" s="172"/>
      <c r="L211" s="172"/>
      <c r="M211" s="172"/>
      <c r="N211" s="172"/>
      <c r="O211" s="172"/>
      <c r="P211" s="172"/>
      <c r="Q211" s="172"/>
      <c r="R211" s="172"/>
      <c r="S211" s="172"/>
      <c r="T211" s="172"/>
      <c r="U211" s="172"/>
      <c r="V211" s="172"/>
      <c r="W211" s="172"/>
      <c r="X211" s="172"/>
      <c r="Y211" s="172"/>
      <c r="Z211" s="172"/>
      <c r="AA211" s="172"/>
      <c r="AB211" s="172"/>
      <c r="AC211" s="172"/>
      <c r="AD211" s="172"/>
      <c r="AE211" s="172"/>
      <c r="AF211" s="172"/>
    </row>
    <row r="212" spans="1:32" x14ac:dyDescent="0.2">
      <c r="A212" s="172"/>
      <c r="B212" s="172"/>
      <c r="C212" s="172"/>
      <c r="D212" s="172"/>
      <c r="E212" s="172"/>
      <c r="F212" s="172"/>
      <c r="G212" s="172"/>
      <c r="H212" s="172"/>
      <c r="I212" s="172"/>
      <c r="J212" s="172"/>
      <c r="K212" s="172"/>
      <c r="L212" s="172"/>
      <c r="M212" s="172"/>
      <c r="N212" s="172"/>
      <c r="O212" s="172"/>
      <c r="P212" s="172"/>
      <c r="Q212" s="172"/>
      <c r="R212" s="172"/>
      <c r="S212" s="172"/>
      <c r="T212" s="172"/>
      <c r="U212" s="172"/>
      <c r="V212" s="172"/>
      <c r="W212" s="172"/>
      <c r="X212" s="172"/>
      <c r="Y212" s="172"/>
      <c r="Z212" s="172"/>
      <c r="AA212" s="172"/>
      <c r="AB212" s="172"/>
      <c r="AC212" s="172"/>
      <c r="AD212" s="172"/>
      <c r="AE212" s="172"/>
      <c r="AF212" s="172"/>
    </row>
    <row r="213" spans="1:32" x14ac:dyDescent="0.2">
      <c r="A213" s="172"/>
      <c r="B213" s="172"/>
      <c r="C213" s="172"/>
      <c r="D213" s="172"/>
      <c r="E213" s="172"/>
      <c r="F213" s="172"/>
      <c r="G213" s="172"/>
      <c r="H213" s="172"/>
      <c r="I213" s="172"/>
      <c r="J213" s="172"/>
      <c r="K213" s="172"/>
      <c r="L213" s="172"/>
      <c r="M213" s="172"/>
      <c r="N213" s="172"/>
      <c r="O213" s="172"/>
      <c r="P213" s="172"/>
      <c r="Q213" s="172"/>
      <c r="R213" s="172"/>
      <c r="S213" s="172"/>
      <c r="T213" s="172"/>
      <c r="U213" s="172"/>
      <c r="V213" s="172"/>
      <c r="W213" s="172"/>
      <c r="X213" s="172"/>
      <c r="Y213" s="172"/>
      <c r="Z213" s="172"/>
      <c r="AA213" s="172"/>
      <c r="AB213" s="172"/>
      <c r="AC213" s="172"/>
      <c r="AD213" s="172"/>
      <c r="AE213" s="172"/>
      <c r="AF213" s="172"/>
    </row>
    <row r="214" spans="1:32" x14ac:dyDescent="0.2">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row>
    <row r="215" spans="1:32" x14ac:dyDescent="0.2">
      <c r="A215" s="172"/>
      <c r="B215" s="172"/>
      <c r="C215" s="172"/>
      <c r="D215" s="172"/>
      <c r="E215" s="172"/>
      <c r="F215" s="172"/>
      <c r="G215" s="172"/>
      <c r="H215" s="172"/>
      <c r="I215" s="172"/>
      <c r="J215" s="172"/>
      <c r="K215" s="172"/>
      <c r="L215" s="172"/>
      <c r="M215" s="172"/>
      <c r="N215" s="172"/>
      <c r="O215" s="172"/>
      <c r="P215" s="172"/>
      <c r="Q215" s="172"/>
      <c r="R215" s="172"/>
      <c r="S215" s="172"/>
      <c r="T215" s="172"/>
      <c r="U215" s="172"/>
      <c r="V215" s="172"/>
      <c r="W215" s="172"/>
      <c r="X215" s="172"/>
      <c r="Y215" s="172"/>
      <c r="Z215" s="172"/>
      <c r="AA215" s="172"/>
      <c r="AB215" s="172"/>
      <c r="AC215" s="172"/>
      <c r="AD215" s="172"/>
      <c r="AE215" s="172"/>
      <c r="AF215" s="172"/>
    </row>
    <row r="216" spans="1:32" x14ac:dyDescent="0.2">
      <c r="A216" s="172"/>
      <c r="B216" s="172"/>
      <c r="C216" s="172"/>
      <c r="D216" s="172"/>
      <c r="E216" s="172"/>
      <c r="F216" s="172"/>
      <c r="G216" s="172"/>
      <c r="H216" s="172"/>
      <c r="I216" s="172"/>
      <c r="J216" s="172"/>
      <c r="K216" s="172"/>
      <c r="L216" s="172"/>
      <c r="M216" s="172"/>
      <c r="N216" s="172"/>
      <c r="O216" s="172"/>
      <c r="P216" s="172"/>
      <c r="Q216" s="172"/>
      <c r="R216" s="172"/>
      <c r="S216" s="172"/>
      <c r="T216" s="172"/>
      <c r="U216" s="172"/>
      <c r="V216" s="172"/>
      <c r="W216" s="172"/>
      <c r="X216" s="172"/>
      <c r="Y216" s="172"/>
      <c r="Z216" s="172"/>
      <c r="AA216" s="172"/>
      <c r="AB216" s="172"/>
      <c r="AC216" s="172"/>
      <c r="AD216" s="172"/>
      <c r="AE216" s="172"/>
      <c r="AF216" s="172"/>
    </row>
    <row r="217" spans="1:32" x14ac:dyDescent="0.2">
      <c r="A217" s="172"/>
      <c r="B217" s="172"/>
      <c r="C217" s="172"/>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c r="AB217" s="172"/>
      <c r="AC217" s="172"/>
      <c r="AD217" s="172"/>
      <c r="AE217" s="172"/>
      <c r="AF217" s="172"/>
    </row>
    <row r="218" spans="1:32" x14ac:dyDescent="0.2">
      <c r="A218" s="172"/>
      <c r="B218" s="172"/>
      <c r="C218" s="172"/>
      <c r="D218" s="172"/>
      <c r="E218" s="172"/>
      <c r="F218" s="172"/>
      <c r="G218" s="172"/>
      <c r="H218" s="172"/>
      <c r="I218" s="172"/>
      <c r="J218" s="172"/>
      <c r="K218" s="172"/>
      <c r="L218" s="172"/>
      <c r="M218" s="172"/>
      <c r="N218" s="172"/>
      <c r="O218" s="172"/>
      <c r="P218" s="172"/>
      <c r="Q218" s="172"/>
      <c r="R218" s="172"/>
      <c r="S218" s="172"/>
      <c r="T218" s="172"/>
      <c r="U218" s="172"/>
      <c r="V218" s="172"/>
      <c r="W218" s="172"/>
      <c r="X218" s="172"/>
      <c r="Y218" s="172"/>
      <c r="Z218" s="172"/>
      <c r="AA218" s="172"/>
      <c r="AB218" s="172"/>
      <c r="AC218" s="172"/>
      <c r="AD218" s="172"/>
      <c r="AE218" s="172"/>
      <c r="AF218" s="172"/>
    </row>
    <row r="219" spans="1:32" x14ac:dyDescent="0.2">
      <c r="A219" s="172"/>
      <c r="B219" s="172"/>
      <c r="C219" s="172"/>
      <c r="D219" s="172"/>
      <c r="E219" s="172"/>
      <c r="F219" s="172"/>
      <c r="G219" s="172"/>
      <c r="H219" s="172"/>
      <c r="I219" s="172"/>
      <c r="J219" s="172"/>
      <c r="K219" s="172"/>
      <c r="L219" s="172"/>
      <c r="M219" s="172"/>
      <c r="N219" s="172"/>
      <c r="O219" s="172"/>
      <c r="P219" s="172"/>
      <c r="Q219" s="172"/>
      <c r="R219" s="172"/>
      <c r="S219" s="172"/>
      <c r="T219" s="172"/>
      <c r="U219" s="172"/>
      <c r="V219" s="172"/>
      <c r="W219" s="172"/>
      <c r="X219" s="172"/>
      <c r="Y219" s="172"/>
      <c r="Z219" s="172"/>
      <c r="AA219" s="172"/>
      <c r="AB219" s="172"/>
      <c r="AC219" s="172"/>
      <c r="AD219" s="172"/>
      <c r="AE219" s="172"/>
      <c r="AF219" s="172"/>
    </row>
    <row r="220" spans="1:32" x14ac:dyDescent="0.2">
      <c r="A220" s="172"/>
      <c r="B220" s="172"/>
      <c r="C220" s="172"/>
      <c r="D220" s="172"/>
      <c r="E220" s="172"/>
      <c r="F220" s="172"/>
      <c r="G220" s="172"/>
      <c r="H220" s="172"/>
      <c r="I220" s="172"/>
      <c r="J220" s="172"/>
      <c r="K220" s="172"/>
      <c r="L220" s="172"/>
      <c r="M220" s="172"/>
      <c r="N220" s="172"/>
      <c r="O220" s="172"/>
      <c r="P220" s="172"/>
      <c r="Q220" s="172"/>
      <c r="R220" s="172"/>
      <c r="S220" s="172"/>
      <c r="T220" s="172"/>
      <c r="U220" s="172"/>
      <c r="V220" s="172"/>
      <c r="W220" s="172"/>
      <c r="X220" s="172"/>
      <c r="Y220" s="172"/>
      <c r="Z220" s="172"/>
      <c r="AA220" s="172"/>
      <c r="AB220" s="172"/>
      <c r="AC220" s="172"/>
      <c r="AD220" s="172"/>
      <c r="AE220" s="172"/>
      <c r="AF220" s="172"/>
    </row>
    <row r="221" spans="1:32" x14ac:dyDescent="0.2">
      <c r="A221" s="172"/>
      <c r="B221" s="172"/>
      <c r="C221" s="172"/>
      <c r="D221" s="172"/>
      <c r="E221" s="172"/>
      <c r="F221" s="172"/>
      <c r="G221" s="172"/>
      <c r="H221" s="172"/>
      <c r="I221" s="172"/>
      <c r="J221" s="172"/>
      <c r="K221" s="172"/>
      <c r="L221" s="172"/>
      <c r="M221" s="172"/>
      <c r="N221" s="172"/>
      <c r="O221" s="172"/>
      <c r="P221" s="172"/>
      <c r="Q221" s="172"/>
      <c r="R221" s="172"/>
      <c r="S221" s="172"/>
      <c r="T221" s="172"/>
      <c r="U221" s="172"/>
      <c r="V221" s="172"/>
      <c r="W221" s="172"/>
      <c r="X221" s="172"/>
      <c r="Y221" s="172"/>
      <c r="Z221" s="172"/>
      <c r="AA221" s="172"/>
      <c r="AB221" s="172"/>
      <c r="AC221" s="172"/>
      <c r="AD221" s="172"/>
      <c r="AE221" s="172"/>
      <c r="AF221" s="172"/>
    </row>
    <row r="222" spans="1:32" x14ac:dyDescent="0.2">
      <c r="A222" s="172"/>
      <c r="B222" s="172"/>
      <c r="C222" s="172"/>
      <c r="D222" s="172"/>
      <c r="E222" s="172"/>
      <c r="F222" s="172"/>
      <c r="G222" s="172"/>
      <c r="H222" s="172"/>
      <c r="I222" s="172"/>
      <c r="J222" s="172"/>
      <c r="K222" s="172"/>
      <c r="L222" s="172"/>
      <c r="M222" s="172"/>
      <c r="N222" s="172"/>
      <c r="O222" s="172"/>
      <c r="P222" s="172"/>
      <c r="Q222" s="172"/>
      <c r="R222" s="172"/>
      <c r="S222" s="172"/>
      <c r="T222" s="172"/>
      <c r="U222" s="172"/>
      <c r="V222" s="172"/>
      <c r="W222" s="172"/>
      <c r="X222" s="172"/>
      <c r="Y222" s="172"/>
      <c r="Z222" s="172"/>
      <c r="AA222" s="172"/>
      <c r="AB222" s="172"/>
      <c r="AC222" s="172"/>
      <c r="AD222" s="172"/>
      <c r="AE222" s="172"/>
      <c r="AF222" s="172"/>
    </row>
    <row r="223" spans="1:32" x14ac:dyDescent="0.2">
      <c r="A223" s="172"/>
      <c r="B223" s="172"/>
      <c r="C223" s="172"/>
      <c r="D223" s="172"/>
      <c r="E223" s="172"/>
      <c r="F223" s="172"/>
      <c r="G223" s="172"/>
      <c r="H223" s="172"/>
      <c r="I223" s="172"/>
      <c r="J223" s="172"/>
      <c r="K223" s="172"/>
      <c r="L223" s="172"/>
      <c r="M223" s="172"/>
      <c r="N223" s="172"/>
      <c r="O223" s="172"/>
      <c r="P223" s="172"/>
      <c r="Q223" s="172"/>
      <c r="R223" s="172"/>
      <c r="S223" s="172"/>
      <c r="T223" s="172"/>
      <c r="U223" s="172"/>
      <c r="V223" s="172"/>
      <c r="W223" s="172"/>
      <c r="X223" s="172"/>
      <c r="Y223" s="172"/>
      <c r="Z223" s="172"/>
      <c r="AA223" s="172"/>
      <c r="AB223" s="172"/>
      <c r="AC223" s="172"/>
      <c r="AD223" s="172"/>
      <c r="AE223" s="172"/>
      <c r="AF223" s="172"/>
    </row>
    <row r="224" spans="1:32" x14ac:dyDescent="0.2">
      <c r="A224" s="172"/>
      <c r="B224" s="172"/>
      <c r="C224" s="172"/>
      <c r="D224" s="172"/>
      <c r="E224" s="172"/>
      <c r="F224" s="172"/>
      <c r="G224" s="172"/>
      <c r="H224" s="172"/>
      <c r="I224" s="172"/>
      <c r="J224" s="172"/>
      <c r="K224" s="172"/>
      <c r="L224" s="172"/>
      <c r="M224" s="172"/>
      <c r="N224" s="172"/>
      <c r="O224" s="172"/>
      <c r="P224" s="172"/>
      <c r="Q224" s="172"/>
      <c r="R224" s="172"/>
      <c r="S224" s="172"/>
      <c r="T224" s="172"/>
      <c r="U224" s="172"/>
      <c r="V224" s="172"/>
      <c r="W224" s="172"/>
      <c r="X224" s="172"/>
      <c r="Y224" s="172"/>
      <c r="Z224" s="172"/>
      <c r="AA224" s="172"/>
      <c r="AB224" s="172"/>
      <c r="AC224" s="172"/>
      <c r="AD224" s="172"/>
      <c r="AE224" s="172"/>
      <c r="AF224" s="172"/>
    </row>
    <row r="225" spans="1:32" x14ac:dyDescent="0.2">
      <c r="A225" s="172"/>
      <c r="B225" s="172"/>
      <c r="C225" s="172"/>
      <c r="D225" s="172"/>
      <c r="E225" s="172"/>
      <c r="F225" s="172"/>
      <c r="G225" s="172"/>
      <c r="H225" s="172"/>
      <c r="I225" s="172"/>
      <c r="J225" s="172"/>
      <c r="K225" s="172"/>
      <c r="L225" s="172"/>
      <c r="M225" s="172"/>
      <c r="N225" s="172"/>
      <c r="O225" s="172"/>
      <c r="P225" s="172"/>
      <c r="Q225" s="172"/>
      <c r="R225" s="172"/>
      <c r="S225" s="172"/>
      <c r="T225" s="172"/>
      <c r="U225" s="172"/>
      <c r="V225" s="172"/>
      <c r="W225" s="172"/>
      <c r="X225" s="172"/>
      <c r="Y225" s="172"/>
      <c r="Z225" s="172"/>
      <c r="AA225" s="172"/>
      <c r="AB225" s="172"/>
      <c r="AC225" s="172"/>
      <c r="AD225" s="172"/>
      <c r="AE225" s="172"/>
      <c r="AF225" s="172"/>
    </row>
    <row r="226" spans="1:32" x14ac:dyDescent="0.2">
      <c r="A226" s="172"/>
      <c r="B226" s="172"/>
      <c r="C226" s="172"/>
      <c r="D226" s="172"/>
      <c r="E226" s="172"/>
      <c r="F226" s="172"/>
      <c r="G226" s="172"/>
      <c r="H226" s="172"/>
      <c r="I226" s="172"/>
      <c r="J226" s="172"/>
      <c r="K226" s="172"/>
      <c r="L226" s="172"/>
      <c r="M226" s="172"/>
      <c r="N226" s="172"/>
      <c r="O226" s="172"/>
      <c r="P226" s="172"/>
      <c r="Q226" s="172"/>
      <c r="R226" s="172"/>
      <c r="S226" s="172"/>
      <c r="T226" s="172"/>
      <c r="U226" s="172"/>
      <c r="V226" s="172"/>
      <c r="W226" s="172"/>
      <c r="X226" s="172"/>
      <c r="Y226" s="172"/>
      <c r="Z226" s="172"/>
      <c r="AA226" s="172"/>
      <c r="AB226" s="172"/>
      <c r="AC226" s="172"/>
      <c r="AD226" s="172"/>
      <c r="AE226" s="172"/>
      <c r="AF226" s="172"/>
    </row>
    <row r="227" spans="1:32" x14ac:dyDescent="0.2">
      <c r="A227" s="172"/>
      <c r="B227" s="172"/>
      <c r="C227" s="172"/>
      <c r="D227" s="172"/>
      <c r="E227" s="172"/>
      <c r="F227" s="172"/>
      <c r="G227" s="172"/>
      <c r="H227" s="172"/>
      <c r="I227" s="172"/>
      <c r="J227" s="172"/>
      <c r="K227" s="172"/>
      <c r="L227" s="172"/>
      <c r="M227" s="172"/>
      <c r="N227" s="172"/>
      <c r="O227" s="172"/>
      <c r="P227" s="172"/>
      <c r="Q227" s="172"/>
      <c r="R227" s="172"/>
      <c r="S227" s="172"/>
      <c r="T227" s="172"/>
      <c r="U227" s="172"/>
      <c r="V227" s="172"/>
      <c r="W227" s="172"/>
      <c r="X227" s="172"/>
      <c r="Y227" s="172"/>
      <c r="Z227" s="172"/>
      <c r="AA227" s="172"/>
      <c r="AB227" s="172"/>
      <c r="AC227" s="172"/>
      <c r="AD227" s="172"/>
      <c r="AE227" s="172"/>
      <c r="AF227" s="172"/>
    </row>
    <row r="228" spans="1:32" x14ac:dyDescent="0.2">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row>
    <row r="229" spans="1:32" x14ac:dyDescent="0.2">
      <c r="A229" s="172"/>
      <c r="B229" s="172"/>
      <c r="C229" s="172"/>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row>
    <row r="230" spans="1:32" x14ac:dyDescent="0.2">
      <c r="A230" s="172"/>
      <c r="B230" s="172"/>
      <c r="C230" s="172"/>
      <c r="D230" s="172"/>
      <c r="E230" s="172"/>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c r="AB230" s="172"/>
      <c r="AC230" s="172"/>
      <c r="AD230" s="172"/>
      <c r="AE230" s="172"/>
      <c r="AF230" s="172"/>
    </row>
    <row r="231" spans="1:32" x14ac:dyDescent="0.2">
      <c r="A231" s="172"/>
      <c r="B231" s="172"/>
      <c r="C231" s="172"/>
      <c r="D231" s="172"/>
      <c r="E231" s="172"/>
      <c r="F231" s="172"/>
      <c r="G231" s="172"/>
      <c r="H231" s="172"/>
      <c r="I231" s="172"/>
      <c r="J231" s="172"/>
      <c r="K231" s="172"/>
      <c r="L231" s="172"/>
      <c r="M231" s="172"/>
      <c r="N231" s="172"/>
      <c r="O231" s="172"/>
      <c r="P231" s="172"/>
      <c r="Q231" s="172"/>
      <c r="R231" s="172"/>
      <c r="S231" s="172"/>
      <c r="T231" s="172"/>
      <c r="U231" s="172"/>
      <c r="V231" s="172"/>
      <c r="W231" s="172"/>
      <c r="X231" s="172"/>
      <c r="Y231" s="172"/>
      <c r="Z231" s="172"/>
      <c r="AA231" s="172"/>
      <c r="AB231" s="172"/>
      <c r="AC231" s="172"/>
      <c r="AD231" s="172"/>
      <c r="AE231" s="172"/>
      <c r="AF231" s="172"/>
    </row>
    <row r="232" spans="1:32" x14ac:dyDescent="0.2">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row>
    <row r="233" spans="1:32" x14ac:dyDescent="0.2">
      <c r="A233" s="172"/>
      <c r="B233" s="172"/>
      <c r="C233" s="172"/>
      <c r="D233" s="172"/>
      <c r="E233" s="172"/>
      <c r="F233" s="172"/>
      <c r="G233" s="172"/>
      <c r="H233" s="172"/>
      <c r="I233" s="172"/>
      <c r="J233" s="172"/>
      <c r="K233" s="172"/>
      <c r="L233" s="172"/>
      <c r="M233" s="172"/>
      <c r="N233" s="172"/>
      <c r="O233" s="172"/>
      <c r="P233" s="172"/>
      <c r="Q233" s="172"/>
      <c r="R233" s="172"/>
      <c r="S233" s="172"/>
      <c r="T233" s="172"/>
      <c r="U233" s="172"/>
      <c r="V233" s="172"/>
      <c r="W233" s="172"/>
      <c r="X233" s="172"/>
      <c r="Y233" s="172"/>
      <c r="Z233" s="172"/>
      <c r="AA233" s="172"/>
      <c r="AB233" s="172"/>
      <c r="AC233" s="172"/>
      <c r="AD233" s="172"/>
      <c r="AE233" s="172"/>
      <c r="AF233" s="172"/>
    </row>
    <row r="234" spans="1:32" x14ac:dyDescent="0.2">
      <c r="A234" s="172"/>
      <c r="B234" s="172"/>
      <c r="C234" s="172"/>
      <c r="D234" s="172"/>
      <c r="E234" s="172"/>
      <c r="F234" s="172"/>
      <c r="G234" s="172"/>
      <c r="H234" s="172"/>
      <c r="I234" s="172"/>
      <c r="J234" s="172"/>
      <c r="K234" s="172"/>
      <c r="L234" s="172"/>
      <c r="M234" s="172"/>
      <c r="N234" s="172"/>
      <c r="O234" s="172"/>
      <c r="P234" s="172"/>
      <c r="Q234" s="172"/>
      <c r="R234" s="172"/>
      <c r="S234" s="172"/>
      <c r="T234" s="172"/>
      <c r="U234" s="172"/>
      <c r="V234" s="172"/>
      <c r="W234" s="172"/>
      <c r="X234" s="172"/>
      <c r="Y234" s="172"/>
      <c r="Z234" s="172"/>
      <c r="AA234" s="172"/>
      <c r="AB234" s="172"/>
      <c r="AC234" s="172"/>
      <c r="AD234" s="172"/>
      <c r="AE234" s="172"/>
      <c r="AF234" s="172"/>
    </row>
    <row r="235" spans="1:32" x14ac:dyDescent="0.2">
      <c r="A235" s="172"/>
      <c r="B235" s="172"/>
      <c r="C235" s="172"/>
      <c r="D235" s="172"/>
      <c r="E235" s="172"/>
      <c r="F235" s="172"/>
      <c r="G235" s="172"/>
      <c r="H235" s="172"/>
      <c r="I235" s="172"/>
      <c r="J235" s="172"/>
      <c r="K235" s="172"/>
      <c r="L235" s="172"/>
      <c r="M235" s="172"/>
      <c r="N235" s="172"/>
      <c r="O235" s="172"/>
      <c r="P235" s="172"/>
      <c r="Q235" s="172"/>
      <c r="R235" s="172"/>
      <c r="S235" s="172"/>
      <c r="T235" s="172"/>
      <c r="U235" s="172"/>
      <c r="V235" s="172"/>
      <c r="W235" s="172"/>
      <c r="X235" s="172"/>
      <c r="Y235" s="172"/>
      <c r="Z235" s="172"/>
      <c r="AA235" s="172"/>
      <c r="AB235" s="172"/>
      <c r="AC235" s="172"/>
      <c r="AD235" s="172"/>
      <c r="AE235" s="172"/>
      <c r="AF235" s="172"/>
    </row>
    <row r="236" spans="1:32" x14ac:dyDescent="0.2">
      <c r="A236" s="172"/>
      <c r="B236" s="172"/>
      <c r="C236" s="172"/>
      <c r="D236" s="172"/>
      <c r="E236" s="172"/>
      <c r="F236" s="172"/>
      <c r="G236" s="172"/>
      <c r="H236" s="172"/>
      <c r="I236" s="172"/>
      <c r="J236" s="172"/>
      <c r="K236" s="172"/>
      <c r="L236" s="172"/>
      <c r="M236" s="172"/>
      <c r="N236" s="172"/>
      <c r="O236" s="172"/>
      <c r="P236" s="172"/>
      <c r="Q236" s="172"/>
      <c r="R236" s="172"/>
      <c r="S236" s="172"/>
      <c r="T236" s="172"/>
      <c r="U236" s="172"/>
      <c r="V236" s="172"/>
      <c r="W236" s="172"/>
      <c r="X236" s="172"/>
      <c r="Y236" s="172"/>
      <c r="Z236" s="172"/>
      <c r="AA236" s="172"/>
      <c r="AB236" s="172"/>
      <c r="AC236" s="172"/>
      <c r="AD236" s="172"/>
      <c r="AE236" s="172"/>
      <c r="AF236" s="172"/>
    </row>
    <row r="237" spans="1:32" x14ac:dyDescent="0.2">
      <c r="A237" s="172"/>
      <c r="B237" s="172"/>
      <c r="C237" s="172"/>
      <c r="D237" s="172"/>
      <c r="E237" s="172"/>
      <c r="F237" s="172"/>
      <c r="G237" s="172"/>
      <c r="H237" s="172"/>
      <c r="I237" s="172"/>
      <c r="J237" s="172"/>
      <c r="K237" s="172"/>
      <c r="L237" s="172"/>
      <c r="M237" s="172"/>
      <c r="N237" s="172"/>
      <c r="O237" s="172"/>
      <c r="P237" s="172"/>
      <c r="Q237" s="172"/>
      <c r="R237" s="172"/>
      <c r="S237" s="172"/>
      <c r="T237" s="172"/>
      <c r="U237" s="172"/>
      <c r="V237" s="172"/>
      <c r="W237" s="172"/>
      <c r="X237" s="172"/>
      <c r="Y237" s="172"/>
      <c r="Z237" s="172"/>
      <c r="AA237" s="172"/>
      <c r="AB237" s="172"/>
      <c r="AC237" s="172"/>
      <c r="AD237" s="172"/>
      <c r="AE237" s="172"/>
      <c r="AF237" s="172"/>
    </row>
    <row r="238" spans="1:32" x14ac:dyDescent="0.2">
      <c r="A238" s="172"/>
      <c r="B238" s="172"/>
      <c r="C238" s="172"/>
      <c r="D238" s="172"/>
      <c r="E238" s="172"/>
      <c r="F238" s="172"/>
      <c r="G238" s="172"/>
      <c r="H238" s="172"/>
      <c r="I238" s="172"/>
      <c r="J238" s="172"/>
      <c r="K238" s="172"/>
      <c r="L238" s="172"/>
      <c r="M238" s="172"/>
      <c r="N238" s="172"/>
      <c r="O238" s="172"/>
      <c r="P238" s="172"/>
      <c r="Q238" s="172"/>
      <c r="R238" s="172"/>
      <c r="S238" s="172"/>
      <c r="T238" s="172"/>
      <c r="U238" s="172"/>
      <c r="V238" s="172"/>
      <c r="W238" s="172"/>
      <c r="X238" s="172"/>
      <c r="Y238" s="172"/>
      <c r="Z238" s="172"/>
      <c r="AA238" s="172"/>
      <c r="AB238" s="172"/>
      <c r="AC238" s="172"/>
      <c r="AD238" s="172"/>
      <c r="AE238" s="172"/>
      <c r="AF238" s="172"/>
    </row>
    <row r="239" spans="1:32" x14ac:dyDescent="0.2">
      <c r="A239" s="172"/>
      <c r="B239" s="172"/>
      <c r="C239" s="172"/>
      <c r="D239" s="172"/>
      <c r="E239" s="172"/>
      <c r="F239" s="172"/>
      <c r="G239" s="172"/>
      <c r="H239" s="172"/>
      <c r="I239" s="172"/>
      <c r="J239" s="172"/>
      <c r="K239" s="172"/>
      <c r="L239" s="172"/>
      <c r="M239" s="172"/>
      <c r="N239" s="172"/>
      <c r="O239" s="172"/>
      <c r="P239" s="172"/>
      <c r="Q239" s="172"/>
      <c r="R239" s="172"/>
      <c r="S239" s="172"/>
      <c r="T239" s="172"/>
      <c r="U239" s="172"/>
      <c r="V239" s="172"/>
      <c r="W239" s="172"/>
      <c r="X239" s="172"/>
      <c r="Y239" s="172"/>
      <c r="Z239" s="172"/>
      <c r="AA239" s="172"/>
      <c r="AB239" s="172"/>
      <c r="AC239" s="172"/>
      <c r="AD239" s="172"/>
      <c r="AE239" s="172"/>
      <c r="AF239" s="172"/>
    </row>
    <row r="240" spans="1:32" x14ac:dyDescent="0.2">
      <c r="A240" s="172"/>
      <c r="B240" s="172"/>
      <c r="C240" s="172"/>
      <c r="D240" s="172"/>
      <c r="E240" s="172"/>
      <c r="F240" s="172"/>
      <c r="G240" s="172"/>
      <c r="H240" s="172"/>
      <c r="I240" s="172"/>
      <c r="J240" s="172"/>
      <c r="K240" s="172"/>
      <c r="L240" s="172"/>
      <c r="M240" s="172"/>
      <c r="N240" s="172"/>
      <c r="O240" s="172"/>
      <c r="P240" s="172"/>
      <c r="Q240" s="172"/>
      <c r="R240" s="172"/>
      <c r="S240" s="172"/>
      <c r="T240" s="172"/>
      <c r="U240" s="172"/>
      <c r="V240" s="172"/>
      <c r="W240" s="172"/>
      <c r="X240" s="172"/>
      <c r="Y240" s="172"/>
      <c r="Z240" s="172"/>
      <c r="AA240" s="172"/>
      <c r="AB240" s="172"/>
      <c r="AC240" s="172"/>
      <c r="AD240" s="172"/>
      <c r="AE240" s="172"/>
      <c r="AF240" s="172"/>
    </row>
    <row r="241" spans="1:32" x14ac:dyDescent="0.2">
      <c r="A241" s="172"/>
      <c r="B241" s="172"/>
      <c r="C241" s="172"/>
      <c r="D241" s="172"/>
      <c r="E241" s="172"/>
      <c r="F241" s="172"/>
      <c r="G241" s="172"/>
      <c r="H241" s="172"/>
      <c r="I241" s="172"/>
      <c r="J241" s="172"/>
      <c r="K241" s="172"/>
      <c r="L241" s="172"/>
      <c r="M241" s="172"/>
      <c r="N241" s="172"/>
      <c r="O241" s="172"/>
      <c r="P241" s="172"/>
      <c r="Q241" s="172"/>
      <c r="R241" s="172"/>
      <c r="S241" s="172"/>
      <c r="T241" s="172"/>
      <c r="U241" s="172"/>
      <c r="V241" s="172"/>
      <c r="W241" s="172"/>
      <c r="X241" s="172"/>
      <c r="Y241" s="172"/>
      <c r="Z241" s="172"/>
      <c r="AA241" s="172"/>
      <c r="AB241" s="172"/>
      <c r="AC241" s="172"/>
      <c r="AD241" s="172"/>
      <c r="AE241" s="172"/>
      <c r="AF241" s="172"/>
    </row>
    <row r="242" spans="1:32" x14ac:dyDescent="0.2">
      <c r="A242" s="172"/>
      <c r="B242" s="172"/>
      <c r="C242" s="172"/>
      <c r="D242" s="172"/>
      <c r="E242" s="172"/>
      <c r="F242" s="172"/>
      <c r="G242" s="172"/>
      <c r="H242" s="172"/>
      <c r="I242" s="172"/>
      <c r="J242" s="172"/>
      <c r="K242" s="172"/>
      <c r="L242" s="172"/>
      <c r="M242" s="172"/>
      <c r="N242" s="172"/>
      <c r="O242" s="172"/>
      <c r="P242" s="172"/>
      <c r="Q242" s="172"/>
      <c r="R242" s="172"/>
      <c r="S242" s="172"/>
      <c r="T242" s="172"/>
      <c r="U242" s="172"/>
      <c r="V242" s="172"/>
      <c r="W242" s="172"/>
      <c r="X242" s="172"/>
      <c r="Y242" s="172"/>
      <c r="Z242" s="172"/>
      <c r="AA242" s="172"/>
      <c r="AB242" s="172"/>
      <c r="AC242" s="172"/>
      <c r="AD242" s="172"/>
      <c r="AE242" s="172"/>
      <c r="AF242" s="172"/>
    </row>
    <row r="243" spans="1:32" x14ac:dyDescent="0.2">
      <c r="A243" s="172"/>
      <c r="B243" s="172"/>
      <c r="C243" s="172"/>
      <c r="D243" s="172"/>
      <c r="E243" s="172"/>
      <c r="F243" s="172"/>
      <c r="G243" s="172"/>
      <c r="H243" s="172"/>
      <c r="I243" s="172"/>
      <c r="J243" s="172"/>
      <c r="K243" s="172"/>
      <c r="L243" s="172"/>
      <c r="M243" s="172"/>
      <c r="N243" s="172"/>
      <c r="O243" s="172"/>
      <c r="P243" s="172"/>
      <c r="Q243" s="172"/>
      <c r="R243" s="172"/>
      <c r="S243" s="172"/>
      <c r="T243" s="172"/>
      <c r="U243" s="172"/>
      <c r="V243" s="172"/>
      <c r="W243" s="172"/>
      <c r="X243" s="172"/>
      <c r="Y243" s="172"/>
      <c r="Z243" s="172"/>
      <c r="AA243" s="172"/>
      <c r="AB243" s="172"/>
      <c r="AC243" s="172"/>
      <c r="AD243" s="172"/>
      <c r="AE243" s="172"/>
      <c r="AF243" s="172"/>
    </row>
    <row r="244" spans="1:32" x14ac:dyDescent="0.2">
      <c r="A244" s="172"/>
      <c r="B244" s="172"/>
      <c r="C244" s="172"/>
      <c r="D244" s="172"/>
      <c r="E244" s="172"/>
      <c r="F244" s="172"/>
      <c r="G244" s="172"/>
      <c r="H244" s="172"/>
      <c r="I244" s="172"/>
      <c r="J244" s="172"/>
      <c r="K244" s="172"/>
      <c r="L244" s="172"/>
      <c r="M244" s="172"/>
      <c r="N244" s="172"/>
      <c r="O244" s="172"/>
      <c r="P244" s="172"/>
      <c r="Q244" s="172"/>
      <c r="R244" s="172"/>
      <c r="S244" s="172"/>
      <c r="T244" s="172"/>
      <c r="U244" s="172"/>
      <c r="V244" s="172"/>
      <c r="W244" s="172"/>
      <c r="X244" s="172"/>
      <c r="Y244" s="172"/>
      <c r="Z244" s="172"/>
      <c r="AA244" s="172"/>
      <c r="AB244" s="172"/>
      <c r="AC244" s="172"/>
      <c r="AD244" s="172"/>
      <c r="AE244" s="172"/>
      <c r="AF244" s="172"/>
    </row>
    <row r="245" spans="1:32" x14ac:dyDescent="0.2">
      <c r="A245" s="172"/>
      <c r="B245" s="172"/>
      <c r="C245" s="172"/>
      <c r="D245" s="172"/>
      <c r="E245" s="172"/>
      <c r="F245" s="172"/>
      <c r="G245" s="172"/>
      <c r="H245" s="172"/>
      <c r="I245" s="172"/>
      <c r="J245" s="172"/>
      <c r="K245" s="172"/>
      <c r="L245" s="172"/>
      <c r="M245" s="172"/>
      <c r="N245" s="172"/>
      <c r="O245" s="172"/>
      <c r="P245" s="172"/>
      <c r="Q245" s="172"/>
      <c r="R245" s="172"/>
      <c r="S245" s="172"/>
      <c r="T245" s="172"/>
      <c r="U245" s="172"/>
      <c r="V245" s="172"/>
      <c r="W245" s="172"/>
      <c r="X245" s="172"/>
      <c r="Y245" s="172"/>
      <c r="Z245" s="172"/>
      <c r="AA245" s="172"/>
      <c r="AB245" s="172"/>
      <c r="AC245" s="172"/>
      <c r="AD245" s="172"/>
      <c r="AE245" s="172"/>
      <c r="AF245" s="172"/>
    </row>
    <row r="246" spans="1:32" x14ac:dyDescent="0.2">
      <c r="A246" s="172"/>
      <c r="B246" s="172"/>
      <c r="C246" s="172"/>
      <c r="D246" s="172"/>
      <c r="E246" s="172"/>
      <c r="F246" s="172"/>
      <c r="G246" s="172"/>
      <c r="H246" s="172"/>
      <c r="I246" s="172"/>
      <c r="J246" s="172"/>
      <c r="K246" s="172"/>
      <c r="L246" s="172"/>
      <c r="M246" s="172"/>
      <c r="N246" s="172"/>
      <c r="O246" s="172"/>
      <c r="P246" s="172"/>
      <c r="Q246" s="172"/>
      <c r="R246" s="172"/>
      <c r="S246" s="172"/>
      <c r="T246" s="172"/>
      <c r="U246" s="172"/>
      <c r="V246" s="172"/>
      <c r="W246" s="172"/>
      <c r="X246" s="172"/>
      <c r="Y246" s="172"/>
      <c r="Z246" s="172"/>
      <c r="AA246" s="172"/>
      <c r="AB246" s="172"/>
      <c r="AC246" s="172"/>
      <c r="AD246" s="172"/>
      <c r="AE246" s="172"/>
      <c r="AF246" s="172"/>
    </row>
    <row r="247" spans="1:32" x14ac:dyDescent="0.2">
      <c r="A247" s="172"/>
      <c r="B247" s="172"/>
      <c r="C247" s="172"/>
      <c r="D247" s="172"/>
      <c r="E247" s="172"/>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row>
    <row r="248" spans="1:32" x14ac:dyDescent="0.2">
      <c r="A248" s="172"/>
      <c r="B248" s="172"/>
      <c r="C248" s="172"/>
      <c r="D248" s="172"/>
      <c r="E248" s="172"/>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row>
    <row r="249" spans="1:32" x14ac:dyDescent="0.2">
      <c r="A249" s="172"/>
      <c r="B249" s="172"/>
      <c r="C249" s="172"/>
      <c r="D249" s="172"/>
      <c r="E249" s="172"/>
      <c r="F249" s="172"/>
      <c r="G249" s="172"/>
      <c r="H249" s="172"/>
      <c r="I249" s="172"/>
      <c r="J249" s="172"/>
      <c r="K249" s="172"/>
      <c r="L249" s="172"/>
      <c r="M249" s="172"/>
      <c r="N249" s="172"/>
      <c r="O249" s="172"/>
      <c r="P249" s="172"/>
      <c r="Q249" s="172"/>
      <c r="R249" s="172"/>
      <c r="S249" s="172"/>
      <c r="T249" s="172"/>
      <c r="U249" s="172"/>
      <c r="V249" s="172"/>
      <c r="W249" s="172"/>
      <c r="X249" s="172"/>
      <c r="Y249" s="172"/>
      <c r="Z249" s="172"/>
      <c r="AA249" s="172"/>
      <c r="AB249" s="172"/>
      <c r="AC249" s="172"/>
      <c r="AD249" s="172"/>
      <c r="AE249" s="172"/>
      <c r="AF249" s="172"/>
    </row>
    <row r="250" spans="1:32" x14ac:dyDescent="0.2">
      <c r="A250" s="172"/>
      <c r="B250" s="172"/>
      <c r="C250" s="172"/>
      <c r="D250" s="172"/>
      <c r="E250" s="172"/>
      <c r="F250" s="172"/>
      <c r="G250" s="172"/>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row>
    <row r="251" spans="1:32" x14ac:dyDescent="0.2">
      <c r="A251" s="172"/>
      <c r="B251" s="172"/>
      <c r="C251" s="172"/>
      <c r="D251" s="172"/>
      <c r="E251" s="172"/>
      <c r="F251" s="172"/>
      <c r="G251" s="172"/>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row>
    <row r="252" spans="1:32" x14ac:dyDescent="0.2">
      <c r="A252" s="172"/>
      <c r="B252" s="172"/>
      <c r="C252" s="172"/>
      <c r="D252" s="172"/>
      <c r="E252" s="172"/>
      <c r="F252" s="172"/>
      <c r="G252" s="172"/>
      <c r="H252" s="172"/>
      <c r="I252" s="172"/>
      <c r="J252" s="172"/>
      <c r="K252" s="172"/>
      <c r="L252" s="172"/>
      <c r="M252" s="172"/>
      <c r="N252" s="172"/>
      <c r="O252" s="172"/>
      <c r="P252" s="172"/>
      <c r="Q252" s="172"/>
      <c r="R252" s="172"/>
      <c r="S252" s="172"/>
      <c r="T252" s="172"/>
      <c r="U252" s="172"/>
      <c r="V252" s="172"/>
      <c r="W252" s="172"/>
      <c r="X252" s="172"/>
      <c r="Y252" s="172"/>
      <c r="Z252" s="172"/>
      <c r="AA252" s="172"/>
      <c r="AB252" s="172"/>
      <c r="AC252" s="172"/>
      <c r="AD252" s="172"/>
      <c r="AE252" s="172"/>
      <c r="AF252" s="172"/>
    </row>
    <row r="253" spans="1:32" x14ac:dyDescent="0.2">
      <c r="A253" s="172"/>
      <c r="B253" s="172"/>
      <c r="C253" s="172"/>
      <c r="D253" s="172"/>
      <c r="E253" s="172"/>
      <c r="F253" s="172"/>
      <c r="G253" s="172"/>
      <c r="H253" s="172"/>
      <c r="I253" s="172"/>
      <c r="J253" s="172"/>
      <c r="K253" s="172"/>
      <c r="L253" s="172"/>
      <c r="M253" s="172"/>
      <c r="N253" s="172"/>
      <c r="O253" s="172"/>
      <c r="P253" s="172"/>
      <c r="Q253" s="172"/>
      <c r="R253" s="172"/>
      <c r="S253" s="172"/>
      <c r="T253" s="172"/>
      <c r="U253" s="172"/>
      <c r="V253" s="172"/>
      <c r="W253" s="172"/>
      <c r="X253" s="172"/>
      <c r="Y253" s="172"/>
      <c r="Z253" s="172"/>
      <c r="AA253" s="172"/>
      <c r="AB253" s="172"/>
      <c r="AC253" s="172"/>
      <c r="AD253" s="172"/>
      <c r="AE253" s="172"/>
      <c r="AF253" s="172"/>
    </row>
    <row r="254" spans="1:32" x14ac:dyDescent="0.2">
      <c r="A254" s="172"/>
      <c r="B254" s="172"/>
      <c r="C254" s="172"/>
      <c r="D254" s="172"/>
      <c r="E254" s="172"/>
      <c r="F254" s="172"/>
      <c r="G254" s="172"/>
      <c r="H254" s="172"/>
      <c r="I254" s="172"/>
      <c r="J254" s="172"/>
      <c r="K254" s="172"/>
      <c r="L254" s="172"/>
      <c r="M254" s="172"/>
      <c r="N254" s="172"/>
      <c r="O254" s="172"/>
      <c r="P254" s="172"/>
      <c r="Q254" s="172"/>
      <c r="R254" s="172"/>
      <c r="S254" s="172"/>
      <c r="T254" s="172"/>
      <c r="U254" s="172"/>
      <c r="V254" s="172"/>
      <c r="W254" s="172"/>
      <c r="X254" s="172"/>
      <c r="Y254" s="172"/>
      <c r="Z254" s="172"/>
      <c r="AA254" s="172"/>
      <c r="AB254" s="172"/>
      <c r="AC254" s="172"/>
      <c r="AD254" s="172"/>
      <c r="AE254" s="172"/>
      <c r="AF254" s="172"/>
    </row>
    <row r="255" spans="1:32" x14ac:dyDescent="0.2">
      <c r="A255" s="172"/>
      <c r="B255" s="172"/>
      <c r="C255" s="172"/>
      <c r="D255" s="172"/>
      <c r="E255" s="172"/>
      <c r="F255" s="172"/>
      <c r="G255" s="172"/>
      <c r="H255" s="172"/>
      <c r="I255" s="172"/>
      <c r="J255" s="172"/>
      <c r="K255" s="172"/>
      <c r="L255" s="172"/>
      <c r="M255" s="172"/>
      <c r="N255" s="172"/>
      <c r="O255" s="172"/>
      <c r="P255" s="172"/>
      <c r="Q255" s="172"/>
      <c r="R255" s="172"/>
      <c r="S255" s="172"/>
      <c r="T255" s="172"/>
      <c r="U255" s="172"/>
      <c r="V255" s="172"/>
      <c r="W255" s="172"/>
      <c r="X255" s="172"/>
      <c r="Y255" s="172"/>
      <c r="Z255" s="172"/>
      <c r="AA255" s="172"/>
      <c r="AB255" s="172"/>
      <c r="AC255" s="172"/>
      <c r="AD255" s="172"/>
      <c r="AE255" s="172"/>
      <c r="AF255" s="172"/>
    </row>
    <row r="256" spans="1:32" x14ac:dyDescent="0.2">
      <c r="A256" s="172"/>
      <c r="B256" s="172"/>
      <c r="C256" s="172"/>
      <c r="D256" s="172"/>
      <c r="E256" s="172"/>
      <c r="F256" s="172"/>
      <c r="G256" s="172"/>
      <c r="H256" s="172"/>
      <c r="I256" s="172"/>
      <c r="J256" s="172"/>
      <c r="K256" s="172"/>
      <c r="L256" s="172"/>
      <c r="M256" s="172"/>
      <c r="N256" s="172"/>
      <c r="O256" s="172"/>
      <c r="P256" s="172"/>
      <c r="Q256" s="172"/>
      <c r="R256" s="172"/>
      <c r="S256" s="172"/>
      <c r="T256" s="172"/>
      <c r="U256" s="172"/>
      <c r="V256" s="172"/>
      <c r="W256" s="172"/>
      <c r="X256" s="172"/>
      <c r="Y256" s="172"/>
      <c r="Z256" s="172"/>
      <c r="AA256" s="172"/>
      <c r="AB256" s="172"/>
      <c r="AC256" s="172"/>
      <c r="AD256" s="172"/>
      <c r="AE256" s="172"/>
      <c r="AF256" s="172"/>
    </row>
    <row r="257" spans="1:32" x14ac:dyDescent="0.2">
      <c r="A257" s="172"/>
      <c r="B257" s="172"/>
      <c r="C257" s="172"/>
      <c r="D257" s="172"/>
      <c r="E257" s="172"/>
      <c r="F257" s="172"/>
      <c r="G257" s="172"/>
      <c r="H257" s="172"/>
      <c r="I257" s="172"/>
      <c r="J257" s="172"/>
      <c r="K257" s="172"/>
      <c r="L257" s="172"/>
      <c r="M257" s="172"/>
      <c r="N257" s="172"/>
      <c r="O257" s="172"/>
      <c r="P257" s="172"/>
      <c r="Q257" s="172"/>
      <c r="R257" s="172"/>
      <c r="S257" s="172"/>
      <c r="T257" s="172"/>
      <c r="U257" s="172"/>
      <c r="V257" s="172"/>
      <c r="W257" s="172"/>
      <c r="X257" s="172"/>
      <c r="Y257" s="172"/>
      <c r="Z257" s="172"/>
      <c r="AA257" s="172"/>
      <c r="AB257" s="172"/>
      <c r="AC257" s="172"/>
      <c r="AD257" s="172"/>
      <c r="AE257" s="172"/>
      <c r="AF257" s="172"/>
    </row>
    <row r="258" spans="1:32" x14ac:dyDescent="0.2">
      <c r="A258" s="172"/>
      <c r="B258" s="172"/>
      <c r="C258" s="172"/>
      <c r="D258" s="172"/>
      <c r="E258" s="172"/>
      <c r="F258" s="172"/>
      <c r="G258" s="172"/>
      <c r="H258" s="172"/>
      <c r="I258" s="172"/>
      <c r="J258" s="172"/>
      <c r="K258" s="172"/>
      <c r="L258" s="172"/>
      <c r="M258" s="172"/>
      <c r="N258" s="172"/>
      <c r="O258" s="172"/>
      <c r="P258" s="172"/>
      <c r="Q258" s="172"/>
      <c r="R258" s="172"/>
      <c r="S258" s="172"/>
      <c r="T258" s="172"/>
      <c r="U258" s="172"/>
      <c r="V258" s="172"/>
      <c r="W258" s="172"/>
      <c r="X258" s="172"/>
      <c r="Y258" s="172"/>
      <c r="Z258" s="172"/>
      <c r="AA258" s="172"/>
      <c r="AB258" s="172"/>
      <c r="AC258" s="172"/>
      <c r="AD258" s="172"/>
      <c r="AE258" s="172"/>
      <c r="AF258" s="172"/>
    </row>
    <row r="259" spans="1:32" x14ac:dyDescent="0.2">
      <c r="A259" s="172"/>
      <c r="B259" s="172"/>
      <c r="C259" s="172"/>
      <c r="D259" s="172"/>
      <c r="E259" s="172"/>
      <c r="F259" s="172"/>
      <c r="G259" s="172"/>
      <c r="H259" s="172"/>
      <c r="I259" s="172"/>
      <c r="J259" s="172"/>
      <c r="K259" s="172"/>
      <c r="L259" s="172"/>
      <c r="M259" s="172"/>
      <c r="N259" s="172"/>
      <c r="O259" s="172"/>
      <c r="P259" s="172"/>
      <c r="Q259" s="172"/>
      <c r="R259" s="172"/>
      <c r="S259" s="172"/>
      <c r="T259" s="172"/>
      <c r="U259" s="172"/>
      <c r="V259" s="172"/>
      <c r="W259" s="172"/>
      <c r="X259" s="172"/>
      <c r="Y259" s="172"/>
      <c r="Z259" s="172"/>
      <c r="AA259" s="172"/>
      <c r="AB259" s="172"/>
      <c r="AC259" s="172"/>
      <c r="AD259" s="172"/>
      <c r="AE259" s="172"/>
      <c r="AF259" s="172"/>
    </row>
    <row r="260" spans="1:32" x14ac:dyDescent="0.2">
      <c r="A260" s="172"/>
      <c r="B260" s="172"/>
      <c r="C260" s="172"/>
      <c r="D260" s="172"/>
      <c r="E260" s="172"/>
      <c r="F260" s="172"/>
      <c r="G260" s="172"/>
      <c r="H260" s="172"/>
      <c r="I260" s="172"/>
      <c r="J260" s="172"/>
      <c r="K260" s="172"/>
      <c r="L260" s="172"/>
      <c r="M260" s="172"/>
      <c r="N260" s="172"/>
      <c r="O260" s="172"/>
      <c r="P260" s="172"/>
      <c r="Q260" s="172"/>
      <c r="R260" s="172"/>
      <c r="S260" s="172"/>
      <c r="T260" s="172"/>
      <c r="U260" s="172"/>
      <c r="V260" s="172"/>
      <c r="W260" s="172"/>
      <c r="X260" s="172"/>
      <c r="Y260" s="172"/>
      <c r="Z260" s="172"/>
      <c r="AA260" s="172"/>
      <c r="AB260" s="172"/>
      <c r="AC260" s="172"/>
      <c r="AD260" s="172"/>
      <c r="AE260" s="172"/>
      <c r="AF260" s="172"/>
    </row>
    <row r="261" spans="1:32" x14ac:dyDescent="0.2">
      <c r="A261" s="172"/>
      <c r="B261" s="172"/>
      <c r="C261" s="172"/>
      <c r="D261" s="172"/>
      <c r="E261" s="172"/>
      <c r="F261" s="172"/>
      <c r="G261" s="172"/>
      <c r="H261" s="172"/>
      <c r="I261" s="172"/>
      <c r="J261" s="172"/>
      <c r="K261" s="172"/>
      <c r="L261" s="172"/>
      <c r="M261" s="172"/>
      <c r="N261" s="172"/>
      <c r="O261" s="172"/>
      <c r="P261" s="172"/>
      <c r="Q261" s="172"/>
      <c r="R261" s="172"/>
      <c r="S261" s="172"/>
      <c r="T261" s="172"/>
      <c r="U261" s="172"/>
      <c r="V261" s="172"/>
      <c r="W261" s="172"/>
      <c r="X261" s="172"/>
      <c r="Y261" s="172"/>
      <c r="Z261" s="172"/>
      <c r="AA261" s="172"/>
      <c r="AB261" s="172"/>
      <c r="AC261" s="172"/>
      <c r="AD261" s="172"/>
      <c r="AE261" s="172"/>
      <c r="AF261" s="172"/>
    </row>
    <row r="262" spans="1:32" x14ac:dyDescent="0.2">
      <c r="A262" s="172"/>
      <c r="B262" s="172"/>
      <c r="C262" s="172"/>
      <c r="D262" s="172"/>
      <c r="E262" s="172"/>
      <c r="F262" s="172"/>
      <c r="G262" s="172"/>
      <c r="H262" s="172"/>
      <c r="I262" s="172"/>
      <c r="J262" s="172"/>
      <c r="K262" s="172"/>
      <c r="L262" s="172"/>
      <c r="M262" s="172"/>
      <c r="N262" s="172"/>
      <c r="O262" s="172"/>
      <c r="P262" s="172"/>
      <c r="Q262" s="172"/>
      <c r="R262" s="172"/>
      <c r="S262" s="172"/>
      <c r="T262" s="172"/>
      <c r="U262" s="172"/>
      <c r="V262" s="172"/>
      <c r="W262" s="172"/>
      <c r="X262" s="172"/>
      <c r="Y262" s="172"/>
      <c r="Z262" s="172"/>
      <c r="AA262" s="172"/>
      <c r="AB262" s="172"/>
      <c r="AC262" s="172"/>
      <c r="AD262" s="172"/>
      <c r="AE262" s="172"/>
      <c r="AF262" s="172"/>
    </row>
    <row r="263" spans="1:32" x14ac:dyDescent="0.2">
      <c r="A263" s="172"/>
      <c r="B263" s="172"/>
      <c r="C263" s="172"/>
      <c r="D263" s="172"/>
      <c r="E263" s="172"/>
      <c r="F263" s="172"/>
      <c r="G263" s="172"/>
      <c r="H263" s="172"/>
      <c r="I263" s="172"/>
      <c r="J263" s="172"/>
      <c r="K263" s="172"/>
      <c r="L263" s="172"/>
      <c r="M263" s="172"/>
      <c r="N263" s="172"/>
      <c r="O263" s="172"/>
      <c r="P263" s="172"/>
      <c r="Q263" s="172"/>
      <c r="R263" s="172"/>
      <c r="S263" s="172"/>
      <c r="T263" s="172"/>
      <c r="U263" s="172"/>
      <c r="V263" s="172"/>
      <c r="W263" s="172"/>
      <c r="X263" s="172"/>
      <c r="Y263" s="172"/>
      <c r="Z263" s="172"/>
      <c r="AA263" s="172"/>
      <c r="AB263" s="172"/>
      <c r="AC263" s="172"/>
      <c r="AD263" s="172"/>
      <c r="AE263" s="172"/>
      <c r="AF263" s="172"/>
    </row>
    <row r="264" spans="1:32" x14ac:dyDescent="0.2">
      <c r="A264" s="172"/>
      <c r="B264" s="172"/>
      <c r="C264" s="172"/>
      <c r="D264" s="172"/>
      <c r="E264" s="172"/>
      <c r="F264" s="172"/>
      <c r="G264" s="172"/>
      <c r="H264" s="172"/>
      <c r="I264" s="172"/>
      <c r="J264" s="172"/>
      <c r="K264" s="172"/>
      <c r="L264" s="172"/>
      <c r="M264" s="172"/>
      <c r="N264" s="172"/>
      <c r="O264" s="172"/>
      <c r="P264" s="172"/>
      <c r="Q264" s="172"/>
      <c r="R264" s="172"/>
      <c r="S264" s="172"/>
      <c r="T264" s="172"/>
      <c r="U264" s="172"/>
      <c r="V264" s="172"/>
      <c r="W264" s="172"/>
      <c r="X264" s="172"/>
      <c r="Y264" s="172"/>
      <c r="Z264" s="172"/>
      <c r="AA264" s="172"/>
      <c r="AB264" s="172"/>
      <c r="AC264" s="172"/>
      <c r="AD264" s="172"/>
      <c r="AE264" s="172"/>
      <c r="AF264" s="172"/>
    </row>
    <row r="265" spans="1:32" x14ac:dyDescent="0.2">
      <c r="A265" s="172"/>
      <c r="B265" s="172"/>
      <c r="C265" s="172"/>
      <c r="D265" s="172"/>
      <c r="E265" s="172"/>
      <c r="F265" s="172"/>
      <c r="G265" s="172"/>
      <c r="H265" s="172"/>
      <c r="I265" s="172"/>
      <c r="J265" s="172"/>
      <c r="K265" s="172"/>
      <c r="L265" s="172"/>
      <c r="M265" s="172"/>
      <c r="N265" s="172"/>
      <c r="O265" s="172"/>
      <c r="P265" s="172"/>
      <c r="Q265" s="172"/>
      <c r="R265" s="172"/>
      <c r="S265" s="172"/>
      <c r="T265" s="172"/>
      <c r="U265" s="172"/>
      <c r="V265" s="172"/>
      <c r="W265" s="172"/>
      <c r="X265" s="172"/>
      <c r="Y265" s="172"/>
      <c r="Z265" s="172"/>
      <c r="AA265" s="172"/>
      <c r="AB265" s="172"/>
      <c r="AC265" s="172"/>
      <c r="AD265" s="172"/>
      <c r="AE265" s="172"/>
      <c r="AF265" s="172"/>
    </row>
    <row r="266" spans="1:32" x14ac:dyDescent="0.2">
      <c r="A266" s="172"/>
      <c r="B266" s="172"/>
      <c r="C266" s="172"/>
      <c r="D266" s="172"/>
      <c r="E266" s="172"/>
      <c r="F266" s="172"/>
      <c r="G266" s="172"/>
      <c r="H266" s="172"/>
      <c r="I266" s="172"/>
      <c r="J266" s="172"/>
      <c r="K266" s="172"/>
      <c r="L266" s="172"/>
      <c r="M266" s="172"/>
      <c r="N266" s="172"/>
      <c r="O266" s="172"/>
      <c r="P266" s="172"/>
      <c r="Q266" s="172"/>
      <c r="R266" s="172"/>
      <c r="S266" s="172"/>
      <c r="T266" s="172"/>
      <c r="U266" s="172"/>
      <c r="V266" s="172"/>
      <c r="W266" s="172"/>
      <c r="X266" s="172"/>
      <c r="Y266" s="172"/>
      <c r="Z266" s="172"/>
      <c r="AA266" s="172"/>
      <c r="AB266" s="172"/>
      <c r="AC266" s="172"/>
      <c r="AD266" s="172"/>
      <c r="AE266" s="172"/>
      <c r="AF266" s="172"/>
    </row>
    <row r="267" spans="1:32" x14ac:dyDescent="0.2">
      <c r="A267" s="172"/>
      <c r="B267" s="172"/>
      <c r="C267" s="172"/>
      <c r="D267" s="172"/>
      <c r="E267" s="172"/>
      <c r="F267" s="172"/>
      <c r="G267" s="172"/>
      <c r="H267" s="172"/>
      <c r="I267" s="172"/>
      <c r="J267" s="172"/>
      <c r="K267" s="172"/>
      <c r="L267" s="172"/>
      <c r="M267" s="172"/>
      <c r="N267" s="172"/>
      <c r="O267" s="172"/>
      <c r="P267" s="172"/>
      <c r="Q267" s="172"/>
      <c r="R267" s="172"/>
      <c r="S267" s="172"/>
      <c r="T267" s="172"/>
      <c r="U267" s="172"/>
      <c r="V267" s="172"/>
      <c r="W267" s="172"/>
      <c r="X267" s="172"/>
      <c r="Y267" s="172"/>
      <c r="Z267" s="172"/>
      <c r="AA267" s="172"/>
      <c r="AB267" s="172"/>
      <c r="AC267" s="172"/>
      <c r="AD267" s="172"/>
      <c r="AE267" s="172"/>
      <c r="AF267" s="172"/>
    </row>
    <row r="268" spans="1:32" x14ac:dyDescent="0.2">
      <c r="A268" s="172"/>
      <c r="B268" s="172"/>
      <c r="C268" s="172"/>
      <c r="D268" s="172"/>
      <c r="E268" s="172"/>
      <c r="F268" s="172"/>
      <c r="G268" s="172"/>
      <c r="H268" s="172"/>
      <c r="I268" s="172"/>
      <c r="J268" s="172"/>
      <c r="K268" s="172"/>
      <c r="L268" s="172"/>
      <c r="M268" s="172"/>
      <c r="N268" s="172"/>
      <c r="O268" s="172"/>
      <c r="P268" s="172"/>
      <c r="Q268" s="172"/>
      <c r="R268" s="172"/>
      <c r="S268" s="172"/>
      <c r="T268" s="172"/>
      <c r="U268" s="172"/>
      <c r="V268" s="172"/>
      <c r="W268" s="172"/>
      <c r="X268" s="172"/>
      <c r="Y268" s="172"/>
      <c r="Z268" s="172"/>
      <c r="AA268" s="172"/>
      <c r="AB268" s="172"/>
      <c r="AC268" s="172"/>
      <c r="AD268" s="172"/>
      <c r="AE268" s="172"/>
      <c r="AF268" s="172"/>
    </row>
    <row r="269" spans="1:32" x14ac:dyDescent="0.2">
      <c r="A269" s="172"/>
      <c r="B269" s="172"/>
      <c r="C269" s="172"/>
      <c r="D269" s="172"/>
      <c r="E269" s="172"/>
      <c r="F269" s="172"/>
      <c r="G269" s="172"/>
      <c r="H269" s="172"/>
      <c r="I269" s="172"/>
      <c r="J269" s="172"/>
      <c r="K269" s="172"/>
      <c r="L269" s="172"/>
      <c r="M269" s="172"/>
      <c r="N269" s="172"/>
      <c r="O269" s="172"/>
      <c r="P269" s="172"/>
      <c r="Q269" s="172"/>
      <c r="R269" s="172"/>
      <c r="S269" s="172"/>
      <c r="T269" s="172"/>
      <c r="U269" s="172"/>
      <c r="V269" s="172"/>
      <c r="W269" s="172"/>
      <c r="X269" s="172"/>
      <c r="Y269" s="172"/>
      <c r="Z269" s="172"/>
      <c r="AA269" s="172"/>
      <c r="AB269" s="172"/>
      <c r="AC269" s="172"/>
      <c r="AD269" s="172"/>
      <c r="AE269" s="172"/>
      <c r="AF269" s="172"/>
    </row>
  </sheetData>
  <sheetProtection password="CDDE" sheet="1" objects="1" scenarios="1"/>
  <customSheetViews>
    <customSheetView guid="{F89B9BEA-1774-4CFC-87FC-E38938422EEF}" scale="80" topLeftCell="A154">
      <selection activeCell="E160" sqref="E160"/>
      <pageMargins left="0.7" right="0.7" top="0.75" bottom="0.75" header="0.3" footer="0.3"/>
      <pageSetup orientation="portrait" r:id="rId1"/>
    </customSheetView>
    <customSheetView guid="{4578E973-646E-4880-BAA0-5156523D5ED5}" scale="80">
      <selection activeCell="J178" sqref="J178"/>
      <pageMargins left="0.7" right="0.7" top="0.75" bottom="0.75" header="0.3" footer="0.3"/>
      <pageSetup orientation="portrait" r:id="rId2"/>
    </customSheetView>
    <customSheetView guid="{59C7AF62-EEC6-4F51-A806-769887FF76F8}" scale="80" topLeftCell="A154">
      <selection activeCell="E160" sqref="E160"/>
      <pageMargins left="0.7" right="0.7" top="0.75" bottom="0.75" header="0.3" footer="0.3"/>
      <pageSetup orientation="portrait" r:id="rId3"/>
    </customSheetView>
  </customSheetViews>
  <mergeCells count="4">
    <mergeCell ref="B118:H118"/>
    <mergeCell ref="B7:F7"/>
    <mergeCell ref="B8:F8"/>
    <mergeCell ref="D61:G62"/>
  </mergeCells>
  <phoneticPr fontId="22" type="noConversion"/>
  <conditionalFormatting sqref="C94:C111">
    <cfRule type="expression" dxfId="17" priority="17">
      <formula>B94="Other Manufacturing Process"</formula>
    </cfRule>
  </conditionalFormatting>
  <conditionalFormatting sqref="H126:H143">
    <cfRule type="expression" dxfId="16" priority="16">
      <formula>H126&gt;0</formula>
    </cfRule>
  </conditionalFormatting>
  <conditionalFormatting sqref="C148:C149">
    <cfRule type="expression" dxfId="15" priority="15">
      <formula>C148&gt;0</formula>
    </cfRule>
  </conditionalFormatting>
  <conditionalFormatting sqref="C71">
    <cfRule type="expression" dxfId="14" priority="14">
      <formula>B71="Other Manufacturing Process"</formula>
    </cfRule>
  </conditionalFormatting>
  <conditionalFormatting sqref="C72">
    <cfRule type="expression" dxfId="13" priority="13">
      <formula>B72="Other Manufacturing Process"</formula>
    </cfRule>
  </conditionalFormatting>
  <conditionalFormatting sqref="C73">
    <cfRule type="expression" dxfId="12" priority="12">
      <formula>B73="Other Manufacturing Process"</formula>
    </cfRule>
  </conditionalFormatting>
  <conditionalFormatting sqref="C74">
    <cfRule type="expression" dxfId="11" priority="11">
      <formula>B74="Other Manufacturing Process"</formula>
    </cfRule>
  </conditionalFormatting>
  <conditionalFormatting sqref="C75">
    <cfRule type="expression" dxfId="10" priority="10">
      <formula>B75="Other Manufacturing Process"</formula>
    </cfRule>
  </conditionalFormatting>
  <conditionalFormatting sqref="C76">
    <cfRule type="expression" dxfId="9" priority="9">
      <formula>B76="Other Manufacturing Process"</formula>
    </cfRule>
  </conditionalFormatting>
  <conditionalFormatting sqref="C77">
    <cfRule type="expression" dxfId="8" priority="8">
      <formula>B77="Other Manufacturing Process"</formula>
    </cfRule>
  </conditionalFormatting>
  <conditionalFormatting sqref="C78">
    <cfRule type="expression" dxfId="7" priority="7">
      <formula>B78="Other Manufacturing Process"</formula>
    </cfRule>
  </conditionalFormatting>
  <conditionalFormatting sqref="C79">
    <cfRule type="expression" dxfId="6" priority="6">
      <formula>B79="Other Manufacturing Process"</formula>
    </cfRule>
  </conditionalFormatting>
  <conditionalFormatting sqref="C80">
    <cfRule type="expression" dxfId="5" priority="5">
      <formula>B80="Other Manufacturing Process"</formula>
    </cfRule>
  </conditionalFormatting>
  <conditionalFormatting sqref="C81">
    <cfRule type="expression" dxfId="4" priority="4">
      <formula>B81="Other Manufacturing Process"</formula>
    </cfRule>
  </conditionalFormatting>
  <conditionalFormatting sqref="C82">
    <cfRule type="expression" dxfId="3" priority="3">
      <formula>B82="Other Manufacturing Process"</formula>
    </cfRule>
  </conditionalFormatting>
  <conditionalFormatting sqref="C95">
    <cfRule type="expression" dxfId="2" priority="2">
      <formula>B95="Other Manufacturing Process"</formula>
    </cfRule>
  </conditionalFormatting>
  <conditionalFormatting sqref="C96">
    <cfRule type="expression" dxfId="1" priority="1">
      <formula>B96="Other Manufacturing Process"</formula>
    </cfRule>
  </conditionalFormatting>
  <dataValidations count="5">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C10:C11 B9 B6 B3"/>
    <dataValidation type="decimal" allowBlank="1" showInputMessage="1" showErrorMessage="1" errorTitle="Decimal Fraction" error="Decimal Fraction: This value is a decimal fraction. The value must fall between 0 and 1." sqref="C22:C39 E126:F143">
      <formula1>0</formula1>
      <formula2>1</formula2>
    </dataValidation>
    <dataValidation type="list" allowBlank="1" showInputMessage="1" showErrorMessage="1" sqref="B94:B111">
      <formula1>"Chemical Vapor Deposition, Other Manufacturing Process"</formula1>
    </dataValidation>
    <dataValidation type="decimal" allowBlank="1" showInputMessage="1" showErrorMessage="1" errorTitle="Decimal Fraction" error="This value is a decimal fraction. The value must fall between 0 and 1." sqref="E94:E111">
      <formula1>0</formula1>
      <formula2>1</formula2>
    </dataValidation>
    <dataValidation type="list" allowBlank="1" showInputMessage="1" showErrorMessage="1" sqref="B71:B82">
      <formula1>FacilityProcessType</formula1>
    </dataValidation>
  </dataValidations>
  <hyperlinks>
    <hyperlink ref="C10" r:id="rId4"/>
  </hyperlinks>
  <pageMargins left="0.7" right="0.7" top="0.75" bottom="0.75" header="0.3" footer="0.3"/>
  <pageSetup orientation="portrait" r:id="rId5"/>
  <drawing r:id="rId6"/>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59"/>
  <sheetViews>
    <sheetView showGridLines="0" tabSelected="1" zoomScale="70" zoomScaleNormal="70" workbookViewId="0"/>
  </sheetViews>
  <sheetFormatPr defaultRowHeight="15" x14ac:dyDescent="0.25"/>
  <cols>
    <col min="1" max="1" width="5.28515625" customWidth="1"/>
    <col min="2" max="2" width="42.7109375" customWidth="1"/>
    <col min="3" max="3" width="25.42578125" customWidth="1"/>
    <col min="4" max="4" width="20.5703125" customWidth="1"/>
    <col min="5" max="5" width="17.85546875" bestFit="1" customWidth="1"/>
    <col min="6" max="6" width="25.85546875" customWidth="1"/>
    <col min="7" max="7" width="18.5703125" customWidth="1"/>
    <col min="10" max="10" width="10" bestFit="1" customWidth="1"/>
    <col min="19" max="19" width="9.5703125" bestFit="1" customWidth="1"/>
    <col min="23" max="36" width="0" hidden="1" customWidth="1"/>
  </cols>
  <sheetData>
    <row r="2" spans="1:15" x14ac:dyDescent="0.25">
      <c r="B2" s="43" t="s">
        <v>49</v>
      </c>
    </row>
    <row r="3" spans="1:15" ht="18" x14ac:dyDescent="0.25">
      <c r="B3" s="69" t="s">
        <v>593</v>
      </c>
    </row>
    <row r="4" spans="1:15" x14ac:dyDescent="0.25">
      <c r="B4" s="44" t="s">
        <v>50</v>
      </c>
      <c r="C4" s="43"/>
      <c r="D4" s="172"/>
    </row>
    <row r="5" spans="1:15" x14ac:dyDescent="0.25">
      <c r="B5" s="70" t="s">
        <v>89</v>
      </c>
      <c r="C5" s="43" t="s">
        <v>440</v>
      </c>
      <c r="D5" s="172"/>
    </row>
    <row r="6" spans="1:15" x14ac:dyDescent="0.25">
      <c r="B6" s="83" t="s">
        <v>44</v>
      </c>
      <c r="C6" s="84"/>
      <c r="D6" s="84"/>
      <c r="E6" s="84"/>
      <c r="F6" s="85"/>
      <c r="G6" s="83"/>
      <c r="H6" s="84"/>
      <c r="I6" s="84"/>
      <c r="J6" s="84"/>
      <c r="K6" s="85"/>
    </row>
    <row r="7" spans="1:15" ht="175.5" customHeight="1" x14ac:dyDescent="0.25">
      <c r="A7" s="685"/>
      <c r="B7" s="925" t="s">
        <v>617</v>
      </c>
      <c r="C7" s="926"/>
      <c r="D7" s="926"/>
      <c r="E7" s="926"/>
      <c r="F7" s="926"/>
      <c r="G7" s="926"/>
      <c r="H7" s="926"/>
      <c r="I7" s="926"/>
      <c r="J7" s="926"/>
      <c r="K7" s="927"/>
      <c r="L7" s="684"/>
      <c r="M7" s="626"/>
      <c r="N7" s="626"/>
      <c r="O7" s="626"/>
    </row>
    <row r="8" spans="1:15" x14ac:dyDescent="0.25">
      <c r="A8" s="626"/>
      <c r="B8" s="83" t="s">
        <v>45</v>
      </c>
      <c r="C8" s="84"/>
      <c r="D8" s="84"/>
      <c r="E8" s="84"/>
      <c r="F8" s="85"/>
      <c r="G8" s="626"/>
      <c r="H8" s="626"/>
      <c r="I8" s="626"/>
      <c r="J8" s="626"/>
      <c r="K8" s="626"/>
      <c r="L8" s="626"/>
      <c r="M8" s="626"/>
      <c r="N8" s="626"/>
      <c r="O8" s="626"/>
    </row>
    <row r="9" spans="1:15" x14ac:dyDescent="0.25">
      <c r="A9" s="626"/>
      <c r="B9" s="45" t="s">
        <v>47</v>
      </c>
      <c r="C9" s="46" t="s">
        <v>376</v>
      </c>
      <c r="D9" s="71"/>
      <c r="E9" s="71"/>
      <c r="F9" s="58"/>
      <c r="G9" s="626"/>
      <c r="H9" s="626"/>
      <c r="I9" s="626"/>
      <c r="J9" s="626"/>
      <c r="K9" s="626"/>
      <c r="L9" s="626"/>
      <c r="M9" s="626"/>
      <c r="N9" s="626"/>
      <c r="O9" s="626"/>
    </row>
    <row r="10" spans="1:15" x14ac:dyDescent="0.25">
      <c r="A10" s="626"/>
      <c r="B10" s="559" t="s">
        <v>441</v>
      </c>
      <c r="C10" s="558" t="s">
        <v>442</v>
      </c>
      <c r="D10" s="72"/>
      <c r="E10" s="72"/>
      <c r="F10" s="59"/>
      <c r="G10" s="626"/>
      <c r="H10" s="626"/>
      <c r="I10" s="626"/>
      <c r="J10" s="626"/>
      <c r="K10" s="626"/>
      <c r="L10" s="626"/>
      <c r="M10" s="626"/>
      <c r="N10" s="626"/>
      <c r="O10" s="626"/>
    </row>
    <row r="11" spans="1:15" x14ac:dyDescent="0.25">
      <c r="A11" s="626"/>
      <c r="B11" s="626"/>
      <c r="C11" s="626"/>
      <c r="D11" s="626"/>
      <c r="E11" s="626"/>
      <c r="F11" s="626"/>
      <c r="G11" s="626"/>
      <c r="H11" s="626"/>
      <c r="I11" s="626"/>
      <c r="J11" s="626"/>
      <c r="K11" s="626"/>
      <c r="L11" s="684"/>
      <c r="M11" s="626"/>
      <c r="N11" s="626"/>
      <c r="O11" s="626"/>
    </row>
    <row r="12" spans="1:15" s="626" customFormat="1" x14ac:dyDescent="0.25"/>
    <row r="13" spans="1:15" s="626" customFormat="1" x14ac:dyDescent="0.25">
      <c r="B13" s="186" t="s">
        <v>498</v>
      </c>
    </row>
    <row r="14" spans="1:15" s="626" customFormat="1" x14ac:dyDescent="0.25"/>
    <row r="15" spans="1:15" s="626" customFormat="1" x14ac:dyDescent="0.25"/>
    <row r="16" spans="1:15" s="626" customFormat="1" x14ac:dyDescent="0.25"/>
    <row r="17" spans="2:24" s="626" customFormat="1" x14ac:dyDescent="0.25"/>
    <row r="18" spans="2:24" s="626" customFormat="1" x14ac:dyDescent="0.25"/>
    <row r="19" spans="2:24" s="626" customFormat="1" ht="15.75" thickBot="1" x14ac:dyDescent="0.3"/>
    <row r="20" spans="2:24" ht="15.75" thickBot="1" x14ac:dyDescent="0.3">
      <c r="B20" s="934" t="s">
        <v>501</v>
      </c>
      <c r="C20" s="935"/>
      <c r="D20" s="935"/>
      <c r="E20" s="935"/>
      <c r="F20" s="935"/>
      <c r="G20" s="936"/>
      <c r="W20" t="s">
        <v>581</v>
      </c>
    </row>
    <row r="21" spans="2:24" ht="62.25" thickBot="1" x14ac:dyDescent="0.3">
      <c r="B21" s="551" t="s">
        <v>7</v>
      </c>
      <c r="C21" s="583" t="s">
        <v>541</v>
      </c>
      <c r="D21" s="583" t="s">
        <v>499</v>
      </c>
      <c r="E21" s="489" t="s">
        <v>24</v>
      </c>
      <c r="F21" s="583" t="s">
        <v>540</v>
      </c>
      <c r="G21" s="583" t="s">
        <v>500</v>
      </c>
      <c r="W21" t="s">
        <v>579</v>
      </c>
      <c r="X21" t="s">
        <v>578</v>
      </c>
    </row>
    <row r="22" spans="2:24" x14ac:dyDescent="0.25">
      <c r="B22" s="627" t="str">
        <f>'PV|MEMS|LCD Process'!AI544</f>
        <v/>
      </c>
      <c r="C22" s="637">
        <f>'PV|MEMS|LCD Process'!AK544</f>
        <v>0</v>
      </c>
      <c r="D22" s="630"/>
      <c r="E22" s="627" t="str">
        <f>'PV|MEMS|LCD Process'!AI610</f>
        <v>BCF4</v>
      </c>
      <c r="F22" s="637">
        <f>'PV|MEMS|LCD Process'!AK610</f>
        <v>0</v>
      </c>
      <c r="G22" s="681">
        <f>VLOOKUP(E22,$W$22:$X$30,2,FALSE)</f>
        <v>7390</v>
      </c>
      <c r="W22" t="s">
        <v>20</v>
      </c>
      <c r="X22">
        <v>7390</v>
      </c>
    </row>
    <row r="23" spans="2:24" x14ac:dyDescent="0.25">
      <c r="B23" s="628" t="str">
        <f>'PV|MEMS|LCD Process'!AI545</f>
        <v/>
      </c>
      <c r="C23" s="638">
        <f>'PV|MEMS|LCD Process'!AK545</f>
        <v>0</v>
      </c>
      <c r="D23" s="631"/>
      <c r="E23" s="628" t="str">
        <f>'PV|MEMS|LCD Process'!AI611</f>
        <v>BC2F6</v>
      </c>
      <c r="F23" s="638">
        <f>'PV|MEMS|LCD Process'!AK611</f>
        <v>0</v>
      </c>
      <c r="G23" s="682">
        <f t="shared" ref="G23:G25" si="0">VLOOKUP(E23,$W$22:$X$30,2,FALSE)</f>
        <v>12200</v>
      </c>
      <c r="W23" t="s">
        <v>21</v>
      </c>
      <c r="X23">
        <v>12200</v>
      </c>
    </row>
    <row r="24" spans="2:24" x14ac:dyDescent="0.25">
      <c r="B24" s="628" t="str">
        <f>'PV|MEMS|LCD Process'!AI546</f>
        <v/>
      </c>
      <c r="C24" s="638">
        <f>'PV|MEMS|LCD Process'!AK546</f>
        <v>0</v>
      </c>
      <c r="D24" s="631"/>
      <c r="E24" s="628" t="str">
        <f>'PV|MEMS|LCD Process'!AI612</f>
        <v>BC3F8</v>
      </c>
      <c r="F24" s="638">
        <f>'PV|MEMS|LCD Process'!AK612</f>
        <v>0</v>
      </c>
      <c r="G24" s="682">
        <f t="shared" si="0"/>
        <v>8830</v>
      </c>
      <c r="W24" t="s">
        <v>574</v>
      </c>
      <c r="X24">
        <v>3.0000000000000001E-3</v>
      </c>
    </row>
    <row r="25" spans="2:24" ht="15.75" thickBot="1" x14ac:dyDescent="0.3">
      <c r="B25" s="628" t="str">
        <f>'PV|MEMS|LCD Process'!AI547</f>
        <v/>
      </c>
      <c r="C25" s="638">
        <f>'PV|MEMS|LCD Process'!AK547</f>
        <v>0</v>
      </c>
      <c r="D25" s="631"/>
      <c r="E25" s="629" t="str">
        <f>'PV|MEMS|LCD Process'!AI613</f>
        <v>BCHF3</v>
      </c>
      <c r="F25" s="639">
        <f>'PV|MEMS|LCD Process'!AK613</f>
        <v>0</v>
      </c>
      <c r="G25" s="683">
        <f t="shared" si="0"/>
        <v>14800</v>
      </c>
      <c r="W25" t="s">
        <v>575</v>
      </c>
      <c r="X25">
        <v>10300</v>
      </c>
    </row>
    <row r="26" spans="2:24" x14ac:dyDescent="0.25">
      <c r="B26" s="628" t="str">
        <f>'PV|MEMS|LCD Process'!AI548</f>
        <v/>
      </c>
      <c r="C26" s="638">
        <f>'PV|MEMS|LCD Process'!AK548</f>
        <v>0</v>
      </c>
      <c r="D26" s="631"/>
      <c r="E26" s="928"/>
      <c r="F26" s="929"/>
      <c r="G26" s="930"/>
      <c r="W26" t="s">
        <v>23</v>
      </c>
      <c r="X26">
        <v>8830</v>
      </c>
    </row>
    <row r="27" spans="2:24" x14ac:dyDescent="0.25">
      <c r="B27" s="628" t="str">
        <f>'PV|MEMS|LCD Process'!AI549</f>
        <v/>
      </c>
      <c r="C27" s="638">
        <f>'PV|MEMS|LCD Process'!AK549</f>
        <v>0</v>
      </c>
      <c r="D27" s="631"/>
      <c r="E27" s="928"/>
      <c r="F27" s="929"/>
      <c r="G27" s="930"/>
      <c r="W27" t="s">
        <v>22</v>
      </c>
      <c r="X27">
        <v>14800</v>
      </c>
    </row>
    <row r="28" spans="2:24" x14ac:dyDescent="0.25">
      <c r="B28" s="628" t="str">
        <f>'PV|MEMS|LCD Process'!AI550</f>
        <v/>
      </c>
      <c r="C28" s="638">
        <f>'PV|MEMS|LCD Process'!AK550</f>
        <v>0</v>
      </c>
      <c r="D28" s="631"/>
      <c r="E28" s="928"/>
      <c r="F28" s="929"/>
      <c r="G28" s="930"/>
      <c r="W28" t="s">
        <v>576</v>
      </c>
      <c r="X28">
        <v>675</v>
      </c>
    </row>
    <row r="29" spans="2:24" x14ac:dyDescent="0.25">
      <c r="B29" s="628" t="str">
        <f>'PV|MEMS|LCD Process'!AI551</f>
        <v/>
      </c>
      <c r="C29" s="638">
        <f>'PV|MEMS|LCD Process'!AK551</f>
        <v>0</v>
      </c>
      <c r="D29" s="631"/>
      <c r="E29" s="928"/>
      <c r="F29" s="929"/>
      <c r="G29" s="930"/>
      <c r="W29" t="s">
        <v>577</v>
      </c>
      <c r="X29">
        <v>92</v>
      </c>
    </row>
    <row r="30" spans="2:24" x14ac:dyDescent="0.25">
      <c r="B30" s="628" t="str">
        <f>'PV|MEMS|LCD Process'!AI552</f>
        <v/>
      </c>
      <c r="C30" s="638">
        <f>'PV|MEMS|LCD Process'!AK552</f>
        <v>0</v>
      </c>
      <c r="D30" s="631"/>
      <c r="E30" s="928"/>
      <c r="F30" s="929"/>
      <c r="G30" s="930"/>
      <c r="W30" t="s">
        <v>580</v>
      </c>
      <c r="X30">
        <v>1.97</v>
      </c>
    </row>
    <row r="31" spans="2:24" x14ac:dyDescent="0.25">
      <c r="B31" s="628" t="str">
        <f>'PV|MEMS|LCD Process'!AI553</f>
        <v/>
      </c>
      <c r="C31" s="638">
        <f>'PV|MEMS|LCD Process'!AK553</f>
        <v>0</v>
      </c>
      <c r="D31" s="631"/>
      <c r="E31" s="928"/>
      <c r="F31" s="929"/>
      <c r="G31" s="930"/>
    </row>
    <row r="32" spans="2:24" x14ac:dyDescent="0.25">
      <c r="B32" s="628" t="str">
        <f>'PV|MEMS|LCD Process'!AI554</f>
        <v/>
      </c>
      <c r="C32" s="638">
        <f>'PV|MEMS|LCD Process'!AK554</f>
        <v>0</v>
      </c>
      <c r="D32" s="631"/>
      <c r="E32" s="928"/>
      <c r="F32" s="929"/>
      <c r="G32" s="930"/>
    </row>
    <row r="33" spans="2:7" x14ac:dyDescent="0.25">
      <c r="B33" s="628" t="str">
        <f>'PV|MEMS|LCD Process'!AI555</f>
        <v/>
      </c>
      <c r="C33" s="638">
        <f>'PV|MEMS|LCD Process'!AK555</f>
        <v>0</v>
      </c>
      <c r="D33" s="631"/>
      <c r="E33" s="928"/>
      <c r="F33" s="929"/>
      <c r="G33" s="930"/>
    </row>
    <row r="34" spans="2:7" x14ac:dyDescent="0.25">
      <c r="B34" s="628" t="str">
        <f>'PV|MEMS|LCD Process'!AI556</f>
        <v/>
      </c>
      <c r="C34" s="638">
        <f>'PV|MEMS|LCD Process'!AK556</f>
        <v>0</v>
      </c>
      <c r="D34" s="631"/>
      <c r="E34" s="928"/>
      <c r="F34" s="929"/>
      <c r="G34" s="930"/>
    </row>
    <row r="35" spans="2:7" x14ac:dyDescent="0.25">
      <c r="B35" s="628" t="str">
        <f>'PV|MEMS|LCD Process'!AI557</f>
        <v/>
      </c>
      <c r="C35" s="638">
        <f>'PV|MEMS|LCD Process'!AK557</f>
        <v>0</v>
      </c>
      <c r="D35" s="631"/>
      <c r="E35" s="928"/>
      <c r="F35" s="929"/>
      <c r="G35" s="930"/>
    </row>
    <row r="36" spans="2:7" ht="15.75" thickBot="1" x14ac:dyDescent="0.3">
      <c r="B36" s="629" t="str">
        <f>'PV|MEMS|LCD Process'!AI558</f>
        <v/>
      </c>
      <c r="C36" s="639">
        <f>'PV|MEMS|LCD Process'!AK558</f>
        <v>0</v>
      </c>
      <c r="D36" s="632"/>
      <c r="E36" s="931"/>
      <c r="F36" s="932"/>
      <c r="G36" s="933"/>
    </row>
    <row r="38" spans="2:7" ht="15.75" thickBot="1" x14ac:dyDescent="0.3"/>
    <row r="39" spans="2:7" ht="15.75" thickBot="1" x14ac:dyDescent="0.3">
      <c r="B39" s="934" t="s">
        <v>502</v>
      </c>
      <c r="C39" s="935"/>
      <c r="D39" s="935"/>
      <c r="E39" s="935"/>
      <c r="F39" s="935"/>
      <c r="G39" s="936"/>
    </row>
    <row r="40" spans="2:7" ht="62.25" thickBot="1" x14ac:dyDescent="0.3">
      <c r="B40" s="551" t="s">
        <v>7</v>
      </c>
      <c r="C40" s="583" t="s">
        <v>541</v>
      </c>
      <c r="D40" s="583" t="s">
        <v>499</v>
      </c>
      <c r="E40" s="587" t="s">
        <v>24</v>
      </c>
      <c r="F40" s="583" t="s">
        <v>540</v>
      </c>
      <c r="G40" s="583" t="s">
        <v>500</v>
      </c>
    </row>
    <row r="41" spans="2:7" x14ac:dyDescent="0.25">
      <c r="B41" s="627" t="str">
        <f>'Semiconductors f-GHG 150-200 mm'!AI420</f>
        <v/>
      </c>
      <c r="C41" s="637">
        <f>'Semiconductors f-GHG 150-200 mm'!AK420</f>
        <v>0</v>
      </c>
      <c r="D41" s="634"/>
      <c r="E41" s="627" t="str">
        <f>'Semiconductors f-GHG 150-200 mm'!AI492</f>
        <v>BCF4</v>
      </c>
      <c r="F41" s="637">
        <f>'Semiconductors f-GHG 150-200 mm'!AK492</f>
        <v>0</v>
      </c>
      <c r="G41" s="681">
        <f t="shared" ref="G41:G44" si="1">VLOOKUP(E41,$W$22:$X$30,2,FALSE)</f>
        <v>7390</v>
      </c>
    </row>
    <row r="42" spans="2:7" x14ac:dyDescent="0.25">
      <c r="B42" s="628" t="str">
        <f>'Semiconductors f-GHG 150-200 mm'!AI421</f>
        <v/>
      </c>
      <c r="C42" s="638">
        <f>'Semiconductors f-GHG 150-200 mm'!AK421</f>
        <v>0</v>
      </c>
      <c r="D42" s="635"/>
      <c r="E42" s="628" t="str">
        <f>'Semiconductors f-GHG 150-200 mm'!AI493</f>
        <v>BC2F6</v>
      </c>
      <c r="F42" s="638">
        <f>'Semiconductors f-GHG 150-200 mm'!AK493</f>
        <v>0</v>
      </c>
      <c r="G42" s="682">
        <f t="shared" si="1"/>
        <v>12200</v>
      </c>
    </row>
    <row r="43" spans="2:7" x14ac:dyDescent="0.25">
      <c r="B43" s="628" t="str">
        <f>'Semiconductors f-GHG 150-200 mm'!AI422</f>
        <v/>
      </c>
      <c r="C43" s="638">
        <f>'Semiconductors f-GHG 150-200 mm'!AK422</f>
        <v>0</v>
      </c>
      <c r="D43" s="635"/>
      <c r="E43" s="628" t="str">
        <f>'Semiconductors f-GHG 150-200 mm'!AI494</f>
        <v>BC5F8</v>
      </c>
      <c r="F43" s="638">
        <f>'Semiconductors f-GHG 150-200 mm'!AK494</f>
        <v>0</v>
      </c>
      <c r="G43" s="682">
        <f t="shared" si="1"/>
        <v>1.97</v>
      </c>
    </row>
    <row r="44" spans="2:7" ht="15.75" thickBot="1" x14ac:dyDescent="0.3">
      <c r="B44" s="628" t="str">
        <f>'Semiconductors f-GHG 150-200 mm'!AI423</f>
        <v/>
      </c>
      <c r="C44" s="638">
        <f>'Semiconductors f-GHG 150-200 mm'!AK423</f>
        <v>0</v>
      </c>
      <c r="D44" s="635"/>
      <c r="E44" s="629" t="str">
        <f>'Semiconductors f-GHG 150-200 mm'!AI495</f>
        <v>BCHF3</v>
      </c>
      <c r="F44" s="639">
        <f>'Semiconductors f-GHG 150-200 mm'!AK495</f>
        <v>0</v>
      </c>
      <c r="G44" s="683">
        <f t="shared" si="1"/>
        <v>14800</v>
      </c>
    </row>
    <row r="45" spans="2:7" x14ac:dyDescent="0.25">
      <c r="B45" s="628" t="str">
        <f>'Semiconductors f-GHG 150-200 mm'!AI424</f>
        <v/>
      </c>
      <c r="C45" s="638">
        <f>'Semiconductors f-GHG 150-200 mm'!AK424</f>
        <v>0</v>
      </c>
      <c r="D45" s="631"/>
      <c r="E45" s="928"/>
      <c r="F45" s="929"/>
      <c r="G45" s="930"/>
    </row>
    <row r="46" spans="2:7" x14ac:dyDescent="0.25">
      <c r="B46" s="628" t="str">
        <f>'Semiconductors f-GHG 150-200 mm'!AI425</f>
        <v/>
      </c>
      <c r="C46" s="638">
        <f>'Semiconductors f-GHG 150-200 mm'!AK425</f>
        <v>0</v>
      </c>
      <c r="D46" s="631"/>
      <c r="E46" s="928"/>
      <c r="F46" s="929"/>
      <c r="G46" s="930"/>
    </row>
    <row r="47" spans="2:7" x14ac:dyDescent="0.25">
      <c r="B47" s="628" t="str">
        <f>'Semiconductors f-GHG 150-200 mm'!AI426</f>
        <v/>
      </c>
      <c r="C47" s="638">
        <f>'Semiconductors f-GHG 150-200 mm'!AK426</f>
        <v>0</v>
      </c>
      <c r="D47" s="631"/>
      <c r="E47" s="928"/>
      <c r="F47" s="929"/>
      <c r="G47" s="930"/>
    </row>
    <row r="48" spans="2:7" x14ac:dyDescent="0.25">
      <c r="B48" s="628" t="str">
        <f>'Semiconductors f-GHG 150-200 mm'!AI427</f>
        <v/>
      </c>
      <c r="C48" s="638">
        <f>'Semiconductors f-GHG 150-200 mm'!AK427</f>
        <v>0</v>
      </c>
      <c r="D48" s="631"/>
      <c r="E48" s="928"/>
      <c r="F48" s="929"/>
      <c r="G48" s="930"/>
    </row>
    <row r="49" spans="2:7" x14ac:dyDescent="0.25">
      <c r="B49" s="628" t="str">
        <f>'Semiconductors f-GHG 150-200 mm'!AI428</f>
        <v/>
      </c>
      <c r="C49" s="638">
        <f>'Semiconductors f-GHG 150-200 mm'!AK428</f>
        <v>0</v>
      </c>
      <c r="D49" s="631"/>
      <c r="E49" s="928"/>
      <c r="F49" s="929"/>
      <c r="G49" s="930"/>
    </row>
    <row r="50" spans="2:7" x14ac:dyDescent="0.25">
      <c r="B50" s="628" t="str">
        <f>'Semiconductors f-GHG 150-200 mm'!AI429</f>
        <v/>
      </c>
      <c r="C50" s="638">
        <f>'Semiconductors f-GHG 150-200 mm'!AK429</f>
        <v>0</v>
      </c>
      <c r="D50" s="631"/>
      <c r="E50" s="928"/>
      <c r="F50" s="929"/>
      <c r="G50" s="930"/>
    </row>
    <row r="51" spans="2:7" x14ac:dyDescent="0.25">
      <c r="B51" s="628" t="str">
        <f>'Semiconductors f-GHG 150-200 mm'!AI430</f>
        <v/>
      </c>
      <c r="C51" s="638">
        <f>'Semiconductors f-GHG 150-200 mm'!AK430</f>
        <v>0</v>
      </c>
      <c r="D51" s="631"/>
      <c r="E51" s="928"/>
      <c r="F51" s="929"/>
      <c r="G51" s="930"/>
    </row>
    <row r="52" spans="2:7" x14ac:dyDescent="0.25">
      <c r="B52" s="628" t="str">
        <f>'Semiconductors f-GHG 150-200 mm'!AI431</f>
        <v/>
      </c>
      <c r="C52" s="638">
        <f>'Semiconductors f-GHG 150-200 mm'!AK431</f>
        <v>0</v>
      </c>
      <c r="D52" s="631"/>
      <c r="E52" s="928"/>
      <c r="F52" s="929"/>
      <c r="G52" s="930"/>
    </row>
    <row r="53" spans="2:7" x14ac:dyDescent="0.25">
      <c r="B53" s="628" t="str">
        <f>'Semiconductors f-GHG 150-200 mm'!AI432</f>
        <v/>
      </c>
      <c r="C53" s="638">
        <f>'Semiconductors f-GHG 150-200 mm'!AK432</f>
        <v>0</v>
      </c>
      <c r="D53" s="631"/>
      <c r="E53" s="928"/>
      <c r="F53" s="929"/>
      <c r="G53" s="930"/>
    </row>
    <row r="54" spans="2:7" x14ac:dyDescent="0.25">
      <c r="B54" s="628" t="str">
        <f>'Semiconductors f-GHG 150-200 mm'!AI433</f>
        <v/>
      </c>
      <c r="C54" s="638">
        <f>'Semiconductors f-GHG 150-200 mm'!AK433</f>
        <v>0</v>
      </c>
      <c r="D54" s="631"/>
      <c r="E54" s="928"/>
      <c r="F54" s="929"/>
      <c r="G54" s="930"/>
    </row>
    <row r="55" spans="2:7" ht="15.75" thickBot="1" x14ac:dyDescent="0.3">
      <c r="B55" s="629" t="str">
        <f>'Semiconductors f-GHG 150-200 mm'!AI434</f>
        <v/>
      </c>
      <c r="C55" s="639">
        <f>'Semiconductors f-GHG 150-200 mm'!AK434</f>
        <v>0</v>
      </c>
      <c r="D55" s="632"/>
      <c r="E55" s="931"/>
      <c r="F55" s="932"/>
      <c r="G55" s="933"/>
    </row>
    <row r="57" spans="2:7" ht="15.75" thickBot="1" x14ac:dyDescent="0.3"/>
    <row r="58" spans="2:7" ht="15.75" thickBot="1" x14ac:dyDescent="0.3">
      <c r="B58" s="934" t="s">
        <v>504</v>
      </c>
      <c r="C58" s="935"/>
      <c r="D58" s="935"/>
      <c r="E58" s="935"/>
      <c r="F58" s="935"/>
      <c r="G58" s="936"/>
    </row>
    <row r="59" spans="2:7" ht="62.25" thickBot="1" x14ac:dyDescent="0.3">
      <c r="B59" s="551" t="s">
        <v>7</v>
      </c>
      <c r="C59" s="583" t="s">
        <v>541</v>
      </c>
      <c r="D59" s="583" t="s">
        <v>499</v>
      </c>
      <c r="E59" s="587" t="s">
        <v>24</v>
      </c>
      <c r="F59" s="583" t="s">
        <v>540</v>
      </c>
      <c r="G59" s="583" t="s">
        <v>500</v>
      </c>
    </row>
    <row r="60" spans="2:7" x14ac:dyDescent="0.25">
      <c r="B60" s="627" t="str">
        <f>'Semiconductors f-GHG 300-450 mm'!AT415</f>
        <v/>
      </c>
      <c r="C60" s="637">
        <f>'Semiconductors f-GHG 300-450 mm'!AV415</f>
        <v>0</v>
      </c>
      <c r="D60" s="634"/>
      <c r="E60" s="627" t="str">
        <f>'Semiconductors f-GHG 300-450 mm'!AT486</f>
        <v>BCF4</v>
      </c>
      <c r="F60" s="637">
        <f>'Semiconductors f-GHG 300-450 mm'!AV486</f>
        <v>0</v>
      </c>
      <c r="G60" s="681">
        <f t="shared" ref="G60:G67" si="2">VLOOKUP(E60,$W$22:$X$30,2,FALSE)</f>
        <v>7390</v>
      </c>
    </row>
    <row r="61" spans="2:7" x14ac:dyDescent="0.25">
      <c r="B61" s="628" t="str">
        <f>'Semiconductors f-GHG 300-450 mm'!AT416</f>
        <v/>
      </c>
      <c r="C61" s="638">
        <f>'Semiconductors f-GHG 300-450 mm'!AV416</f>
        <v>0</v>
      </c>
      <c r="D61" s="635"/>
      <c r="E61" s="628" t="str">
        <f>'Semiconductors f-GHG 300-450 mm'!AT487</f>
        <v>BC2F6</v>
      </c>
      <c r="F61" s="638">
        <f>'Semiconductors f-GHG 300-450 mm'!AV487</f>
        <v>0</v>
      </c>
      <c r="G61" s="682">
        <f t="shared" si="2"/>
        <v>12200</v>
      </c>
    </row>
    <row r="62" spans="2:7" x14ac:dyDescent="0.25">
      <c r="B62" s="628" t="str">
        <f>'Semiconductors f-GHG 300-450 mm'!AT417</f>
        <v/>
      </c>
      <c r="C62" s="638">
        <f>'Semiconductors f-GHG 300-450 mm'!AV417</f>
        <v>0</v>
      </c>
      <c r="D62" s="635"/>
      <c r="E62" s="628" t="str">
        <f>'Semiconductors f-GHG 300-450 mm'!AT488</f>
        <v>BC4F6</v>
      </c>
      <c r="F62" s="638">
        <f>'Semiconductors f-GHG 300-450 mm'!AV488</f>
        <v>0</v>
      </c>
      <c r="G62" s="682">
        <f t="shared" si="2"/>
        <v>3.0000000000000001E-3</v>
      </c>
    </row>
    <row r="63" spans="2:7" x14ac:dyDescent="0.25">
      <c r="B63" s="628" t="str">
        <f>'Semiconductors f-GHG 300-450 mm'!AT418</f>
        <v/>
      </c>
      <c r="C63" s="638">
        <f>'Semiconductors f-GHG 300-450 mm'!AV418</f>
        <v>0</v>
      </c>
      <c r="D63" s="635"/>
      <c r="E63" s="628" t="str">
        <f>'Semiconductors f-GHG 300-450 mm'!AT489</f>
        <v>BC4F8</v>
      </c>
      <c r="F63" s="638">
        <f>'Semiconductors f-GHG 300-450 mm'!AV489</f>
        <v>0</v>
      </c>
      <c r="G63" s="682">
        <f t="shared" si="2"/>
        <v>10300</v>
      </c>
    </row>
    <row r="64" spans="2:7" x14ac:dyDescent="0.25">
      <c r="B64" s="628" t="str">
        <f>'Semiconductors f-GHG 300-450 mm'!AT419</f>
        <v/>
      </c>
      <c r="C64" s="638">
        <f>'Semiconductors f-GHG 300-450 mm'!AV419</f>
        <v>0</v>
      </c>
      <c r="D64" s="631"/>
      <c r="E64" s="628" t="str">
        <f>'Semiconductors f-GHG 300-450 mm'!AT490</f>
        <v>BC3F8</v>
      </c>
      <c r="F64" s="638">
        <f>'Semiconductors f-GHG 300-450 mm'!AV490</f>
        <v>0</v>
      </c>
      <c r="G64" s="682">
        <f t="shared" si="2"/>
        <v>8830</v>
      </c>
    </row>
    <row r="65" spans="2:7" x14ac:dyDescent="0.25">
      <c r="B65" s="628" t="str">
        <f>'Semiconductors f-GHG 300-450 mm'!AT420</f>
        <v/>
      </c>
      <c r="C65" s="638">
        <f>'Semiconductors f-GHG 300-450 mm'!AV420</f>
        <v>0</v>
      </c>
      <c r="D65" s="631"/>
      <c r="E65" s="628" t="str">
        <f>'Semiconductors f-GHG 300-450 mm'!AT491</f>
        <v>BCHF3</v>
      </c>
      <c r="F65" s="638">
        <f>'Semiconductors f-GHG 300-450 mm'!AV491</f>
        <v>0</v>
      </c>
      <c r="G65" s="682">
        <f t="shared" si="2"/>
        <v>14800</v>
      </c>
    </row>
    <row r="66" spans="2:7" x14ac:dyDescent="0.25">
      <c r="B66" s="628" t="str">
        <f>'Semiconductors f-GHG 300-450 mm'!AT421</f>
        <v/>
      </c>
      <c r="C66" s="638">
        <f>'Semiconductors f-GHG 300-450 mm'!AV421</f>
        <v>0</v>
      </c>
      <c r="D66" s="631"/>
      <c r="E66" s="628" t="str">
        <f>'Semiconductors f-GHG 300-450 mm'!AT492</f>
        <v>BCH2F2</v>
      </c>
      <c r="F66" s="638">
        <f>'Semiconductors f-GHG 300-450 mm'!AV492</f>
        <v>0</v>
      </c>
      <c r="G66" s="682">
        <f t="shared" si="2"/>
        <v>675</v>
      </c>
    </row>
    <row r="67" spans="2:7" ht="15.75" thickBot="1" x14ac:dyDescent="0.3">
      <c r="B67" s="628" t="str">
        <f>'Semiconductors f-GHG 300-450 mm'!AT422</f>
        <v/>
      </c>
      <c r="C67" s="638">
        <f>'Semiconductors f-GHG 300-450 mm'!AV422</f>
        <v>0</v>
      </c>
      <c r="D67" s="631"/>
      <c r="E67" s="629" t="str">
        <f>'Semiconductors f-GHG 300-450 mm'!AT493</f>
        <v>BCH3F</v>
      </c>
      <c r="F67" s="639">
        <f>'Semiconductors f-GHG 300-450 mm'!AV493</f>
        <v>0</v>
      </c>
      <c r="G67" s="683">
        <f t="shared" si="2"/>
        <v>92</v>
      </c>
    </row>
    <row r="68" spans="2:7" x14ac:dyDescent="0.25">
      <c r="B68" s="628" t="str">
        <f>'Semiconductors f-GHG 300-450 mm'!AT423</f>
        <v/>
      </c>
      <c r="C68" s="638">
        <f>'Semiconductors f-GHG 300-450 mm'!AV423</f>
        <v>0</v>
      </c>
      <c r="D68" s="631"/>
      <c r="E68" s="939"/>
      <c r="F68" s="937"/>
      <c r="G68" s="938"/>
    </row>
    <row r="69" spans="2:7" x14ac:dyDescent="0.25">
      <c r="B69" s="628" t="str">
        <f>'Semiconductors f-GHG 300-450 mm'!AT424</f>
        <v/>
      </c>
      <c r="C69" s="638">
        <f>'Semiconductors f-GHG 300-450 mm'!AV424</f>
        <v>0</v>
      </c>
      <c r="D69" s="631"/>
      <c r="E69" s="928"/>
      <c r="F69" s="929"/>
      <c r="G69" s="930"/>
    </row>
    <row r="70" spans="2:7" x14ac:dyDescent="0.25">
      <c r="B70" s="628" t="str">
        <f>'Semiconductors f-GHG 300-450 mm'!AT425</f>
        <v/>
      </c>
      <c r="C70" s="638">
        <f>'Semiconductors f-GHG 300-450 mm'!AV425</f>
        <v>0</v>
      </c>
      <c r="D70" s="631"/>
      <c r="E70" s="928"/>
      <c r="F70" s="929"/>
      <c r="G70" s="930"/>
    </row>
    <row r="71" spans="2:7" x14ac:dyDescent="0.25">
      <c r="B71" s="628" t="str">
        <f>'Semiconductors f-GHG 300-450 mm'!AT426</f>
        <v/>
      </c>
      <c r="C71" s="638">
        <f>'Semiconductors f-GHG 300-450 mm'!AV426</f>
        <v>0</v>
      </c>
      <c r="D71" s="631"/>
      <c r="E71" s="928"/>
      <c r="F71" s="929"/>
      <c r="G71" s="930"/>
    </row>
    <row r="72" spans="2:7" x14ac:dyDescent="0.25">
      <c r="B72" s="628" t="str">
        <f>'Semiconductors f-GHG 300-450 mm'!AT427</f>
        <v/>
      </c>
      <c r="C72" s="638">
        <f>'Semiconductors f-GHG 300-450 mm'!AV427</f>
        <v>0</v>
      </c>
      <c r="D72" s="631"/>
      <c r="E72" s="928"/>
      <c r="F72" s="929"/>
      <c r="G72" s="930"/>
    </row>
    <row r="73" spans="2:7" x14ac:dyDescent="0.25">
      <c r="B73" s="628" t="str">
        <f>'Semiconductors f-GHG 300-450 mm'!AT428</f>
        <v/>
      </c>
      <c r="C73" s="638">
        <f>'Semiconductors f-GHG 300-450 mm'!AV428</f>
        <v>0</v>
      </c>
      <c r="D73" s="631"/>
      <c r="E73" s="928"/>
      <c r="F73" s="929"/>
      <c r="G73" s="930"/>
    </row>
    <row r="74" spans="2:7" ht="15.75" thickBot="1" x14ac:dyDescent="0.3">
      <c r="B74" s="629" t="str">
        <f>'Semiconductors f-GHG 300-450 mm'!AT429</f>
        <v/>
      </c>
      <c r="C74" s="639">
        <f>'Semiconductors f-GHG 300-450 mm'!AV429</f>
        <v>0</v>
      </c>
      <c r="D74" s="632"/>
      <c r="E74" s="931"/>
      <c r="F74" s="932"/>
      <c r="G74" s="933"/>
    </row>
    <row r="76" spans="2:7" ht="15.75" thickBot="1" x14ac:dyDescent="0.3"/>
    <row r="77" spans="2:7" ht="15.75" thickBot="1" x14ac:dyDescent="0.3">
      <c r="B77" s="636" t="s">
        <v>570</v>
      </c>
      <c r="C77" s="780">
        <f>SUMPRODUCT(C22:C36,D22:D36)+SUMPRODUCT(F22:F25,G22:G25)+SUMPRODUCT(C41:C55,D41:D55)+SUMPRODUCT(F41:F44,G41:G44)+SUMPRODUCT(C60:C74,D60:D74)+SUMPRODUCT(F60:F67,G60:G67)</f>
        <v>0</v>
      </c>
    </row>
    <row r="79" spans="2:7" x14ac:dyDescent="0.25">
      <c r="E79" s="679" t="s">
        <v>563</v>
      </c>
    </row>
    <row r="82" spans="2:21" x14ac:dyDescent="0.25">
      <c r="B82" s="186" t="s">
        <v>568</v>
      </c>
    </row>
    <row r="90" spans="2:21" ht="15.75" thickBot="1" x14ac:dyDescent="0.3"/>
    <row r="91" spans="2:21" ht="15.75" thickBot="1" x14ac:dyDescent="0.3">
      <c r="B91" s="934" t="s">
        <v>505</v>
      </c>
      <c r="C91" s="935"/>
      <c r="D91" s="935"/>
      <c r="E91" s="935"/>
      <c r="F91" s="935"/>
      <c r="G91" s="936"/>
    </row>
    <row r="92" spans="2:21" ht="62.25" thickBot="1" x14ac:dyDescent="0.3">
      <c r="B92" s="551" t="s">
        <v>7</v>
      </c>
      <c r="C92" s="583" t="s">
        <v>198</v>
      </c>
      <c r="D92" s="583" t="s">
        <v>499</v>
      </c>
      <c r="E92" s="489" t="s">
        <v>24</v>
      </c>
      <c r="F92" s="353" t="s">
        <v>363</v>
      </c>
      <c r="G92" s="583" t="s">
        <v>500</v>
      </c>
    </row>
    <row r="93" spans="2:21" x14ac:dyDescent="0.25">
      <c r="B93" s="627" t="str">
        <f>'PV|MEMS|LCD Process'!AI544</f>
        <v/>
      </c>
      <c r="C93" s="637">
        <f>'PV|MEMS|LCD Process'!AJ544</f>
        <v>0</v>
      </c>
      <c r="D93" s="630"/>
      <c r="E93" s="627" t="str">
        <f>'PV|MEMS|LCD Process'!AI610</f>
        <v>BCF4</v>
      </c>
      <c r="F93" s="627">
        <f>'PV|MEMS|LCD Process'!AJ610</f>
        <v>0</v>
      </c>
      <c r="G93" s="627">
        <f t="shared" ref="G93:G96" si="3">VLOOKUP(E93,$W$22:$X$30,2,FALSE)</f>
        <v>7390</v>
      </c>
      <c r="U93" s="626"/>
    </row>
    <row r="94" spans="2:21" x14ac:dyDescent="0.25">
      <c r="B94" s="628" t="str">
        <f>'PV|MEMS|LCD Process'!AI545</f>
        <v/>
      </c>
      <c r="C94" s="638">
        <f>'PV|MEMS|LCD Process'!AJ545</f>
        <v>0</v>
      </c>
      <c r="D94" s="631"/>
      <c r="E94" s="628" t="str">
        <f>'PV|MEMS|LCD Process'!AI611</f>
        <v>BC2F6</v>
      </c>
      <c r="F94" s="628">
        <f>'PV|MEMS|LCD Process'!AJ611</f>
        <v>0</v>
      </c>
      <c r="G94" s="628">
        <f t="shared" si="3"/>
        <v>12200</v>
      </c>
    </row>
    <row r="95" spans="2:21" x14ac:dyDescent="0.25">
      <c r="B95" s="628" t="str">
        <f>'PV|MEMS|LCD Process'!AI546</f>
        <v/>
      </c>
      <c r="C95" s="638">
        <f>'PV|MEMS|LCD Process'!AJ546</f>
        <v>0</v>
      </c>
      <c r="D95" s="631"/>
      <c r="E95" s="628" t="str">
        <f>'PV|MEMS|LCD Process'!AI612</f>
        <v>BC3F8</v>
      </c>
      <c r="F95" s="628">
        <f>'PV|MEMS|LCD Process'!AJ612</f>
        <v>0</v>
      </c>
      <c r="G95" s="628">
        <f t="shared" si="3"/>
        <v>8830</v>
      </c>
    </row>
    <row r="96" spans="2:21" ht="15.75" thickBot="1" x14ac:dyDescent="0.3">
      <c r="B96" s="628" t="str">
        <f>'PV|MEMS|LCD Process'!AI547</f>
        <v/>
      </c>
      <c r="C96" s="638">
        <f>'PV|MEMS|LCD Process'!AJ547</f>
        <v>0</v>
      </c>
      <c r="D96" s="631"/>
      <c r="E96" s="629" t="str">
        <f>'PV|MEMS|LCD Process'!AI613</f>
        <v>BCHF3</v>
      </c>
      <c r="F96" s="629">
        <f>'PV|MEMS|LCD Process'!AJ613</f>
        <v>0</v>
      </c>
      <c r="G96" s="629">
        <f t="shared" si="3"/>
        <v>14800</v>
      </c>
    </row>
    <row r="97" spans="2:7" x14ac:dyDescent="0.25">
      <c r="B97" s="628" t="str">
        <f>'PV|MEMS|LCD Process'!AI548</f>
        <v/>
      </c>
      <c r="C97" s="638">
        <f>'PV|MEMS|LCD Process'!AJ548</f>
        <v>0</v>
      </c>
      <c r="D97" s="631"/>
      <c r="E97" s="928"/>
      <c r="F97" s="929"/>
      <c r="G97" s="930"/>
    </row>
    <row r="98" spans="2:7" x14ac:dyDescent="0.25">
      <c r="B98" s="628" t="str">
        <f>'PV|MEMS|LCD Process'!AI549</f>
        <v/>
      </c>
      <c r="C98" s="638">
        <f>'PV|MEMS|LCD Process'!AJ549</f>
        <v>0</v>
      </c>
      <c r="D98" s="631"/>
      <c r="E98" s="928"/>
      <c r="F98" s="929"/>
      <c r="G98" s="930"/>
    </row>
    <row r="99" spans="2:7" x14ac:dyDescent="0.25">
      <c r="B99" s="628" t="str">
        <f>'PV|MEMS|LCD Process'!AI550</f>
        <v/>
      </c>
      <c r="C99" s="638">
        <f>'PV|MEMS|LCD Process'!AJ550</f>
        <v>0</v>
      </c>
      <c r="D99" s="631"/>
      <c r="E99" s="928"/>
      <c r="F99" s="929"/>
      <c r="G99" s="930"/>
    </row>
    <row r="100" spans="2:7" x14ac:dyDescent="0.25">
      <c r="B100" s="628" t="str">
        <f>'PV|MEMS|LCD Process'!AI551</f>
        <v/>
      </c>
      <c r="C100" s="638">
        <f>'PV|MEMS|LCD Process'!AJ551</f>
        <v>0</v>
      </c>
      <c r="D100" s="631"/>
      <c r="E100" s="928"/>
      <c r="F100" s="929"/>
      <c r="G100" s="930"/>
    </row>
    <row r="101" spans="2:7" x14ac:dyDescent="0.25">
      <c r="B101" s="628" t="str">
        <f>'PV|MEMS|LCD Process'!AI552</f>
        <v/>
      </c>
      <c r="C101" s="638">
        <f>'PV|MEMS|LCD Process'!AJ552</f>
        <v>0</v>
      </c>
      <c r="D101" s="631"/>
      <c r="E101" s="928"/>
      <c r="F101" s="929"/>
      <c r="G101" s="930"/>
    </row>
    <row r="102" spans="2:7" x14ac:dyDescent="0.25">
      <c r="B102" s="628" t="str">
        <f>'PV|MEMS|LCD Process'!AI553</f>
        <v/>
      </c>
      <c r="C102" s="638">
        <f>'PV|MEMS|LCD Process'!AJ553</f>
        <v>0</v>
      </c>
      <c r="D102" s="631"/>
      <c r="E102" s="928"/>
      <c r="F102" s="929"/>
      <c r="G102" s="930"/>
    </row>
    <row r="103" spans="2:7" x14ac:dyDescent="0.25">
      <c r="B103" s="628" t="str">
        <f>'PV|MEMS|LCD Process'!AI554</f>
        <v/>
      </c>
      <c r="C103" s="638">
        <f>'PV|MEMS|LCD Process'!AJ554</f>
        <v>0</v>
      </c>
      <c r="D103" s="631"/>
      <c r="E103" s="928"/>
      <c r="F103" s="929"/>
      <c r="G103" s="930"/>
    </row>
    <row r="104" spans="2:7" x14ac:dyDescent="0.25">
      <c r="B104" s="628" t="str">
        <f>'PV|MEMS|LCD Process'!AI555</f>
        <v/>
      </c>
      <c r="C104" s="638">
        <f>'PV|MEMS|LCD Process'!AJ555</f>
        <v>0</v>
      </c>
      <c r="D104" s="631"/>
      <c r="E104" s="928"/>
      <c r="F104" s="929"/>
      <c r="G104" s="930"/>
    </row>
    <row r="105" spans="2:7" x14ac:dyDescent="0.25">
      <c r="B105" s="628" t="str">
        <f>'PV|MEMS|LCD Process'!AI556</f>
        <v/>
      </c>
      <c r="C105" s="638">
        <f>'PV|MEMS|LCD Process'!AJ556</f>
        <v>0</v>
      </c>
      <c r="D105" s="631"/>
      <c r="E105" s="928"/>
      <c r="F105" s="929"/>
      <c r="G105" s="930"/>
    </row>
    <row r="106" spans="2:7" x14ac:dyDescent="0.25">
      <c r="B106" s="628" t="str">
        <f>'PV|MEMS|LCD Process'!AI557</f>
        <v/>
      </c>
      <c r="C106" s="638">
        <f>'PV|MEMS|LCD Process'!AJ557</f>
        <v>0</v>
      </c>
      <c r="D106" s="631"/>
      <c r="E106" s="928"/>
      <c r="F106" s="929"/>
      <c r="G106" s="930"/>
    </row>
    <row r="107" spans="2:7" ht="15.75" thickBot="1" x14ac:dyDescent="0.3">
      <c r="B107" s="629" t="str">
        <f>'PV|MEMS|LCD Process'!AI558</f>
        <v/>
      </c>
      <c r="C107" s="639">
        <f>'PV|MEMS|LCD Process'!AJ558</f>
        <v>0</v>
      </c>
      <c r="D107" s="632"/>
      <c r="E107" s="931"/>
      <c r="F107" s="932"/>
      <c r="G107" s="933"/>
    </row>
    <row r="109" spans="2:7" ht="15.75" thickBot="1" x14ac:dyDescent="0.3"/>
    <row r="110" spans="2:7" ht="15.75" thickBot="1" x14ac:dyDescent="0.3">
      <c r="B110" s="934" t="s">
        <v>506</v>
      </c>
      <c r="C110" s="935"/>
      <c r="D110" s="935"/>
      <c r="E110" s="935"/>
      <c r="F110" s="935"/>
      <c r="G110" s="936"/>
    </row>
    <row r="111" spans="2:7" ht="62.25" thickBot="1" x14ac:dyDescent="0.3">
      <c r="B111" s="640" t="s">
        <v>7</v>
      </c>
      <c r="C111" s="609" t="s">
        <v>198</v>
      </c>
      <c r="D111" s="583" t="s">
        <v>499</v>
      </c>
      <c r="E111" s="587" t="s">
        <v>24</v>
      </c>
      <c r="F111" s="353" t="s">
        <v>366</v>
      </c>
      <c r="G111" s="583" t="s">
        <v>500</v>
      </c>
    </row>
    <row r="112" spans="2:7" x14ac:dyDescent="0.25">
      <c r="B112" s="641" t="str">
        <f>'Semiconductors f-GHG 150-200 mm'!AI420</f>
        <v/>
      </c>
      <c r="C112" s="637">
        <f>'Semiconductors f-GHG 150-200 mm'!AJ420</f>
        <v>0</v>
      </c>
      <c r="D112" s="644"/>
      <c r="E112" s="641" t="str">
        <f>'Semiconductors f-GHG 150-200 mm'!AI492</f>
        <v>BCF4</v>
      </c>
      <c r="F112" s="637">
        <f>'Semiconductors f-GHG 150-200 mm'!AJ492</f>
        <v>0</v>
      </c>
      <c r="G112" s="681">
        <f t="shared" ref="G112:G115" si="4">VLOOKUP(E112,$W$22:$X$30,2,FALSE)</f>
        <v>7390</v>
      </c>
    </row>
    <row r="113" spans="2:7" x14ac:dyDescent="0.25">
      <c r="B113" s="642" t="str">
        <f>'Semiconductors f-GHG 150-200 mm'!AI421</f>
        <v/>
      </c>
      <c r="C113" s="638">
        <f>'Semiconductors f-GHG 150-200 mm'!AJ421</f>
        <v>0</v>
      </c>
      <c r="D113" s="645"/>
      <c r="E113" s="642" t="str">
        <f>'Semiconductors f-GHG 150-200 mm'!AI493</f>
        <v>BC2F6</v>
      </c>
      <c r="F113" s="638">
        <f>'Semiconductors f-GHG 150-200 mm'!AJ493</f>
        <v>0</v>
      </c>
      <c r="G113" s="682">
        <f t="shared" si="4"/>
        <v>12200</v>
      </c>
    </row>
    <row r="114" spans="2:7" x14ac:dyDescent="0.25">
      <c r="B114" s="642" t="str">
        <f>'Semiconductors f-GHG 150-200 mm'!AI422</f>
        <v/>
      </c>
      <c r="C114" s="638">
        <f>'Semiconductors f-GHG 150-200 mm'!AJ422</f>
        <v>0</v>
      </c>
      <c r="D114" s="645"/>
      <c r="E114" s="642" t="str">
        <f>'Semiconductors f-GHG 150-200 mm'!AI494</f>
        <v>BC5F8</v>
      </c>
      <c r="F114" s="638">
        <f>'Semiconductors f-GHG 150-200 mm'!AJ494</f>
        <v>0</v>
      </c>
      <c r="G114" s="682">
        <f t="shared" si="4"/>
        <v>1.97</v>
      </c>
    </row>
    <row r="115" spans="2:7" ht="15.75" thickBot="1" x14ac:dyDescent="0.3">
      <c r="B115" s="642" t="str">
        <f>'Semiconductors f-GHG 150-200 mm'!AI423</f>
        <v/>
      </c>
      <c r="C115" s="638">
        <f>'Semiconductors f-GHG 150-200 mm'!AJ423</f>
        <v>0</v>
      </c>
      <c r="D115" s="645"/>
      <c r="E115" s="643" t="str">
        <f>'Semiconductors f-GHG 150-200 mm'!AI495</f>
        <v>BCHF3</v>
      </c>
      <c r="F115" s="639">
        <f>'Semiconductors f-GHG 150-200 mm'!AJ495</f>
        <v>0</v>
      </c>
      <c r="G115" s="683">
        <f t="shared" si="4"/>
        <v>14800</v>
      </c>
    </row>
    <row r="116" spans="2:7" x14ac:dyDescent="0.25">
      <c r="B116" s="642" t="str">
        <f>'Semiconductors f-GHG 150-200 mm'!AI424</f>
        <v/>
      </c>
      <c r="C116" s="638">
        <f>'Semiconductors f-GHG 150-200 mm'!AJ424</f>
        <v>0</v>
      </c>
      <c r="D116" s="646"/>
      <c r="E116" s="928"/>
      <c r="F116" s="929"/>
      <c r="G116" s="930"/>
    </row>
    <row r="117" spans="2:7" x14ac:dyDescent="0.25">
      <c r="B117" s="642" t="str">
        <f>'Semiconductors f-GHG 150-200 mm'!AI425</f>
        <v/>
      </c>
      <c r="C117" s="638">
        <f>'Semiconductors f-GHG 150-200 mm'!AJ425</f>
        <v>0</v>
      </c>
      <c r="D117" s="646"/>
      <c r="E117" s="928"/>
      <c r="F117" s="929"/>
      <c r="G117" s="930"/>
    </row>
    <row r="118" spans="2:7" x14ac:dyDescent="0.25">
      <c r="B118" s="642" t="str">
        <f>'Semiconductors f-GHG 150-200 mm'!AI426</f>
        <v/>
      </c>
      <c r="C118" s="638">
        <f>'Semiconductors f-GHG 150-200 mm'!AJ426</f>
        <v>0</v>
      </c>
      <c r="D118" s="646"/>
      <c r="E118" s="928"/>
      <c r="F118" s="929"/>
      <c r="G118" s="930"/>
    </row>
    <row r="119" spans="2:7" x14ac:dyDescent="0.25">
      <c r="B119" s="642" t="str">
        <f>'Semiconductors f-GHG 150-200 mm'!AI427</f>
        <v/>
      </c>
      <c r="C119" s="638">
        <f>'Semiconductors f-GHG 150-200 mm'!AJ427</f>
        <v>0</v>
      </c>
      <c r="D119" s="646"/>
      <c r="E119" s="928"/>
      <c r="F119" s="929"/>
      <c r="G119" s="930"/>
    </row>
    <row r="120" spans="2:7" x14ac:dyDescent="0.25">
      <c r="B120" s="642" t="str">
        <f>'Semiconductors f-GHG 150-200 mm'!AI428</f>
        <v/>
      </c>
      <c r="C120" s="638">
        <f>'Semiconductors f-GHG 150-200 mm'!AJ428</f>
        <v>0</v>
      </c>
      <c r="D120" s="646"/>
      <c r="E120" s="928"/>
      <c r="F120" s="929"/>
      <c r="G120" s="930"/>
    </row>
    <row r="121" spans="2:7" x14ac:dyDescent="0.25">
      <c r="B121" s="642" t="str">
        <f>'Semiconductors f-GHG 150-200 mm'!AI429</f>
        <v/>
      </c>
      <c r="C121" s="638">
        <f>'Semiconductors f-GHG 150-200 mm'!AJ429</f>
        <v>0</v>
      </c>
      <c r="D121" s="646"/>
      <c r="E121" s="928"/>
      <c r="F121" s="929"/>
      <c r="G121" s="930"/>
    </row>
    <row r="122" spans="2:7" x14ac:dyDescent="0.25">
      <c r="B122" s="642" t="str">
        <f>'Semiconductors f-GHG 150-200 mm'!AI430</f>
        <v/>
      </c>
      <c r="C122" s="638">
        <f>'Semiconductors f-GHG 150-200 mm'!AJ430</f>
        <v>0</v>
      </c>
      <c r="D122" s="646"/>
      <c r="E122" s="928"/>
      <c r="F122" s="929"/>
      <c r="G122" s="930"/>
    </row>
    <row r="123" spans="2:7" x14ac:dyDescent="0.25">
      <c r="B123" s="642" t="str">
        <f>'Semiconductors f-GHG 150-200 mm'!AI431</f>
        <v/>
      </c>
      <c r="C123" s="638">
        <f>'Semiconductors f-GHG 150-200 mm'!AJ431</f>
        <v>0</v>
      </c>
      <c r="D123" s="646"/>
      <c r="E123" s="928"/>
      <c r="F123" s="929"/>
      <c r="G123" s="930"/>
    </row>
    <row r="124" spans="2:7" x14ac:dyDescent="0.25">
      <c r="B124" s="642" t="str">
        <f>'Semiconductors f-GHG 150-200 mm'!AI432</f>
        <v/>
      </c>
      <c r="C124" s="638">
        <f>'Semiconductors f-GHG 150-200 mm'!AJ432</f>
        <v>0</v>
      </c>
      <c r="D124" s="646"/>
      <c r="E124" s="928"/>
      <c r="F124" s="929"/>
      <c r="G124" s="930"/>
    </row>
    <row r="125" spans="2:7" x14ac:dyDescent="0.25">
      <c r="B125" s="642" t="str">
        <f>'Semiconductors f-GHG 150-200 mm'!AI433</f>
        <v/>
      </c>
      <c r="C125" s="638">
        <f>'Semiconductors f-GHG 150-200 mm'!AJ433</f>
        <v>0</v>
      </c>
      <c r="D125" s="646"/>
      <c r="E125" s="928"/>
      <c r="F125" s="929"/>
      <c r="G125" s="930"/>
    </row>
    <row r="126" spans="2:7" ht="15.75" thickBot="1" x14ac:dyDescent="0.3">
      <c r="B126" s="643" t="str">
        <f>'Semiconductors f-GHG 150-200 mm'!AI434</f>
        <v/>
      </c>
      <c r="C126" s="639">
        <f>'Semiconductors f-GHG 150-200 mm'!AJ434</f>
        <v>0</v>
      </c>
      <c r="D126" s="647"/>
      <c r="E126" s="931"/>
      <c r="F126" s="932"/>
      <c r="G126" s="933"/>
    </row>
    <row r="128" spans="2:7" ht="15.75" thickBot="1" x14ac:dyDescent="0.3"/>
    <row r="129" spans="2:7" ht="15.75" thickBot="1" x14ac:dyDescent="0.3">
      <c r="B129" s="934" t="s">
        <v>507</v>
      </c>
      <c r="C129" s="935"/>
      <c r="D129" s="935"/>
      <c r="E129" s="935"/>
      <c r="F129" s="935"/>
      <c r="G129" s="936"/>
    </row>
    <row r="130" spans="2:7" ht="62.25" thickBot="1" x14ac:dyDescent="0.3">
      <c r="B130" s="640" t="s">
        <v>7</v>
      </c>
      <c r="C130" s="611" t="s">
        <v>198</v>
      </c>
      <c r="D130" s="583" t="s">
        <v>499</v>
      </c>
      <c r="E130" s="587" t="s">
        <v>24</v>
      </c>
      <c r="F130" s="353" t="s">
        <v>367</v>
      </c>
      <c r="G130" s="583" t="s">
        <v>500</v>
      </c>
    </row>
    <row r="131" spans="2:7" x14ac:dyDescent="0.25">
      <c r="B131" s="641" t="str">
        <f>'Semiconductors f-GHG 300-450 mm'!AT415</f>
        <v/>
      </c>
      <c r="C131" s="637">
        <f>'Semiconductors f-GHG 300-450 mm'!AU415</f>
        <v>0</v>
      </c>
      <c r="D131" s="644"/>
      <c r="E131" s="627" t="str">
        <f>'Semiconductors f-GHG 300-450 mm'!AT486</f>
        <v>BCF4</v>
      </c>
      <c r="F131" s="637">
        <f>'Semiconductors f-GHG 300-450 mm'!AU486</f>
        <v>0</v>
      </c>
      <c r="G131" s="681">
        <f t="shared" ref="G131:G138" si="5">VLOOKUP(E131,$W$22:$X$30,2,FALSE)</f>
        <v>7390</v>
      </c>
    </row>
    <row r="132" spans="2:7" x14ac:dyDescent="0.25">
      <c r="B132" s="642" t="str">
        <f>'Semiconductors f-GHG 300-450 mm'!AT416</f>
        <v/>
      </c>
      <c r="C132" s="638">
        <f>'Semiconductors f-GHG 300-450 mm'!AU416</f>
        <v>0</v>
      </c>
      <c r="D132" s="645"/>
      <c r="E132" s="628" t="str">
        <f>'Semiconductors f-GHG 300-450 mm'!AT487</f>
        <v>BC2F6</v>
      </c>
      <c r="F132" s="638">
        <f>'Semiconductors f-GHG 300-450 mm'!AU487</f>
        <v>0</v>
      </c>
      <c r="G132" s="682">
        <f t="shared" si="5"/>
        <v>12200</v>
      </c>
    </row>
    <row r="133" spans="2:7" x14ac:dyDescent="0.25">
      <c r="B133" s="642" t="str">
        <f>'Semiconductors f-GHG 300-450 mm'!AT417</f>
        <v/>
      </c>
      <c r="C133" s="638">
        <f>'Semiconductors f-GHG 300-450 mm'!AU417</f>
        <v>0</v>
      </c>
      <c r="D133" s="645"/>
      <c r="E133" s="628" t="str">
        <f>'Semiconductors f-GHG 300-450 mm'!AT488</f>
        <v>BC4F6</v>
      </c>
      <c r="F133" s="638">
        <f>'Semiconductors f-GHG 300-450 mm'!AU488</f>
        <v>0</v>
      </c>
      <c r="G133" s="682">
        <f t="shared" si="5"/>
        <v>3.0000000000000001E-3</v>
      </c>
    </row>
    <row r="134" spans="2:7" x14ac:dyDescent="0.25">
      <c r="B134" s="642" t="str">
        <f>'Semiconductors f-GHG 300-450 mm'!AT418</f>
        <v/>
      </c>
      <c r="C134" s="638">
        <f>'Semiconductors f-GHG 300-450 mm'!AU418</f>
        <v>0</v>
      </c>
      <c r="D134" s="645"/>
      <c r="E134" s="628" t="str">
        <f>'Semiconductors f-GHG 300-450 mm'!AT489</f>
        <v>BC4F8</v>
      </c>
      <c r="F134" s="638">
        <f>'Semiconductors f-GHG 300-450 mm'!AU489</f>
        <v>0</v>
      </c>
      <c r="G134" s="682">
        <f t="shared" si="5"/>
        <v>10300</v>
      </c>
    </row>
    <row r="135" spans="2:7" x14ac:dyDescent="0.25">
      <c r="B135" s="642" t="str">
        <f>'Semiconductors f-GHG 300-450 mm'!AT419</f>
        <v/>
      </c>
      <c r="C135" s="638">
        <f>'Semiconductors f-GHG 300-450 mm'!AU419</f>
        <v>0</v>
      </c>
      <c r="D135" s="645"/>
      <c r="E135" s="628" t="str">
        <f>'Semiconductors f-GHG 300-450 mm'!AT490</f>
        <v>BC3F8</v>
      </c>
      <c r="F135" s="638">
        <f>'Semiconductors f-GHG 300-450 mm'!AU490</f>
        <v>0</v>
      </c>
      <c r="G135" s="682">
        <f t="shared" si="5"/>
        <v>8830</v>
      </c>
    </row>
    <row r="136" spans="2:7" x14ac:dyDescent="0.25">
      <c r="B136" s="642" t="str">
        <f>'Semiconductors f-GHG 300-450 mm'!AT420</f>
        <v/>
      </c>
      <c r="C136" s="638">
        <f>'Semiconductors f-GHG 300-450 mm'!AU420</f>
        <v>0</v>
      </c>
      <c r="D136" s="645"/>
      <c r="E136" s="628" t="str">
        <f>'Semiconductors f-GHG 300-450 mm'!AT491</f>
        <v>BCHF3</v>
      </c>
      <c r="F136" s="638">
        <f>'Semiconductors f-GHG 300-450 mm'!AU491</f>
        <v>0</v>
      </c>
      <c r="G136" s="682">
        <f t="shared" si="5"/>
        <v>14800</v>
      </c>
    </row>
    <row r="137" spans="2:7" x14ac:dyDescent="0.25">
      <c r="B137" s="642" t="str">
        <f>'Semiconductors f-GHG 300-450 mm'!AT421</f>
        <v/>
      </c>
      <c r="C137" s="638">
        <f>'Semiconductors f-GHG 300-450 mm'!AU421</f>
        <v>0</v>
      </c>
      <c r="D137" s="645"/>
      <c r="E137" s="628" t="str">
        <f>'Semiconductors f-GHG 300-450 mm'!AT492</f>
        <v>BCH2F2</v>
      </c>
      <c r="F137" s="638">
        <f>'Semiconductors f-GHG 300-450 mm'!AU492</f>
        <v>0</v>
      </c>
      <c r="G137" s="682">
        <f t="shared" si="5"/>
        <v>675</v>
      </c>
    </row>
    <row r="138" spans="2:7" ht="15.75" thickBot="1" x14ac:dyDescent="0.3">
      <c r="B138" s="642" t="str">
        <f>'Semiconductors f-GHG 300-450 mm'!AT422</f>
        <v/>
      </c>
      <c r="C138" s="638">
        <f>'Semiconductors f-GHG 300-450 mm'!AU422</f>
        <v>0</v>
      </c>
      <c r="D138" s="645"/>
      <c r="E138" s="629" t="str">
        <f>'Semiconductors f-GHG 300-450 mm'!AT493</f>
        <v>BCH3F</v>
      </c>
      <c r="F138" s="639">
        <f>'Semiconductors f-GHG 300-450 mm'!AU493</f>
        <v>0</v>
      </c>
      <c r="G138" s="683">
        <f t="shared" si="5"/>
        <v>92</v>
      </c>
    </row>
    <row r="139" spans="2:7" x14ac:dyDescent="0.25">
      <c r="B139" s="642" t="str">
        <f>'Semiconductors f-GHG 300-450 mm'!AT423</f>
        <v/>
      </c>
      <c r="C139" s="638">
        <f>'Semiconductors f-GHG 300-450 mm'!AU423</f>
        <v>0</v>
      </c>
      <c r="D139" s="646"/>
      <c r="E139" s="928"/>
      <c r="F139" s="937"/>
      <c r="G139" s="938"/>
    </row>
    <row r="140" spans="2:7" x14ac:dyDescent="0.25">
      <c r="B140" s="642" t="str">
        <f>'Semiconductors f-GHG 300-450 mm'!AT424</f>
        <v/>
      </c>
      <c r="C140" s="638">
        <f>'Semiconductors f-GHG 300-450 mm'!AU424</f>
        <v>0</v>
      </c>
      <c r="D140" s="646"/>
      <c r="E140" s="928"/>
      <c r="F140" s="929"/>
      <c r="G140" s="930"/>
    </row>
    <row r="141" spans="2:7" x14ac:dyDescent="0.25">
      <c r="B141" s="642" t="str">
        <f>'Semiconductors f-GHG 300-450 mm'!AT425</f>
        <v/>
      </c>
      <c r="C141" s="638">
        <f>'Semiconductors f-GHG 300-450 mm'!AU425</f>
        <v>0</v>
      </c>
      <c r="D141" s="646"/>
      <c r="E141" s="928"/>
      <c r="F141" s="929"/>
      <c r="G141" s="930"/>
    </row>
    <row r="142" spans="2:7" x14ac:dyDescent="0.25">
      <c r="B142" s="642" t="str">
        <f>'Semiconductors f-GHG 300-450 mm'!AT426</f>
        <v/>
      </c>
      <c r="C142" s="638">
        <f>'Semiconductors f-GHG 300-450 mm'!AU426</f>
        <v>0</v>
      </c>
      <c r="D142" s="646"/>
      <c r="E142" s="928"/>
      <c r="F142" s="929"/>
      <c r="G142" s="930"/>
    </row>
    <row r="143" spans="2:7" x14ac:dyDescent="0.25">
      <c r="B143" s="642" t="str">
        <f>'Semiconductors f-GHG 300-450 mm'!AT427</f>
        <v/>
      </c>
      <c r="C143" s="638">
        <f>'Semiconductors f-GHG 300-450 mm'!AU427</f>
        <v>0</v>
      </c>
      <c r="D143" s="646"/>
      <c r="E143" s="928"/>
      <c r="F143" s="929"/>
      <c r="G143" s="930"/>
    </row>
    <row r="144" spans="2:7" x14ac:dyDescent="0.25">
      <c r="B144" s="642" t="str">
        <f>'Semiconductors f-GHG 300-450 mm'!AT428</f>
        <v/>
      </c>
      <c r="C144" s="638">
        <f>'Semiconductors f-GHG 300-450 mm'!AU428</f>
        <v>0</v>
      </c>
      <c r="D144" s="646"/>
      <c r="E144" s="928"/>
      <c r="F144" s="929"/>
      <c r="G144" s="930"/>
    </row>
    <row r="145" spans="2:7" ht="15.75" thickBot="1" x14ac:dyDescent="0.3">
      <c r="B145" s="643" t="str">
        <f>'Semiconductors f-GHG 300-450 mm'!AT429</f>
        <v/>
      </c>
      <c r="C145" s="639">
        <f>'Semiconductors f-GHG 300-450 mm'!AU429</f>
        <v>0</v>
      </c>
      <c r="D145" s="647"/>
      <c r="E145" s="931"/>
      <c r="F145" s="932"/>
      <c r="G145" s="933"/>
    </row>
    <row r="147" spans="2:7" ht="15.75" thickBot="1" x14ac:dyDescent="0.3"/>
    <row r="148" spans="2:7" ht="16.5" thickBot="1" x14ac:dyDescent="0.3">
      <c r="B148" s="680" t="s">
        <v>571</v>
      </c>
      <c r="C148" s="780">
        <f>SUMPRODUCT(C93:C107,D93:D107)+SUMPRODUCT(F93:F96,G93:G96)+SUMPRODUCT(C112:C126,D112:D126)+SUMPRODUCT(F112:F115,G112:G115)+SUMPRODUCT(C131:C145,D131:D145)+SUMPRODUCT(F131:F138,G131:G138)</f>
        <v>0</v>
      </c>
      <c r="E148" s="678" t="s">
        <v>564</v>
      </c>
    </row>
    <row r="149" spans="2:7" ht="15.75" thickBot="1" x14ac:dyDescent="0.3"/>
    <row r="150" spans="2:7" ht="15.75" thickBot="1" x14ac:dyDescent="0.3">
      <c r="B150" s="934" t="s">
        <v>508</v>
      </c>
      <c r="C150" s="935"/>
      <c r="D150" s="936"/>
      <c r="E150" s="650"/>
      <c r="F150" s="650"/>
      <c r="G150" s="650"/>
    </row>
    <row r="151" spans="2:7" ht="48.75" thickBot="1" x14ac:dyDescent="0.3">
      <c r="B151" s="231" t="s">
        <v>562</v>
      </c>
      <c r="C151" s="583" t="s">
        <v>509</v>
      </c>
      <c r="D151" s="609" t="s">
        <v>539</v>
      </c>
    </row>
    <row r="152" spans="2:7" ht="15.75" thickBot="1" x14ac:dyDescent="0.3">
      <c r="B152" s="648">
        <f>SUM('N2O - facility'!C148:C149)</f>
        <v>0</v>
      </c>
      <c r="C152" s="649"/>
      <c r="D152" s="633">
        <f>SUM('N2O - facility'!AL126:AL143)</f>
        <v>0</v>
      </c>
    </row>
    <row r="153" spans="2:7" ht="15.75" thickBot="1" x14ac:dyDescent="0.3"/>
    <row r="154" spans="2:7" ht="18.75" thickBot="1" x14ac:dyDescent="0.4">
      <c r="B154" s="583" t="s">
        <v>572</v>
      </c>
      <c r="C154" s="781">
        <f>B152*C152</f>
        <v>0</v>
      </c>
      <c r="E154" s="678" t="s">
        <v>565</v>
      </c>
    </row>
    <row r="155" spans="2:7" ht="15.75" thickBot="1" x14ac:dyDescent="0.3"/>
    <row r="156" spans="2:7" ht="35.25" thickBot="1" x14ac:dyDescent="0.4">
      <c r="B156" s="680" t="s">
        <v>573</v>
      </c>
      <c r="C156" s="781">
        <f>D152*C152</f>
        <v>0</v>
      </c>
      <c r="E156" s="678" t="s">
        <v>566</v>
      </c>
    </row>
    <row r="158" spans="2:7" ht="15.75" thickBot="1" x14ac:dyDescent="0.3"/>
    <row r="159" spans="2:7" ht="18.75" thickBot="1" x14ac:dyDescent="0.4">
      <c r="B159" s="636" t="s">
        <v>567</v>
      </c>
      <c r="C159" s="782" t="e">
        <f>1-((C148+C154)/(C77+C156))</f>
        <v>#DIV/0!</v>
      </c>
      <c r="E159" s="678" t="s">
        <v>569</v>
      </c>
    </row>
  </sheetData>
  <mergeCells count="14">
    <mergeCell ref="B7:K7"/>
    <mergeCell ref="E116:G126"/>
    <mergeCell ref="B129:G129"/>
    <mergeCell ref="E139:G145"/>
    <mergeCell ref="B150:D150"/>
    <mergeCell ref="E68:G74"/>
    <mergeCell ref="B91:G91"/>
    <mergeCell ref="E97:G107"/>
    <mergeCell ref="B110:G110"/>
    <mergeCell ref="B20:G20"/>
    <mergeCell ref="B39:G39"/>
    <mergeCell ref="E45:G55"/>
    <mergeCell ref="E26:G36"/>
    <mergeCell ref="B58:G58"/>
  </mergeCells>
  <conditionalFormatting sqref="C77 C159 C154 C156 C148">
    <cfRule type="expression" dxfId="0" priority="6">
      <formula>C77&gt;0</formula>
    </cfRule>
  </conditionalFormatting>
  <dataValidations count="1">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B6 G6 B8 C9"/>
  </dataValidations>
  <hyperlinks>
    <hyperlink ref="C9" r:id="rId1"/>
  </hyperlinks>
  <pageMargins left="0.7" right="0.7" top="0.75" bottom="0.75" header="0.3" footer="0.3"/>
  <pageSetup orientation="portrait" r:id="rId2"/>
  <ignoredErrors>
    <ignoredError sqref="G138" unlockedFormula="1"/>
  </ignoredError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54"/>
  <sheetViews>
    <sheetView showGridLines="0" zoomScale="80" zoomScaleNormal="80" zoomScalePageLayoutView="70" workbookViewId="0">
      <selection activeCell="S14" sqref="S14"/>
    </sheetView>
  </sheetViews>
  <sheetFormatPr defaultColWidth="8.85546875" defaultRowHeight="14.25" x14ac:dyDescent="0.2"/>
  <cols>
    <col min="1" max="1" width="3.7109375" style="3" customWidth="1"/>
    <col min="2" max="2" width="34.7109375" style="3" customWidth="1"/>
    <col min="3" max="10" width="8.85546875" style="3"/>
    <col min="11" max="11" width="10.140625" style="3" bestFit="1" customWidth="1"/>
    <col min="12" max="12" width="9" style="3" bestFit="1" customWidth="1"/>
    <col min="13" max="13" width="8.85546875" style="3"/>
    <col min="14" max="14" width="8.85546875" style="3" customWidth="1"/>
    <col min="15" max="18" width="8.85546875" style="3"/>
    <col min="19" max="19" width="29.5703125" style="3" customWidth="1"/>
    <col min="20" max="16384" width="8.85546875" style="3"/>
  </cols>
  <sheetData>
    <row r="2" spans="2:32" ht="16.5" x14ac:dyDescent="0.25">
      <c r="B2" s="20" t="s">
        <v>91</v>
      </c>
    </row>
    <row r="3" spans="2:32" ht="14.25" customHeight="1" x14ac:dyDescent="0.3">
      <c r="B3" s="941" t="s">
        <v>92</v>
      </c>
      <c r="C3" s="946" t="s">
        <v>111</v>
      </c>
      <c r="D3" s="947"/>
      <c r="E3" s="947"/>
      <c r="F3" s="947"/>
      <c r="G3" s="947"/>
      <c r="H3" s="947"/>
      <c r="I3" s="463"/>
      <c r="J3" s="460"/>
    </row>
    <row r="4" spans="2:32" ht="16.5" x14ac:dyDescent="0.3">
      <c r="B4" s="941"/>
      <c r="C4" s="135" t="s">
        <v>102</v>
      </c>
      <c r="D4" s="135" t="s">
        <v>103</v>
      </c>
      <c r="E4" s="135" t="s">
        <v>104</v>
      </c>
      <c r="F4" s="135" t="s">
        <v>105</v>
      </c>
      <c r="G4" s="450" t="s">
        <v>106</v>
      </c>
      <c r="H4" s="466" t="s">
        <v>107</v>
      </c>
      <c r="I4" s="467"/>
      <c r="J4" s="54"/>
    </row>
    <row r="5" spans="2:32" ht="15" x14ac:dyDescent="0.25">
      <c r="B5" s="135"/>
      <c r="C5" s="2" t="s">
        <v>168</v>
      </c>
      <c r="D5" s="2" t="s">
        <v>171</v>
      </c>
      <c r="E5" s="2" t="s">
        <v>139</v>
      </c>
      <c r="F5" s="2" t="s">
        <v>174</v>
      </c>
      <c r="G5" s="2" t="s">
        <v>165</v>
      </c>
      <c r="H5" s="482" t="s">
        <v>162</v>
      </c>
      <c r="I5" s="484"/>
      <c r="J5" s="485"/>
    </row>
    <row r="6" spans="2:32" ht="16.5" x14ac:dyDescent="0.2">
      <c r="B6" s="4" t="s">
        <v>99</v>
      </c>
      <c r="C6" s="5">
        <v>0.9</v>
      </c>
      <c r="D6" s="5">
        <v>1</v>
      </c>
      <c r="E6" s="5">
        <v>0.04</v>
      </c>
      <c r="F6" s="5">
        <v>0.05</v>
      </c>
      <c r="G6" s="5">
        <v>0.04</v>
      </c>
      <c r="H6" s="483">
        <v>0.2</v>
      </c>
      <c r="I6" s="486"/>
      <c r="J6" s="19"/>
    </row>
    <row r="7" spans="2:32" ht="16.5" x14ac:dyDescent="0.2">
      <c r="B7" s="4" t="s">
        <v>100</v>
      </c>
      <c r="C7" s="5">
        <v>0.5</v>
      </c>
      <c r="D7" s="6" t="s">
        <v>90</v>
      </c>
      <c r="E7" s="6" t="s">
        <v>90</v>
      </c>
      <c r="F7" s="6" t="s">
        <v>90</v>
      </c>
      <c r="G7" s="5">
        <v>0.9</v>
      </c>
      <c r="H7" s="483">
        <v>4</v>
      </c>
      <c r="I7" s="486"/>
      <c r="J7" s="19"/>
    </row>
    <row r="8" spans="2:32" ht="16.5" x14ac:dyDescent="0.2">
      <c r="B8" s="4" t="s">
        <v>101</v>
      </c>
      <c r="C8" s="6" t="s">
        <v>90</v>
      </c>
      <c r="D8" s="6" t="s">
        <v>90</v>
      </c>
      <c r="E8" s="6" t="s">
        <v>90</v>
      </c>
      <c r="F8" s="6" t="s">
        <v>90</v>
      </c>
      <c r="G8" s="6" t="s">
        <v>90</v>
      </c>
      <c r="H8" s="483">
        <v>1.02</v>
      </c>
      <c r="I8" s="468"/>
      <c r="J8" s="19"/>
    </row>
    <row r="9" spans="2:32" ht="15" x14ac:dyDescent="0.25">
      <c r="B9" s="8" t="s">
        <v>130</v>
      </c>
      <c r="C9" s="18"/>
      <c r="D9" s="18"/>
      <c r="E9" s="18"/>
      <c r="F9" s="18"/>
      <c r="G9" s="18"/>
      <c r="H9" s="18"/>
      <c r="I9" s="18"/>
      <c r="J9" s="19"/>
    </row>
    <row r="11" spans="2:32" ht="33.75" customHeight="1" x14ac:dyDescent="0.25">
      <c r="B11" s="940" t="s">
        <v>108</v>
      </c>
      <c r="C11" s="940"/>
      <c r="D11" s="940"/>
      <c r="E11" s="940"/>
      <c r="F11" s="940"/>
      <c r="G11" s="940"/>
      <c r="H11" s="940"/>
      <c r="I11" s="940"/>
      <c r="J11" s="940"/>
      <c r="K11" s="940"/>
      <c r="L11" s="940"/>
      <c r="M11" s="940"/>
      <c r="N11" s="940"/>
      <c r="O11" s="940"/>
    </row>
    <row r="12" spans="2:32" ht="15" customHeight="1" x14ac:dyDescent="0.25">
      <c r="B12" s="135" t="s">
        <v>92</v>
      </c>
      <c r="C12" s="945" t="s">
        <v>110</v>
      </c>
      <c r="D12" s="945"/>
      <c r="E12" s="945"/>
      <c r="F12" s="945"/>
      <c r="G12" s="945"/>
      <c r="H12" s="945"/>
      <c r="I12" s="945"/>
      <c r="J12" s="945"/>
      <c r="K12" s="945"/>
      <c r="L12" s="945"/>
      <c r="M12" s="945"/>
    </row>
    <row r="13" spans="2:32" ht="62.25" customHeight="1" x14ac:dyDescent="0.2">
      <c r="B13" s="7" t="s">
        <v>109</v>
      </c>
      <c r="C13" s="944" t="s">
        <v>410</v>
      </c>
      <c r="D13" s="944"/>
      <c r="E13" s="944"/>
      <c r="F13" s="944"/>
      <c r="G13" s="944"/>
      <c r="H13" s="944"/>
      <c r="I13" s="944"/>
      <c r="J13" s="944"/>
      <c r="K13" s="944"/>
      <c r="L13" s="944"/>
      <c r="M13" s="944"/>
    </row>
    <row r="15" spans="2:32" ht="55.5" customHeight="1" x14ac:dyDescent="0.25">
      <c r="B15" s="943" t="s">
        <v>76</v>
      </c>
      <c r="C15" s="943"/>
      <c r="D15" s="943"/>
      <c r="E15" s="943"/>
      <c r="F15" s="943"/>
      <c r="G15" s="943"/>
      <c r="H15" s="943"/>
      <c r="I15" s="943"/>
      <c r="J15" s="943"/>
      <c r="K15" s="943"/>
      <c r="L15" s="943"/>
      <c r="M15" s="943"/>
      <c r="N15" s="943"/>
      <c r="O15" s="943"/>
    </row>
    <row r="16" spans="2:32" ht="15" x14ac:dyDescent="0.25">
      <c r="B16" s="941" t="s">
        <v>112</v>
      </c>
      <c r="C16" s="941" t="s">
        <v>113</v>
      </c>
      <c r="D16" s="941"/>
      <c r="E16" s="941"/>
      <c r="F16" s="941"/>
      <c r="G16" s="941"/>
      <c r="H16" s="941"/>
      <c r="I16" s="941"/>
      <c r="J16" s="941"/>
      <c r="K16" s="941"/>
      <c r="L16" s="941"/>
      <c r="M16" s="941"/>
      <c r="N16" s="941"/>
      <c r="O16" s="941"/>
      <c r="S16" s="941" t="s">
        <v>112</v>
      </c>
      <c r="T16" s="941" t="s">
        <v>113</v>
      </c>
      <c r="U16" s="941"/>
      <c r="V16" s="941"/>
      <c r="W16" s="941"/>
      <c r="X16" s="941"/>
      <c r="Y16" s="941"/>
      <c r="Z16" s="941"/>
      <c r="AA16" s="941"/>
      <c r="AB16" s="941"/>
      <c r="AC16" s="941"/>
      <c r="AD16" s="941"/>
      <c r="AE16" s="941"/>
      <c r="AF16" s="941"/>
    </row>
    <row r="17" spans="2:32" ht="17.25" customHeight="1" x14ac:dyDescent="0.2">
      <c r="B17" s="942"/>
      <c r="C17" s="134" t="s">
        <v>168</v>
      </c>
      <c r="D17" s="134" t="s">
        <v>171</v>
      </c>
      <c r="E17" s="134" t="s">
        <v>139</v>
      </c>
      <c r="F17" s="134" t="s">
        <v>142</v>
      </c>
      <c r="G17" s="134" t="s">
        <v>151</v>
      </c>
      <c r="H17" s="134" t="s">
        <v>145</v>
      </c>
      <c r="I17" s="134" t="s">
        <v>174</v>
      </c>
      <c r="J17" s="134" t="s">
        <v>177</v>
      </c>
      <c r="K17" s="134" t="s">
        <v>165</v>
      </c>
      <c r="L17" s="134" t="s">
        <v>162</v>
      </c>
      <c r="M17" s="97" t="s">
        <v>266</v>
      </c>
      <c r="N17" s="97" t="s">
        <v>267</v>
      </c>
      <c r="O17" s="97" t="s">
        <v>265</v>
      </c>
      <c r="P17" s="3">
        <v>1</v>
      </c>
      <c r="S17" s="942"/>
      <c r="T17" s="134" t="s">
        <v>168</v>
      </c>
      <c r="U17" s="134" t="s">
        <v>171</v>
      </c>
      <c r="V17" s="134" t="s">
        <v>139</v>
      </c>
      <c r="W17" s="134" t="s">
        <v>142</v>
      </c>
      <c r="X17" s="134" t="s">
        <v>151</v>
      </c>
      <c r="Y17" s="134" t="s">
        <v>145</v>
      </c>
      <c r="Z17" s="134" t="s">
        <v>174</v>
      </c>
      <c r="AA17" s="134" t="s">
        <v>177</v>
      </c>
      <c r="AB17" s="134" t="s">
        <v>165</v>
      </c>
      <c r="AC17" s="134" t="s">
        <v>162</v>
      </c>
      <c r="AD17" s="97" t="s">
        <v>266</v>
      </c>
      <c r="AE17" s="97" t="s">
        <v>267</v>
      </c>
      <c r="AF17" s="97" t="s">
        <v>265</v>
      </c>
    </row>
    <row r="18" spans="2:32" ht="17.25" customHeight="1" x14ac:dyDescent="0.3">
      <c r="B18" s="9"/>
      <c r="C18" s="136" t="s">
        <v>102</v>
      </c>
      <c r="D18" s="136" t="s">
        <v>103</v>
      </c>
      <c r="E18" s="136" t="s">
        <v>104</v>
      </c>
      <c r="F18" s="136" t="s">
        <v>128</v>
      </c>
      <c r="G18" s="476" t="s">
        <v>378</v>
      </c>
      <c r="H18" s="476" t="s">
        <v>379</v>
      </c>
      <c r="I18" s="136" t="s">
        <v>105</v>
      </c>
      <c r="J18" s="136" t="s">
        <v>116</v>
      </c>
      <c r="K18" s="136" t="s">
        <v>106</v>
      </c>
      <c r="L18" s="136" t="s">
        <v>107</v>
      </c>
      <c r="M18" s="136" t="s">
        <v>117</v>
      </c>
      <c r="N18" s="136" t="s">
        <v>118</v>
      </c>
      <c r="O18" s="136" t="s">
        <v>119</v>
      </c>
      <c r="P18" s="3">
        <v>2</v>
      </c>
      <c r="S18" s="9"/>
      <c r="T18" s="451" t="s">
        <v>102</v>
      </c>
      <c r="U18" s="451" t="s">
        <v>103</v>
      </c>
      <c r="V18" s="451" t="s">
        <v>104</v>
      </c>
      <c r="W18" s="451" t="s">
        <v>128</v>
      </c>
      <c r="X18" s="476" t="s">
        <v>378</v>
      </c>
      <c r="Y18" s="476" t="s">
        <v>379</v>
      </c>
      <c r="Z18" s="451" t="s">
        <v>105</v>
      </c>
      <c r="AA18" s="451" t="s">
        <v>116</v>
      </c>
      <c r="AB18" s="451" t="s">
        <v>106</v>
      </c>
      <c r="AC18" s="451" t="s">
        <v>107</v>
      </c>
      <c r="AD18" s="451" t="s">
        <v>117</v>
      </c>
      <c r="AE18" s="451" t="s">
        <v>118</v>
      </c>
      <c r="AF18" s="451" t="s">
        <v>119</v>
      </c>
    </row>
    <row r="19" spans="2:32" ht="17.25" customHeight="1" x14ac:dyDescent="0.25">
      <c r="B19" s="41"/>
      <c r="C19" s="36"/>
      <c r="D19" s="36"/>
      <c r="E19" s="36"/>
      <c r="F19" s="36" t="s">
        <v>383</v>
      </c>
      <c r="G19" s="36"/>
      <c r="H19" s="36"/>
      <c r="I19" s="36"/>
      <c r="J19" s="36"/>
      <c r="K19" s="36"/>
      <c r="L19" s="36"/>
      <c r="M19" s="36"/>
      <c r="N19" s="36"/>
      <c r="O19" s="37"/>
      <c r="P19" s="3">
        <v>3</v>
      </c>
      <c r="S19" s="41"/>
      <c r="T19" s="36"/>
      <c r="U19" s="36"/>
      <c r="V19" s="36"/>
      <c r="W19" s="36" t="s">
        <v>383</v>
      </c>
      <c r="X19" s="36"/>
      <c r="Y19" s="36"/>
      <c r="Z19" s="36"/>
      <c r="AA19" s="36"/>
      <c r="AB19" s="36"/>
      <c r="AC19" s="36"/>
      <c r="AD19" s="36"/>
      <c r="AE19" s="36"/>
      <c r="AF19" s="37"/>
    </row>
    <row r="20" spans="2:32" ht="18.75" x14ac:dyDescent="0.35">
      <c r="B20" s="16" t="s">
        <v>124</v>
      </c>
      <c r="C20" s="457">
        <v>0.81</v>
      </c>
      <c r="D20" s="13">
        <v>0.72</v>
      </c>
      <c r="E20" s="13">
        <v>0.51</v>
      </c>
      <c r="F20" s="13">
        <v>0.13</v>
      </c>
      <c r="G20" s="13">
        <v>6.4000000000000001E-2</v>
      </c>
      <c r="H20" s="21">
        <v>0.7</v>
      </c>
      <c r="I20" s="65">
        <v>0</v>
      </c>
      <c r="J20" s="13">
        <v>0.14000000000000001</v>
      </c>
      <c r="K20" s="13">
        <v>0.19</v>
      </c>
      <c r="L20" s="21">
        <v>0.55000000000000004</v>
      </c>
      <c r="M20" s="13">
        <v>0.17</v>
      </c>
      <c r="N20" s="459">
        <v>7.1999999999999995E-2</v>
      </c>
      <c r="O20" s="65">
        <v>0</v>
      </c>
      <c r="P20" s="3">
        <v>4</v>
      </c>
      <c r="S20" s="16" t="s">
        <v>124</v>
      </c>
      <c r="T20" s="457">
        <v>0.81</v>
      </c>
      <c r="U20" s="13">
        <v>0.72</v>
      </c>
      <c r="V20" s="13">
        <v>0.51</v>
      </c>
      <c r="W20" s="13">
        <v>0.13</v>
      </c>
      <c r="X20" s="13">
        <v>6.4000000000000001E-2</v>
      </c>
      <c r="Y20" s="21">
        <v>0.7</v>
      </c>
      <c r="Z20" s="455" t="s">
        <v>90</v>
      </c>
      <c r="AA20" s="13">
        <v>0.14000000000000001</v>
      </c>
      <c r="AB20" s="13">
        <v>0.19</v>
      </c>
      <c r="AC20" s="21">
        <v>0.55000000000000004</v>
      </c>
      <c r="AD20" s="13">
        <v>0.17</v>
      </c>
      <c r="AE20" s="459">
        <v>7.1999999999999995E-2</v>
      </c>
      <c r="AF20" s="455" t="s">
        <v>90</v>
      </c>
    </row>
    <row r="21" spans="2:32" ht="18.75" x14ac:dyDescent="0.35">
      <c r="B21" s="15" t="s">
        <v>125</v>
      </c>
      <c r="C21" s="53">
        <v>0</v>
      </c>
      <c r="D21" s="6">
        <v>0.1</v>
      </c>
      <c r="E21" s="6">
        <v>8.5000000000000006E-2</v>
      </c>
      <c r="F21" s="6">
        <v>7.9000000000000001E-2</v>
      </c>
      <c r="G21" s="6">
        <v>7.6999999999999999E-2</v>
      </c>
      <c r="H21" s="53">
        <v>0</v>
      </c>
      <c r="I21" s="53">
        <v>0</v>
      </c>
      <c r="J21" s="6">
        <v>0.11</v>
      </c>
      <c r="K21" s="6">
        <v>4.0000000000000001E-3</v>
      </c>
      <c r="L21" s="455">
        <v>0.13</v>
      </c>
      <c r="M21" s="6">
        <v>0.13</v>
      </c>
      <c r="N21" s="53">
        <v>0</v>
      </c>
      <c r="O21" s="53">
        <v>0</v>
      </c>
      <c r="P21" s="3">
        <v>5</v>
      </c>
      <c r="S21" s="15" t="s">
        <v>125</v>
      </c>
      <c r="T21" s="455" t="s">
        <v>90</v>
      </c>
      <c r="U21" s="6">
        <v>0.1</v>
      </c>
      <c r="V21" s="6">
        <v>8.5000000000000006E-2</v>
      </c>
      <c r="W21" s="6">
        <v>7.9000000000000001E-2</v>
      </c>
      <c r="X21" s="6">
        <v>7.6999999999999999E-2</v>
      </c>
      <c r="Y21" s="455" t="s">
        <v>90</v>
      </c>
      <c r="Z21" s="455" t="s">
        <v>90</v>
      </c>
      <c r="AA21" s="6">
        <v>0.11</v>
      </c>
      <c r="AB21" s="6">
        <v>4.0000000000000001E-3</v>
      </c>
      <c r="AC21" s="455">
        <v>0.13</v>
      </c>
      <c r="AD21" s="6">
        <v>0.13</v>
      </c>
      <c r="AE21" s="455" t="s">
        <v>90</v>
      </c>
      <c r="AF21" s="455" t="s">
        <v>90</v>
      </c>
    </row>
    <row r="22" spans="2:32" ht="18.75" x14ac:dyDescent="0.35">
      <c r="B22" s="15" t="s">
        <v>126</v>
      </c>
      <c r="C22" s="456">
        <v>4.5999999999999999E-2</v>
      </c>
      <c r="D22" s="53">
        <v>0</v>
      </c>
      <c r="E22" s="455">
        <v>0.03</v>
      </c>
      <c r="F22" s="455">
        <v>2.5000000000000001E-2</v>
      </c>
      <c r="G22" s="455">
        <v>2.4E-2</v>
      </c>
      <c r="H22" s="710">
        <v>3.3999999999999998E-3</v>
      </c>
      <c r="I22" s="53">
        <v>0</v>
      </c>
      <c r="J22" s="6">
        <v>3.6999999999999998E-2</v>
      </c>
      <c r="K22" s="455">
        <v>2.5000000000000001E-2</v>
      </c>
      <c r="L22" s="455">
        <v>0.11</v>
      </c>
      <c r="M22" s="6">
        <v>0.11</v>
      </c>
      <c r="N22" s="455">
        <v>1.4E-2</v>
      </c>
      <c r="O22" s="53">
        <v>0</v>
      </c>
      <c r="P22" s="3">
        <v>6</v>
      </c>
      <c r="S22" s="15" t="s">
        <v>126</v>
      </c>
      <c r="T22" s="456">
        <v>4.5999999999999999E-2</v>
      </c>
      <c r="U22" s="455" t="s">
        <v>90</v>
      </c>
      <c r="V22" s="455">
        <v>0.03</v>
      </c>
      <c r="W22" s="455">
        <v>2.5000000000000001E-2</v>
      </c>
      <c r="X22" s="455">
        <v>2.4E-2</v>
      </c>
      <c r="Y22" s="455">
        <v>3.3999999999999998E-3</v>
      </c>
      <c r="Z22" s="455" t="s">
        <v>90</v>
      </c>
      <c r="AA22" s="6">
        <v>3.6999999999999998E-2</v>
      </c>
      <c r="AB22" s="455">
        <v>2.5000000000000001E-2</v>
      </c>
      <c r="AC22" s="455">
        <v>0.11</v>
      </c>
      <c r="AD22" s="6">
        <v>0.11</v>
      </c>
      <c r="AE22" s="455">
        <v>1.4E-2</v>
      </c>
      <c r="AF22" s="455" t="s">
        <v>90</v>
      </c>
    </row>
    <row r="23" spans="2:32" ht="18.75" x14ac:dyDescent="0.35">
      <c r="B23" s="477" t="s">
        <v>380</v>
      </c>
      <c r="C23" s="66">
        <v>0</v>
      </c>
      <c r="D23" s="53">
        <v>0</v>
      </c>
      <c r="E23" s="53">
        <v>0</v>
      </c>
      <c r="F23" s="53">
        <v>0</v>
      </c>
      <c r="G23" s="53">
        <v>0</v>
      </c>
      <c r="H23" s="53">
        <v>0</v>
      </c>
      <c r="I23" s="53">
        <v>0</v>
      </c>
      <c r="J23" s="53">
        <v>0</v>
      </c>
      <c r="K23" s="53">
        <v>0</v>
      </c>
      <c r="L23" s="53">
        <v>0</v>
      </c>
      <c r="M23" s="53">
        <v>0</v>
      </c>
      <c r="N23" s="53">
        <v>0</v>
      </c>
      <c r="O23" s="53">
        <v>0</v>
      </c>
      <c r="P23" s="3">
        <v>7</v>
      </c>
      <c r="S23" s="477" t="s">
        <v>380</v>
      </c>
      <c r="T23" s="455" t="s">
        <v>90</v>
      </c>
      <c r="U23" s="455" t="s">
        <v>90</v>
      </c>
      <c r="V23" s="455" t="s">
        <v>90</v>
      </c>
      <c r="W23" s="455" t="s">
        <v>90</v>
      </c>
      <c r="X23" s="455" t="s">
        <v>90</v>
      </c>
      <c r="Y23" s="455" t="s">
        <v>90</v>
      </c>
      <c r="Z23" s="455" t="s">
        <v>90</v>
      </c>
      <c r="AA23" s="455" t="s">
        <v>90</v>
      </c>
      <c r="AB23" s="455" t="s">
        <v>90</v>
      </c>
      <c r="AC23" s="455" t="s">
        <v>90</v>
      </c>
      <c r="AD23" s="455" t="s">
        <v>90</v>
      </c>
      <c r="AE23" s="455" t="s">
        <v>90</v>
      </c>
      <c r="AF23" s="455" t="s">
        <v>90</v>
      </c>
    </row>
    <row r="24" spans="2:32" ht="18.75" x14ac:dyDescent="0.35">
      <c r="B24" s="477" t="s">
        <v>381</v>
      </c>
      <c r="C24" s="66">
        <v>0</v>
      </c>
      <c r="D24" s="53">
        <v>0</v>
      </c>
      <c r="E24" s="53">
        <v>0</v>
      </c>
      <c r="F24" s="53">
        <v>0</v>
      </c>
      <c r="G24" s="53">
        <v>0</v>
      </c>
      <c r="H24" s="53">
        <v>0</v>
      </c>
      <c r="I24" s="53">
        <v>0</v>
      </c>
      <c r="J24" s="53">
        <v>0</v>
      </c>
      <c r="K24" s="53">
        <v>0</v>
      </c>
      <c r="L24" s="53">
        <v>0</v>
      </c>
      <c r="M24" s="53">
        <v>0</v>
      </c>
      <c r="N24" s="53">
        <v>0</v>
      </c>
      <c r="O24" s="53">
        <v>0</v>
      </c>
      <c r="P24" s="3">
        <v>8</v>
      </c>
      <c r="S24" s="477" t="s">
        <v>381</v>
      </c>
      <c r="T24" s="455" t="s">
        <v>90</v>
      </c>
      <c r="U24" s="455" t="s">
        <v>90</v>
      </c>
      <c r="V24" s="455" t="s">
        <v>90</v>
      </c>
      <c r="W24" s="455" t="s">
        <v>90</v>
      </c>
      <c r="X24" s="455" t="s">
        <v>90</v>
      </c>
      <c r="Y24" s="455" t="s">
        <v>90</v>
      </c>
      <c r="Z24" s="455" t="s">
        <v>90</v>
      </c>
      <c r="AA24" s="455" t="s">
        <v>90</v>
      </c>
      <c r="AB24" s="455" t="s">
        <v>90</v>
      </c>
      <c r="AC24" s="455" t="s">
        <v>90</v>
      </c>
      <c r="AD24" s="455" t="s">
        <v>90</v>
      </c>
      <c r="AE24" s="455" t="s">
        <v>90</v>
      </c>
      <c r="AF24" s="455" t="s">
        <v>90</v>
      </c>
    </row>
    <row r="25" spans="2:32" ht="18.75" x14ac:dyDescent="0.35">
      <c r="B25" s="478" t="s">
        <v>127</v>
      </c>
      <c r="C25" s="66">
        <v>0</v>
      </c>
      <c r="D25" s="66">
        <v>0</v>
      </c>
      <c r="E25" s="53">
        <v>0</v>
      </c>
      <c r="F25" s="53">
        <v>0</v>
      </c>
      <c r="G25" s="53">
        <v>0</v>
      </c>
      <c r="H25" s="53">
        <v>0</v>
      </c>
      <c r="I25" s="66">
        <v>0</v>
      </c>
      <c r="J25" s="53">
        <v>0</v>
      </c>
      <c r="K25" s="53">
        <v>0</v>
      </c>
      <c r="L25" s="53">
        <v>0</v>
      </c>
      <c r="M25" s="53">
        <v>0</v>
      </c>
      <c r="N25" s="53">
        <v>0</v>
      </c>
      <c r="O25" s="66">
        <v>0</v>
      </c>
      <c r="P25" s="3">
        <v>9</v>
      </c>
      <c r="S25" s="478" t="s">
        <v>127</v>
      </c>
      <c r="T25" s="455" t="s">
        <v>90</v>
      </c>
      <c r="U25" s="455" t="s">
        <v>90</v>
      </c>
      <c r="V25" s="455" t="s">
        <v>90</v>
      </c>
      <c r="W25" s="455" t="s">
        <v>90</v>
      </c>
      <c r="X25" s="455" t="s">
        <v>90</v>
      </c>
      <c r="Y25" s="455" t="s">
        <v>90</v>
      </c>
      <c r="Z25" s="455" t="s">
        <v>90</v>
      </c>
      <c r="AA25" s="455" t="s">
        <v>90</v>
      </c>
      <c r="AB25" s="455" t="s">
        <v>90</v>
      </c>
      <c r="AC25" s="455" t="s">
        <v>90</v>
      </c>
      <c r="AD25" s="455" t="s">
        <v>90</v>
      </c>
      <c r="AE25" s="455" t="s">
        <v>90</v>
      </c>
      <c r="AF25" s="455" t="s">
        <v>90</v>
      </c>
    </row>
    <row r="26" spans="2:32" ht="18.75" x14ac:dyDescent="0.35">
      <c r="B26" s="478" t="s">
        <v>382</v>
      </c>
      <c r="C26" s="456">
        <v>1.1999999999999999E-3</v>
      </c>
      <c r="D26" s="66">
        <v>0</v>
      </c>
      <c r="E26" s="455">
        <v>1.1999999999999999E-3</v>
      </c>
      <c r="F26" s="53">
        <v>0</v>
      </c>
      <c r="G26" s="53">
        <v>0</v>
      </c>
      <c r="H26" s="53">
        <v>0</v>
      </c>
      <c r="I26" s="66">
        <v>0</v>
      </c>
      <c r="J26" s="455">
        <v>8.6E-3</v>
      </c>
      <c r="K26" s="53">
        <v>0</v>
      </c>
      <c r="L26" s="53">
        <v>0</v>
      </c>
      <c r="M26" s="53">
        <v>0</v>
      </c>
      <c r="N26" s="53">
        <v>0</v>
      </c>
      <c r="O26" s="66">
        <v>0</v>
      </c>
      <c r="P26" s="3">
        <v>10</v>
      </c>
      <c r="S26" s="478" t="s">
        <v>382</v>
      </c>
      <c r="T26" s="456">
        <v>1.1999999999999999E-3</v>
      </c>
      <c r="U26" s="455" t="s">
        <v>90</v>
      </c>
      <c r="V26" s="455">
        <v>1.1999999999999999E-3</v>
      </c>
      <c r="W26" s="455" t="s">
        <v>90</v>
      </c>
      <c r="X26" s="455" t="s">
        <v>90</v>
      </c>
      <c r="Y26" s="455" t="s">
        <v>90</v>
      </c>
      <c r="Z26" s="455" t="s">
        <v>90</v>
      </c>
      <c r="AA26" s="455">
        <v>8.6E-3</v>
      </c>
      <c r="AB26" s="455" t="s">
        <v>90</v>
      </c>
      <c r="AC26" s="455" t="s">
        <v>90</v>
      </c>
      <c r="AD26" s="455" t="s">
        <v>90</v>
      </c>
      <c r="AE26" s="455" t="s">
        <v>90</v>
      </c>
      <c r="AF26" s="455" t="s">
        <v>90</v>
      </c>
    </row>
    <row r="27" spans="2:32" ht="18.75" x14ac:dyDescent="0.35">
      <c r="B27" s="477" t="s">
        <v>188</v>
      </c>
      <c r="C27" s="458">
        <v>0.1</v>
      </c>
      <c r="D27" s="455">
        <v>4.7E-2</v>
      </c>
      <c r="E27" s="53">
        <v>0</v>
      </c>
      <c r="F27" s="455">
        <v>4.9000000000000002E-2</v>
      </c>
      <c r="G27" s="53">
        <v>0</v>
      </c>
      <c r="H27" s="53">
        <v>0</v>
      </c>
      <c r="I27" s="66">
        <v>0</v>
      </c>
      <c r="J27" s="455">
        <v>0.04</v>
      </c>
      <c r="K27" s="53">
        <v>0</v>
      </c>
      <c r="L27" s="455">
        <v>1.1999999999999999E-3</v>
      </c>
      <c r="M27" s="455">
        <v>6.6000000000000003E-2</v>
      </c>
      <c r="N27" s="455">
        <v>3.8999999999999998E-3</v>
      </c>
      <c r="O27" s="66">
        <v>0</v>
      </c>
      <c r="P27" s="3">
        <v>11</v>
      </c>
      <c r="S27" s="477" t="s">
        <v>188</v>
      </c>
      <c r="T27" s="458">
        <v>0.1</v>
      </c>
      <c r="U27" s="455">
        <v>4.7E-2</v>
      </c>
      <c r="V27" s="455" t="s">
        <v>90</v>
      </c>
      <c r="W27" s="455">
        <v>4.9000000000000002E-2</v>
      </c>
      <c r="X27" s="455" t="s">
        <v>90</v>
      </c>
      <c r="Y27" s="455" t="s">
        <v>90</v>
      </c>
      <c r="Z27" s="455" t="s">
        <v>90</v>
      </c>
      <c r="AA27" s="455">
        <v>0.04</v>
      </c>
      <c r="AB27" s="455" t="s">
        <v>90</v>
      </c>
      <c r="AC27" s="455">
        <v>1.1999999999999999E-3</v>
      </c>
      <c r="AD27" s="455">
        <v>6.6000000000000003E-2</v>
      </c>
      <c r="AE27" s="455">
        <v>3.8999999999999998E-3</v>
      </c>
      <c r="AF27" s="455" t="s">
        <v>90</v>
      </c>
    </row>
    <row r="28" spans="2:32" ht="15" x14ac:dyDescent="0.25">
      <c r="B28" s="41"/>
      <c r="C28" s="36"/>
      <c r="D28" s="36"/>
      <c r="E28" s="36"/>
      <c r="F28" s="36" t="s">
        <v>120</v>
      </c>
      <c r="G28" s="36"/>
      <c r="H28" s="36"/>
      <c r="I28" s="36"/>
      <c r="J28" s="36"/>
      <c r="K28" s="36"/>
      <c r="L28" s="36"/>
      <c r="M28" s="36"/>
      <c r="N28" s="36"/>
      <c r="O28" s="37"/>
      <c r="P28" s="3">
        <v>12</v>
      </c>
      <c r="S28" s="41"/>
      <c r="T28" s="36"/>
      <c r="U28" s="36"/>
      <c r="V28" s="36"/>
      <c r="W28" s="36" t="s">
        <v>120</v>
      </c>
      <c r="X28" s="36"/>
      <c r="Y28" s="36"/>
      <c r="Z28" s="36"/>
      <c r="AA28" s="36"/>
      <c r="AB28" s="36"/>
      <c r="AC28" s="36"/>
      <c r="AD28" s="36"/>
      <c r="AE28" s="36"/>
      <c r="AF28" s="37"/>
    </row>
    <row r="29" spans="2:32" x14ac:dyDescent="0.2">
      <c r="B29" s="38" t="s">
        <v>121</v>
      </c>
      <c r="C29" s="39"/>
      <c r="D29" s="39"/>
      <c r="E29" s="39"/>
      <c r="F29" s="39"/>
      <c r="G29" s="39"/>
      <c r="H29" s="39"/>
      <c r="I29" s="39"/>
      <c r="J29" s="39"/>
      <c r="K29" s="39"/>
      <c r="L29" s="39"/>
      <c r="M29" s="39"/>
      <c r="N29" s="39"/>
      <c r="O29" s="40"/>
      <c r="P29" s="3">
        <v>13</v>
      </c>
      <c r="S29" s="38" t="s">
        <v>121</v>
      </c>
      <c r="T29" s="39"/>
      <c r="U29" s="39"/>
      <c r="V29" s="39"/>
      <c r="W29" s="39"/>
      <c r="X29" s="39"/>
      <c r="Y29" s="39"/>
      <c r="Z29" s="39"/>
      <c r="AA29" s="39"/>
      <c r="AB29" s="39"/>
      <c r="AC29" s="39"/>
      <c r="AD29" s="39"/>
      <c r="AE29" s="39"/>
      <c r="AF29" s="40"/>
    </row>
    <row r="30" spans="2:32" ht="18.75" x14ac:dyDescent="0.35">
      <c r="B30" s="16" t="s">
        <v>124</v>
      </c>
      <c r="C30" s="13">
        <v>0.92</v>
      </c>
      <c r="D30" s="13">
        <v>0.55000000000000004</v>
      </c>
      <c r="E30" s="115">
        <v>0</v>
      </c>
      <c r="F30" s="65">
        <v>0</v>
      </c>
      <c r="G30" s="65">
        <v>0</v>
      </c>
      <c r="H30" s="65">
        <v>0</v>
      </c>
      <c r="I30" s="21">
        <v>0.4</v>
      </c>
      <c r="J30" s="21">
        <v>0.1</v>
      </c>
      <c r="K30" s="13">
        <v>0.18</v>
      </c>
      <c r="L30" s="65">
        <v>0</v>
      </c>
      <c r="M30" s="65">
        <v>0</v>
      </c>
      <c r="N30" s="65">
        <v>0</v>
      </c>
      <c r="O30" s="13">
        <v>0.14000000000000001</v>
      </c>
      <c r="P30" s="3">
        <v>14</v>
      </c>
      <c r="S30" s="16" t="s">
        <v>124</v>
      </c>
      <c r="T30" s="13">
        <v>0.92</v>
      </c>
      <c r="U30" s="13">
        <v>0.55000000000000004</v>
      </c>
      <c r="V30" s="455" t="s">
        <v>90</v>
      </c>
      <c r="W30" s="455" t="s">
        <v>90</v>
      </c>
      <c r="X30" s="455" t="s">
        <v>90</v>
      </c>
      <c r="Y30" s="455" t="s">
        <v>90</v>
      </c>
      <c r="Z30" s="21">
        <v>0.4</v>
      </c>
      <c r="AA30" s="21">
        <v>0.1</v>
      </c>
      <c r="AB30" s="13">
        <v>0.18</v>
      </c>
      <c r="AC30" s="455" t="s">
        <v>90</v>
      </c>
      <c r="AD30" s="455" t="s">
        <v>90</v>
      </c>
      <c r="AE30" s="455" t="s">
        <v>90</v>
      </c>
      <c r="AF30" s="13">
        <v>0.14000000000000001</v>
      </c>
    </row>
    <row r="31" spans="2:32" ht="18.75" x14ac:dyDescent="0.35">
      <c r="B31" s="15" t="s">
        <v>125</v>
      </c>
      <c r="C31" s="53">
        <v>0</v>
      </c>
      <c r="D31" s="6">
        <v>0.21</v>
      </c>
      <c r="E31" s="53">
        <v>0</v>
      </c>
      <c r="F31" s="53">
        <v>0</v>
      </c>
      <c r="G31" s="65">
        <v>0</v>
      </c>
      <c r="H31" s="65">
        <v>0</v>
      </c>
      <c r="I31" s="5">
        <v>0.2</v>
      </c>
      <c r="J31" s="6">
        <v>0.11</v>
      </c>
      <c r="K31" s="6">
        <v>0.05</v>
      </c>
      <c r="L31" s="53">
        <v>0</v>
      </c>
      <c r="M31" s="53">
        <v>0</v>
      </c>
      <c r="N31" s="53">
        <v>0</v>
      </c>
      <c r="O31" s="6">
        <v>0.13</v>
      </c>
      <c r="P31" s="3">
        <v>15</v>
      </c>
      <c r="S31" s="15" t="s">
        <v>125</v>
      </c>
      <c r="T31" s="455" t="s">
        <v>90</v>
      </c>
      <c r="U31" s="6">
        <v>0.21</v>
      </c>
      <c r="V31" s="455" t="s">
        <v>90</v>
      </c>
      <c r="W31" s="455" t="s">
        <v>90</v>
      </c>
      <c r="X31" s="455" t="s">
        <v>90</v>
      </c>
      <c r="Y31" s="455" t="s">
        <v>90</v>
      </c>
      <c r="Z31" s="5">
        <v>0.2</v>
      </c>
      <c r="AA31" s="6">
        <v>0.11</v>
      </c>
      <c r="AB31" s="6">
        <v>0.05</v>
      </c>
      <c r="AC31" s="455" t="s">
        <v>90</v>
      </c>
      <c r="AD31" s="455" t="s">
        <v>90</v>
      </c>
      <c r="AE31" s="455" t="s">
        <v>90</v>
      </c>
      <c r="AF31" s="6">
        <v>0.13</v>
      </c>
    </row>
    <row r="32" spans="2:32" ht="18.75" x14ac:dyDescent="0.35">
      <c r="B32" s="15" t="s">
        <v>126</v>
      </c>
      <c r="C32" s="53">
        <v>0</v>
      </c>
      <c r="D32" s="53">
        <v>0</v>
      </c>
      <c r="E32" s="53">
        <v>0</v>
      </c>
      <c r="F32" s="53">
        <v>0</v>
      </c>
      <c r="G32" s="65">
        <v>0</v>
      </c>
      <c r="H32" s="65">
        <v>0</v>
      </c>
      <c r="I32" s="53">
        <v>0</v>
      </c>
      <c r="J32" s="53">
        <v>0</v>
      </c>
      <c r="K32" s="53">
        <v>0</v>
      </c>
      <c r="L32" s="53">
        <v>0</v>
      </c>
      <c r="M32" s="53">
        <v>0</v>
      </c>
      <c r="N32" s="53">
        <v>0</v>
      </c>
      <c r="O32" s="6">
        <v>4.4999999999999998E-2</v>
      </c>
      <c r="P32" s="3">
        <v>16</v>
      </c>
      <c r="S32" s="15" t="s">
        <v>126</v>
      </c>
      <c r="T32" s="455" t="s">
        <v>90</v>
      </c>
      <c r="U32" s="455" t="s">
        <v>90</v>
      </c>
      <c r="V32" s="455" t="s">
        <v>90</v>
      </c>
      <c r="W32" s="455" t="s">
        <v>90</v>
      </c>
      <c r="X32" s="455" t="s">
        <v>90</v>
      </c>
      <c r="Y32" s="455" t="s">
        <v>90</v>
      </c>
      <c r="Z32" s="455" t="s">
        <v>90</v>
      </c>
      <c r="AA32" s="455" t="s">
        <v>90</v>
      </c>
      <c r="AB32" s="455" t="s">
        <v>90</v>
      </c>
      <c r="AC32" s="455" t="s">
        <v>90</v>
      </c>
      <c r="AD32" s="455" t="s">
        <v>90</v>
      </c>
      <c r="AE32" s="455" t="s">
        <v>90</v>
      </c>
      <c r="AF32" s="6">
        <v>4.4999999999999998E-2</v>
      </c>
    </row>
    <row r="33" spans="2:32" ht="18.75" x14ac:dyDescent="0.35">
      <c r="B33" s="17" t="s">
        <v>127</v>
      </c>
      <c r="C33" s="66">
        <v>0</v>
      </c>
      <c r="D33" s="66">
        <v>0</v>
      </c>
      <c r="E33" s="66">
        <v>0</v>
      </c>
      <c r="F33" s="66">
        <v>0</v>
      </c>
      <c r="G33" s="65">
        <v>0</v>
      </c>
      <c r="H33" s="65">
        <v>0</v>
      </c>
      <c r="I33" s="66">
        <v>0</v>
      </c>
      <c r="J33" s="66">
        <v>0</v>
      </c>
      <c r="K33" s="66">
        <v>0</v>
      </c>
      <c r="L33" s="66">
        <v>0</v>
      </c>
      <c r="M33" s="66">
        <v>0</v>
      </c>
      <c r="N33" s="66">
        <v>0</v>
      </c>
      <c r="O33" s="66">
        <v>0</v>
      </c>
      <c r="P33" s="3">
        <v>17</v>
      </c>
      <c r="S33" s="17" t="s">
        <v>127</v>
      </c>
      <c r="T33" s="455" t="s">
        <v>90</v>
      </c>
      <c r="U33" s="455" t="s">
        <v>90</v>
      </c>
      <c r="V33" s="455" t="s">
        <v>90</v>
      </c>
      <c r="W33" s="455" t="s">
        <v>90</v>
      </c>
      <c r="X33" s="455" t="s">
        <v>90</v>
      </c>
      <c r="Y33" s="455" t="s">
        <v>90</v>
      </c>
      <c r="Z33" s="455" t="s">
        <v>90</v>
      </c>
      <c r="AA33" s="455" t="s">
        <v>90</v>
      </c>
      <c r="AB33" s="455" t="s">
        <v>90</v>
      </c>
      <c r="AC33" s="455" t="s">
        <v>90</v>
      </c>
      <c r="AD33" s="455" t="s">
        <v>90</v>
      </c>
      <c r="AE33" s="455" t="s">
        <v>90</v>
      </c>
      <c r="AF33" s="455" t="s">
        <v>90</v>
      </c>
    </row>
    <row r="34" spans="2:32" x14ac:dyDescent="0.2">
      <c r="B34" s="10" t="s">
        <v>122</v>
      </c>
      <c r="C34" s="11"/>
      <c r="D34" s="11"/>
      <c r="E34" s="11"/>
      <c r="F34" s="11"/>
      <c r="G34" s="11"/>
      <c r="H34" s="11"/>
      <c r="I34" s="11"/>
      <c r="J34" s="11"/>
      <c r="K34" s="11"/>
      <c r="L34" s="11"/>
      <c r="M34" s="11"/>
      <c r="N34" s="11"/>
      <c r="O34" s="12"/>
      <c r="P34" s="3">
        <v>18</v>
      </c>
      <c r="S34" s="10" t="s">
        <v>122</v>
      </c>
      <c r="T34" s="11"/>
      <c r="U34" s="11"/>
      <c r="V34" s="11"/>
      <c r="W34" s="11"/>
      <c r="X34" s="11"/>
      <c r="Y34" s="11"/>
      <c r="Z34" s="11"/>
      <c r="AA34" s="11"/>
      <c r="AB34" s="11"/>
      <c r="AC34" s="11"/>
      <c r="AD34" s="11"/>
      <c r="AE34" s="11"/>
      <c r="AF34" s="12"/>
    </row>
    <row r="35" spans="2:32" ht="18.75" x14ac:dyDescent="0.35">
      <c r="B35" s="16" t="s">
        <v>124</v>
      </c>
      <c r="C35" s="66">
        <v>0</v>
      </c>
      <c r="D35" s="66">
        <v>0</v>
      </c>
      <c r="E35" s="66">
        <v>0</v>
      </c>
      <c r="F35" s="66">
        <v>0</v>
      </c>
      <c r="G35" s="66">
        <v>0</v>
      </c>
      <c r="H35" s="66">
        <v>0</v>
      </c>
      <c r="I35" s="66">
        <v>0</v>
      </c>
      <c r="J35" s="66">
        <v>0</v>
      </c>
      <c r="K35" s="13">
        <v>1.7000000000000001E-2</v>
      </c>
      <c r="L35" s="66">
        <v>0</v>
      </c>
      <c r="M35" s="66">
        <v>0</v>
      </c>
      <c r="N35" s="66">
        <v>0</v>
      </c>
      <c r="O35" s="66">
        <v>0</v>
      </c>
      <c r="P35" s="3">
        <v>19</v>
      </c>
      <c r="S35" s="16" t="s">
        <v>124</v>
      </c>
      <c r="T35" s="455" t="s">
        <v>90</v>
      </c>
      <c r="U35" s="455" t="s">
        <v>90</v>
      </c>
      <c r="V35" s="455" t="s">
        <v>90</v>
      </c>
      <c r="W35" s="455" t="s">
        <v>90</v>
      </c>
      <c r="X35" s="455" t="s">
        <v>90</v>
      </c>
      <c r="Y35" s="455" t="s">
        <v>90</v>
      </c>
      <c r="Z35" s="455" t="s">
        <v>90</v>
      </c>
      <c r="AA35" s="455" t="s">
        <v>90</v>
      </c>
      <c r="AB35" s="13">
        <v>1.7000000000000001E-2</v>
      </c>
      <c r="AC35" s="455" t="s">
        <v>90</v>
      </c>
      <c r="AD35" s="455" t="s">
        <v>90</v>
      </c>
      <c r="AE35" s="455" t="s">
        <v>90</v>
      </c>
      <c r="AF35" s="455" t="s">
        <v>90</v>
      </c>
    </row>
    <row r="36" spans="2:32" ht="18.75" x14ac:dyDescent="0.35">
      <c r="B36" s="15" t="s">
        <v>125</v>
      </c>
      <c r="C36" s="66">
        <v>0</v>
      </c>
      <c r="D36" s="66">
        <v>0</v>
      </c>
      <c r="E36" s="66">
        <v>0</v>
      </c>
      <c r="F36" s="66">
        <v>0</v>
      </c>
      <c r="G36" s="66">
        <v>0</v>
      </c>
      <c r="H36" s="66">
        <v>0</v>
      </c>
      <c r="I36" s="66">
        <v>0</v>
      </c>
      <c r="J36" s="66">
        <v>0</v>
      </c>
      <c r="K36" s="6">
        <v>1.4999999999999999E-2</v>
      </c>
      <c r="L36" s="66">
        <v>0</v>
      </c>
      <c r="M36" s="66">
        <v>0</v>
      </c>
      <c r="N36" s="66">
        <v>0</v>
      </c>
      <c r="O36" s="66">
        <v>0</v>
      </c>
      <c r="P36" s="3">
        <v>20</v>
      </c>
      <c r="S36" s="15" t="s">
        <v>125</v>
      </c>
      <c r="T36" s="455" t="s">
        <v>90</v>
      </c>
      <c r="U36" s="455" t="s">
        <v>90</v>
      </c>
      <c r="V36" s="455" t="s">
        <v>90</v>
      </c>
      <c r="W36" s="455" t="s">
        <v>90</v>
      </c>
      <c r="X36" s="455" t="s">
        <v>90</v>
      </c>
      <c r="Y36" s="455" t="s">
        <v>90</v>
      </c>
      <c r="Z36" s="455" t="s">
        <v>90</v>
      </c>
      <c r="AA36" s="455" t="s">
        <v>90</v>
      </c>
      <c r="AB36" s="6">
        <v>1.4999999999999999E-2</v>
      </c>
      <c r="AC36" s="455" t="s">
        <v>90</v>
      </c>
      <c r="AD36" s="455" t="s">
        <v>90</v>
      </c>
      <c r="AE36" s="455" t="s">
        <v>90</v>
      </c>
      <c r="AF36" s="455" t="s">
        <v>90</v>
      </c>
    </row>
    <row r="37" spans="2:32" ht="18.75" x14ac:dyDescent="0.35">
      <c r="B37" s="15" t="s">
        <v>126</v>
      </c>
      <c r="C37" s="66">
        <v>0</v>
      </c>
      <c r="D37" s="66">
        <v>0</v>
      </c>
      <c r="E37" s="66">
        <v>0</v>
      </c>
      <c r="F37" s="66">
        <v>0</v>
      </c>
      <c r="G37" s="66">
        <v>0</v>
      </c>
      <c r="H37" s="66">
        <v>0</v>
      </c>
      <c r="I37" s="66">
        <v>0</v>
      </c>
      <c r="J37" s="66">
        <v>0</v>
      </c>
      <c r="K37" s="66">
        <v>0</v>
      </c>
      <c r="L37" s="66">
        <v>0</v>
      </c>
      <c r="M37" s="66">
        <v>0</v>
      </c>
      <c r="N37" s="66">
        <v>0</v>
      </c>
      <c r="O37" s="66">
        <v>0</v>
      </c>
      <c r="P37" s="3">
        <v>21</v>
      </c>
      <c r="S37" s="15" t="s">
        <v>126</v>
      </c>
      <c r="T37" s="455" t="s">
        <v>90</v>
      </c>
      <c r="U37" s="455" t="s">
        <v>90</v>
      </c>
      <c r="V37" s="455" t="s">
        <v>90</v>
      </c>
      <c r="W37" s="455" t="s">
        <v>90</v>
      </c>
      <c r="X37" s="455" t="s">
        <v>90</v>
      </c>
      <c r="Y37" s="455" t="s">
        <v>90</v>
      </c>
      <c r="Z37" s="455" t="s">
        <v>90</v>
      </c>
      <c r="AA37" s="455" t="s">
        <v>90</v>
      </c>
      <c r="AB37" s="455" t="s">
        <v>90</v>
      </c>
      <c r="AC37" s="455" t="s">
        <v>90</v>
      </c>
      <c r="AD37" s="455" t="s">
        <v>90</v>
      </c>
      <c r="AE37" s="455" t="s">
        <v>90</v>
      </c>
      <c r="AF37" s="455" t="s">
        <v>90</v>
      </c>
    </row>
    <row r="38" spans="2:32" ht="18.75" x14ac:dyDescent="0.35">
      <c r="B38" s="17" t="s">
        <v>127</v>
      </c>
      <c r="C38" s="66">
        <v>0</v>
      </c>
      <c r="D38" s="66">
        <v>0</v>
      </c>
      <c r="E38" s="66">
        <v>0</v>
      </c>
      <c r="F38" s="66">
        <v>0</v>
      </c>
      <c r="G38" s="66">
        <v>0</v>
      </c>
      <c r="H38" s="66">
        <v>0</v>
      </c>
      <c r="I38" s="66">
        <v>0</v>
      </c>
      <c r="J38" s="66">
        <v>0</v>
      </c>
      <c r="K38" s="66">
        <v>0</v>
      </c>
      <c r="L38" s="66">
        <v>0</v>
      </c>
      <c r="M38" s="66">
        <v>0</v>
      </c>
      <c r="N38" s="66">
        <v>0</v>
      </c>
      <c r="O38" s="66">
        <v>0</v>
      </c>
      <c r="P38" s="3">
        <v>22</v>
      </c>
      <c r="S38" s="17" t="s">
        <v>127</v>
      </c>
      <c r="T38" s="455" t="s">
        <v>90</v>
      </c>
      <c r="U38" s="455" t="s">
        <v>90</v>
      </c>
      <c r="V38" s="455" t="s">
        <v>90</v>
      </c>
      <c r="W38" s="455" t="s">
        <v>90</v>
      </c>
      <c r="X38" s="455" t="s">
        <v>90</v>
      </c>
      <c r="Y38" s="455" t="s">
        <v>90</v>
      </c>
      <c r="Z38" s="455" t="s">
        <v>90</v>
      </c>
      <c r="AA38" s="455" t="s">
        <v>90</v>
      </c>
      <c r="AB38" s="455" t="s">
        <v>90</v>
      </c>
      <c r="AC38" s="455" t="s">
        <v>90</v>
      </c>
      <c r="AD38" s="455" t="s">
        <v>90</v>
      </c>
      <c r="AE38" s="455" t="s">
        <v>90</v>
      </c>
      <c r="AF38" s="455" t="s">
        <v>90</v>
      </c>
    </row>
    <row r="39" spans="2:32" x14ac:dyDescent="0.2">
      <c r="B39" s="10" t="s">
        <v>123</v>
      </c>
      <c r="C39" s="11"/>
      <c r="D39" s="11"/>
      <c r="E39" s="11"/>
      <c r="F39" s="11"/>
      <c r="G39" s="11"/>
      <c r="H39" s="11"/>
      <c r="I39" s="11"/>
      <c r="J39" s="11"/>
      <c r="K39" s="11"/>
      <c r="L39" s="11"/>
      <c r="M39" s="11"/>
      <c r="N39" s="11"/>
      <c r="O39" s="12"/>
      <c r="P39" s="3">
        <v>23</v>
      </c>
      <c r="S39" s="10" t="s">
        <v>123</v>
      </c>
      <c r="T39" s="11"/>
      <c r="U39" s="11"/>
      <c r="V39" s="11"/>
      <c r="W39" s="11"/>
      <c r="X39" s="11"/>
      <c r="Y39" s="11"/>
      <c r="Z39" s="11"/>
      <c r="AA39" s="11"/>
      <c r="AB39" s="11"/>
      <c r="AC39" s="11"/>
      <c r="AD39" s="11"/>
      <c r="AE39" s="11"/>
      <c r="AF39" s="12"/>
    </row>
    <row r="40" spans="2:32" ht="18.75" x14ac:dyDescent="0.35">
      <c r="B40" s="16" t="s">
        <v>124</v>
      </c>
      <c r="C40" s="66">
        <v>0</v>
      </c>
      <c r="D40" s="66">
        <v>0</v>
      </c>
      <c r="E40" s="66">
        <v>0</v>
      </c>
      <c r="F40" s="66">
        <v>0</v>
      </c>
      <c r="G40" s="66">
        <v>0</v>
      </c>
      <c r="H40" s="66">
        <v>0</v>
      </c>
      <c r="I40" s="66">
        <v>0</v>
      </c>
      <c r="J40" s="66">
        <v>0</v>
      </c>
      <c r="K40" s="66">
        <v>0</v>
      </c>
      <c r="L40" s="66">
        <v>0</v>
      </c>
      <c r="M40" s="66">
        <v>0</v>
      </c>
      <c r="N40" s="66">
        <v>0</v>
      </c>
      <c r="O40" s="66">
        <v>0</v>
      </c>
      <c r="P40" s="3">
        <v>24</v>
      </c>
      <c r="S40" s="16" t="s">
        <v>124</v>
      </c>
      <c r="T40" s="455" t="s">
        <v>90</v>
      </c>
      <c r="U40" s="455" t="s">
        <v>90</v>
      </c>
      <c r="V40" s="455" t="s">
        <v>90</v>
      </c>
      <c r="W40" s="455" t="s">
        <v>90</v>
      </c>
      <c r="X40" s="455" t="s">
        <v>90</v>
      </c>
      <c r="Y40" s="455" t="s">
        <v>90</v>
      </c>
      <c r="Z40" s="455" t="s">
        <v>90</v>
      </c>
      <c r="AA40" s="455" t="s">
        <v>90</v>
      </c>
      <c r="AB40" s="455" t="s">
        <v>90</v>
      </c>
      <c r="AC40" s="455" t="s">
        <v>90</v>
      </c>
      <c r="AD40" s="455" t="s">
        <v>90</v>
      </c>
      <c r="AE40" s="455" t="s">
        <v>90</v>
      </c>
      <c r="AF40" s="455" t="s">
        <v>90</v>
      </c>
    </row>
    <row r="41" spans="2:32" ht="18.75" x14ac:dyDescent="0.35">
      <c r="B41" s="15" t="s">
        <v>125</v>
      </c>
      <c r="C41" s="66">
        <v>0</v>
      </c>
      <c r="D41" s="66">
        <v>0</v>
      </c>
      <c r="E41" s="66">
        <v>0</v>
      </c>
      <c r="F41" s="66">
        <v>0</v>
      </c>
      <c r="G41" s="66">
        <v>0</v>
      </c>
      <c r="H41" s="66">
        <v>0</v>
      </c>
      <c r="I41" s="66">
        <v>0</v>
      </c>
      <c r="J41" s="66">
        <v>0</v>
      </c>
      <c r="K41" s="66">
        <v>0</v>
      </c>
      <c r="L41" s="66">
        <v>0</v>
      </c>
      <c r="M41" s="66">
        <v>0</v>
      </c>
      <c r="N41" s="66">
        <v>0</v>
      </c>
      <c r="O41" s="66">
        <v>0</v>
      </c>
      <c r="P41" s="3">
        <v>25</v>
      </c>
      <c r="S41" s="15" t="s">
        <v>125</v>
      </c>
      <c r="T41" s="455" t="s">
        <v>90</v>
      </c>
      <c r="U41" s="455" t="s">
        <v>90</v>
      </c>
      <c r="V41" s="455" t="s">
        <v>90</v>
      </c>
      <c r="W41" s="455" t="s">
        <v>90</v>
      </c>
      <c r="X41" s="455" t="s">
        <v>90</v>
      </c>
      <c r="Y41" s="455" t="s">
        <v>90</v>
      </c>
      <c r="Z41" s="455" t="s">
        <v>90</v>
      </c>
      <c r="AA41" s="455" t="s">
        <v>90</v>
      </c>
      <c r="AB41" s="455" t="s">
        <v>90</v>
      </c>
      <c r="AC41" s="455" t="s">
        <v>90</v>
      </c>
      <c r="AD41" s="455" t="s">
        <v>90</v>
      </c>
      <c r="AE41" s="455" t="s">
        <v>90</v>
      </c>
      <c r="AF41" s="455" t="s">
        <v>90</v>
      </c>
    </row>
    <row r="42" spans="2:32" ht="18.75" x14ac:dyDescent="0.35">
      <c r="B42" s="15" t="s">
        <v>126</v>
      </c>
      <c r="C42" s="66">
        <v>0</v>
      </c>
      <c r="D42" s="66">
        <v>0</v>
      </c>
      <c r="E42" s="66">
        <v>0</v>
      </c>
      <c r="F42" s="66">
        <v>0</v>
      </c>
      <c r="G42" s="66">
        <v>0</v>
      </c>
      <c r="H42" s="66">
        <v>0</v>
      </c>
      <c r="I42" s="66">
        <v>0</v>
      </c>
      <c r="J42" s="66">
        <v>0</v>
      </c>
      <c r="K42" s="66">
        <v>0</v>
      </c>
      <c r="L42" s="66">
        <v>0</v>
      </c>
      <c r="M42" s="66">
        <v>0</v>
      </c>
      <c r="N42" s="66">
        <v>0</v>
      </c>
      <c r="O42" s="66">
        <v>0</v>
      </c>
      <c r="P42" s="3">
        <v>26</v>
      </c>
      <c r="S42" s="15" t="s">
        <v>126</v>
      </c>
      <c r="T42" s="455" t="s">
        <v>90</v>
      </c>
      <c r="U42" s="455" t="s">
        <v>90</v>
      </c>
      <c r="V42" s="455" t="s">
        <v>90</v>
      </c>
      <c r="W42" s="455" t="s">
        <v>90</v>
      </c>
      <c r="X42" s="455" t="s">
        <v>90</v>
      </c>
      <c r="Y42" s="455" t="s">
        <v>90</v>
      </c>
      <c r="Z42" s="455" t="s">
        <v>90</v>
      </c>
      <c r="AA42" s="455" t="s">
        <v>90</v>
      </c>
      <c r="AB42" s="455" t="s">
        <v>90</v>
      </c>
      <c r="AC42" s="455" t="s">
        <v>90</v>
      </c>
      <c r="AD42" s="455" t="s">
        <v>90</v>
      </c>
      <c r="AE42" s="455" t="s">
        <v>90</v>
      </c>
      <c r="AF42" s="455" t="s">
        <v>90</v>
      </c>
    </row>
    <row r="43" spans="2:32" ht="18.75" x14ac:dyDescent="0.35">
      <c r="B43" s="15" t="s">
        <v>127</v>
      </c>
      <c r="C43" s="53">
        <v>0</v>
      </c>
      <c r="D43" s="53">
        <v>0</v>
      </c>
      <c r="E43" s="53">
        <v>0</v>
      </c>
      <c r="F43" s="53">
        <v>0</v>
      </c>
      <c r="G43" s="53">
        <v>0</v>
      </c>
      <c r="H43" s="53">
        <v>0</v>
      </c>
      <c r="I43" s="53">
        <v>0</v>
      </c>
      <c r="J43" s="53">
        <v>0</v>
      </c>
      <c r="K43" s="53">
        <v>0</v>
      </c>
      <c r="L43" s="53">
        <v>0</v>
      </c>
      <c r="M43" s="53">
        <v>0</v>
      </c>
      <c r="N43" s="53">
        <v>0</v>
      </c>
      <c r="O43" s="53">
        <v>0</v>
      </c>
      <c r="P43" s="3">
        <v>27</v>
      </c>
      <c r="S43" s="15" t="s">
        <v>127</v>
      </c>
      <c r="T43" s="455" t="s">
        <v>90</v>
      </c>
      <c r="U43" s="455" t="s">
        <v>90</v>
      </c>
      <c r="V43" s="455" t="s">
        <v>90</v>
      </c>
      <c r="W43" s="455" t="s">
        <v>90</v>
      </c>
      <c r="X43" s="455" t="s">
        <v>90</v>
      </c>
      <c r="Y43" s="455" t="s">
        <v>90</v>
      </c>
      <c r="Z43" s="455" t="s">
        <v>90</v>
      </c>
      <c r="AA43" s="455" t="s">
        <v>90</v>
      </c>
      <c r="AB43" s="455" t="s">
        <v>90</v>
      </c>
      <c r="AC43" s="455" t="s">
        <v>90</v>
      </c>
      <c r="AD43" s="455" t="s">
        <v>90</v>
      </c>
      <c r="AE43" s="455" t="s">
        <v>90</v>
      </c>
      <c r="AF43" s="455" t="s">
        <v>90</v>
      </c>
    </row>
    <row r="44" spans="2:32" ht="15" x14ac:dyDescent="0.25">
      <c r="B44" s="60" t="s">
        <v>26</v>
      </c>
      <c r="C44" s="60"/>
      <c r="D44" s="60"/>
      <c r="E44" s="60"/>
      <c r="F44" s="60"/>
      <c r="G44" s="60"/>
      <c r="H44" s="60"/>
      <c r="I44" s="60"/>
      <c r="J44" s="60"/>
      <c r="S44" s="3" t="s">
        <v>129</v>
      </c>
    </row>
    <row r="45" spans="2:32" x14ac:dyDescent="0.2">
      <c r="B45" s="60"/>
      <c r="C45" s="60"/>
      <c r="D45" s="60"/>
      <c r="E45" s="60"/>
      <c r="F45" s="60"/>
      <c r="G45" s="60"/>
      <c r="H45" s="60"/>
      <c r="I45" s="60"/>
      <c r="J45" s="60"/>
    </row>
    <row r="46" spans="2:32" ht="38.25" customHeight="1" x14ac:dyDescent="0.25">
      <c r="B46" s="949" t="s">
        <v>384</v>
      </c>
      <c r="C46" s="949"/>
      <c r="D46" s="949"/>
      <c r="E46" s="949"/>
      <c r="F46" s="949"/>
      <c r="G46" s="949"/>
      <c r="H46" s="949"/>
      <c r="I46" s="949"/>
      <c r="J46" s="949"/>
      <c r="K46" s="949"/>
      <c r="L46" s="949"/>
      <c r="M46" s="949"/>
      <c r="N46" s="949"/>
      <c r="O46" s="464"/>
      <c r="S46" s="962" t="s">
        <v>75</v>
      </c>
      <c r="T46" s="962"/>
      <c r="U46" s="962"/>
      <c r="V46" s="962"/>
      <c r="W46" s="962"/>
      <c r="X46" s="962"/>
      <c r="Y46" s="962"/>
      <c r="Z46" s="962"/>
      <c r="AA46" s="962"/>
      <c r="AB46" s="962"/>
      <c r="AC46" s="962"/>
      <c r="AD46" s="962"/>
    </row>
    <row r="47" spans="2:32" ht="15" x14ac:dyDescent="0.25">
      <c r="B47" s="941" t="s">
        <v>112</v>
      </c>
      <c r="C47" s="946" t="s">
        <v>113</v>
      </c>
      <c r="D47" s="947"/>
      <c r="E47" s="947"/>
      <c r="F47" s="947"/>
      <c r="G47" s="947"/>
      <c r="H47" s="947"/>
      <c r="I47" s="947"/>
      <c r="J47" s="947"/>
      <c r="K47" s="947"/>
      <c r="L47" s="947"/>
      <c r="M47" s="947"/>
      <c r="N47" s="948"/>
      <c r="O47" s="463"/>
      <c r="S47" s="941" t="s">
        <v>112</v>
      </c>
      <c r="T47" s="946" t="s">
        <v>113</v>
      </c>
      <c r="U47" s="947"/>
      <c r="V47" s="947"/>
      <c r="W47" s="947"/>
      <c r="X47" s="947"/>
      <c r="Y47" s="947"/>
      <c r="Z47" s="947"/>
      <c r="AA47" s="947"/>
      <c r="AB47" s="947"/>
      <c r="AC47" s="947"/>
      <c r="AD47" s="947"/>
      <c r="AE47" s="948"/>
    </row>
    <row r="48" spans="2:32" ht="15.75" customHeight="1" x14ac:dyDescent="0.2">
      <c r="B48" s="942"/>
      <c r="C48" s="462" t="s">
        <v>168</v>
      </c>
      <c r="D48" s="462" t="s">
        <v>171</v>
      </c>
      <c r="E48" s="462" t="s">
        <v>139</v>
      </c>
      <c r="F48" s="462" t="s">
        <v>142</v>
      </c>
      <c r="G48" s="462" t="s">
        <v>145</v>
      </c>
      <c r="H48" s="462" t="s">
        <v>174</v>
      </c>
      <c r="I48" s="462" t="s">
        <v>177</v>
      </c>
      <c r="J48" s="462" t="s">
        <v>165</v>
      </c>
      <c r="K48" s="462" t="s">
        <v>162</v>
      </c>
      <c r="L48" s="103" t="s">
        <v>266</v>
      </c>
      <c r="M48" s="103" t="s">
        <v>267</v>
      </c>
      <c r="N48" s="96" t="s">
        <v>265</v>
      </c>
      <c r="O48" s="103"/>
      <c r="S48" s="942"/>
      <c r="T48" s="462" t="s">
        <v>168</v>
      </c>
      <c r="U48" s="462" t="s">
        <v>171</v>
      </c>
      <c r="V48" s="462" t="s">
        <v>139</v>
      </c>
      <c r="W48" s="462" t="s">
        <v>142</v>
      </c>
      <c r="X48" s="462" t="s">
        <v>145</v>
      </c>
      <c r="Y48" s="462" t="s">
        <v>174</v>
      </c>
      <c r="Z48" s="462" t="s">
        <v>177</v>
      </c>
      <c r="AA48" s="462" t="s">
        <v>165</v>
      </c>
      <c r="AB48" s="462" t="s">
        <v>162</v>
      </c>
      <c r="AC48" s="103" t="s">
        <v>266</v>
      </c>
      <c r="AD48" s="103" t="s">
        <v>267</v>
      </c>
      <c r="AE48" s="96" t="s">
        <v>265</v>
      </c>
    </row>
    <row r="49" spans="2:31" ht="15.75" customHeight="1" x14ac:dyDescent="0.3">
      <c r="B49" s="9"/>
      <c r="C49" s="136" t="s">
        <v>102</v>
      </c>
      <c r="D49" s="136" t="s">
        <v>103</v>
      </c>
      <c r="E49" s="136" t="s">
        <v>104</v>
      </c>
      <c r="F49" s="136" t="s">
        <v>128</v>
      </c>
      <c r="G49" s="476" t="s">
        <v>379</v>
      </c>
      <c r="H49" s="451" t="s">
        <v>105</v>
      </c>
      <c r="I49" s="451" t="s">
        <v>116</v>
      </c>
      <c r="J49" s="451" t="s">
        <v>106</v>
      </c>
      <c r="K49" s="451" t="s">
        <v>107</v>
      </c>
      <c r="L49" s="451" t="s">
        <v>117</v>
      </c>
      <c r="M49" s="451" t="s">
        <v>118</v>
      </c>
      <c r="N49" s="451" t="s">
        <v>119</v>
      </c>
      <c r="O49" s="54"/>
      <c r="S49" s="9"/>
      <c r="T49" s="451" t="s">
        <v>102</v>
      </c>
      <c r="U49" s="451" t="s">
        <v>103</v>
      </c>
      <c r="V49" s="451" t="s">
        <v>104</v>
      </c>
      <c r="W49" s="451" t="s">
        <v>128</v>
      </c>
      <c r="X49" s="476" t="s">
        <v>379</v>
      </c>
      <c r="Y49" s="451" t="s">
        <v>105</v>
      </c>
      <c r="Z49" s="451" t="s">
        <v>116</v>
      </c>
      <c r="AA49" s="451" t="s">
        <v>106</v>
      </c>
      <c r="AB49" s="451" t="s">
        <v>107</v>
      </c>
      <c r="AC49" s="451" t="s">
        <v>117</v>
      </c>
      <c r="AD49" s="451" t="s">
        <v>118</v>
      </c>
      <c r="AE49" s="451" t="s">
        <v>119</v>
      </c>
    </row>
    <row r="50" spans="2:31" ht="15.75" customHeight="1" x14ac:dyDescent="0.25">
      <c r="B50" s="41"/>
      <c r="C50" s="36"/>
      <c r="D50" s="36"/>
      <c r="E50" s="36"/>
      <c r="F50" s="36" t="s">
        <v>383</v>
      </c>
      <c r="G50" s="479"/>
      <c r="H50" s="42"/>
      <c r="I50" s="36"/>
      <c r="J50" s="36"/>
      <c r="K50" s="36"/>
      <c r="L50" s="36"/>
      <c r="M50" s="36"/>
      <c r="N50" s="37"/>
      <c r="O50" s="460"/>
      <c r="P50" s="54"/>
      <c r="Q50" s="112"/>
      <c r="S50" s="41"/>
      <c r="T50" s="36"/>
      <c r="U50" s="36"/>
      <c r="V50" s="36"/>
      <c r="W50" s="36" t="s">
        <v>383</v>
      </c>
      <c r="X50" s="36"/>
      <c r="Y50" s="42"/>
      <c r="Z50" s="36"/>
      <c r="AA50" s="36"/>
      <c r="AB50" s="36"/>
      <c r="AC50" s="36"/>
      <c r="AD50" s="36"/>
      <c r="AE50" s="37"/>
    </row>
    <row r="51" spans="2:31" ht="18.75" x14ac:dyDescent="0.35">
      <c r="B51" s="16" t="s">
        <v>124</v>
      </c>
      <c r="C51" s="21">
        <v>0.65</v>
      </c>
      <c r="D51" s="21">
        <v>0.8</v>
      </c>
      <c r="E51" s="13">
        <v>0.42</v>
      </c>
      <c r="F51" s="13">
        <v>0.21</v>
      </c>
      <c r="G51" s="13">
        <v>0.33</v>
      </c>
      <c r="H51" s="459">
        <v>0.3</v>
      </c>
      <c r="I51" s="13">
        <v>0.18</v>
      </c>
      <c r="J51" s="13">
        <v>0.15</v>
      </c>
      <c r="K51" s="13">
        <v>0.32</v>
      </c>
      <c r="L51" s="13">
        <v>0.15</v>
      </c>
      <c r="M51" s="459">
        <v>0.1</v>
      </c>
      <c r="N51" s="65">
        <v>0</v>
      </c>
      <c r="O51" s="461"/>
      <c r="P51" s="54"/>
      <c r="Q51" s="112"/>
      <c r="S51" s="16" t="s">
        <v>124</v>
      </c>
      <c r="T51" s="21">
        <v>0.65</v>
      </c>
      <c r="U51" s="21">
        <v>0.8</v>
      </c>
      <c r="V51" s="13">
        <v>0.42</v>
      </c>
      <c r="W51" s="13">
        <v>0.21</v>
      </c>
      <c r="X51" s="13">
        <v>0.33</v>
      </c>
      <c r="Y51" s="459">
        <v>0.3</v>
      </c>
      <c r="Z51" s="13">
        <v>0.18</v>
      </c>
      <c r="AA51" s="13">
        <v>0.15</v>
      </c>
      <c r="AB51" s="13">
        <v>0.32</v>
      </c>
      <c r="AC51" s="13">
        <v>0.15</v>
      </c>
      <c r="AD51" s="459">
        <v>0.1</v>
      </c>
      <c r="AE51" s="455" t="s">
        <v>90</v>
      </c>
    </row>
    <row r="52" spans="2:31" ht="18.75" x14ac:dyDescent="0.35">
      <c r="B52" s="15" t="s">
        <v>125</v>
      </c>
      <c r="C52" s="53">
        <v>0</v>
      </c>
      <c r="D52" s="455">
        <v>0.21</v>
      </c>
      <c r="E52" s="6">
        <v>9.5000000000000001E-2</v>
      </c>
      <c r="F52" s="6">
        <v>4.9000000000000002E-2</v>
      </c>
      <c r="G52" s="6">
        <v>4.4999999999999998E-2</v>
      </c>
      <c r="H52" s="455">
        <v>0.21</v>
      </c>
      <c r="I52" s="6">
        <v>4.4999999999999998E-2</v>
      </c>
      <c r="J52" s="455">
        <v>4.5999999999999999E-2</v>
      </c>
      <c r="K52" s="455">
        <v>0.04</v>
      </c>
      <c r="L52" s="6">
        <v>5.8999999999999997E-2</v>
      </c>
      <c r="M52" s="455">
        <v>0.11</v>
      </c>
      <c r="N52" s="53">
        <v>0</v>
      </c>
      <c r="O52" s="461"/>
      <c r="P52" s="54"/>
      <c r="Q52" s="112"/>
      <c r="S52" s="15" t="s">
        <v>125</v>
      </c>
      <c r="T52" s="455" t="s">
        <v>90</v>
      </c>
      <c r="U52" s="455">
        <v>0.21</v>
      </c>
      <c r="V52" s="6">
        <v>9.5000000000000001E-2</v>
      </c>
      <c r="W52" s="6">
        <v>4.9000000000000002E-2</v>
      </c>
      <c r="X52" s="6">
        <v>4.4999999999999998E-2</v>
      </c>
      <c r="Y52" s="455">
        <v>0.21</v>
      </c>
      <c r="Z52" s="6">
        <v>4.4999999999999998E-2</v>
      </c>
      <c r="AA52" s="455">
        <v>4.5999999999999999E-2</v>
      </c>
      <c r="AB52" s="455">
        <v>0.04</v>
      </c>
      <c r="AC52" s="6">
        <v>5.8999999999999997E-2</v>
      </c>
      <c r="AD52" s="455">
        <v>0.11</v>
      </c>
      <c r="AE52" s="455" t="s">
        <v>90</v>
      </c>
    </row>
    <row r="53" spans="2:31" ht="18.75" x14ac:dyDescent="0.35">
      <c r="B53" s="15" t="s">
        <v>126</v>
      </c>
      <c r="C53" s="455">
        <v>7.9000000000000001E-2</v>
      </c>
      <c r="D53" s="53">
        <v>0</v>
      </c>
      <c r="E53" s="6">
        <v>6.4000000000000001E-2</v>
      </c>
      <c r="F53" s="455">
        <v>5.1999999999999998E-2</v>
      </c>
      <c r="G53" s="455">
        <v>8.7000000000000001E-4</v>
      </c>
      <c r="H53" s="455">
        <v>0.18</v>
      </c>
      <c r="I53" s="6">
        <v>3.1E-2</v>
      </c>
      <c r="J53" s="455">
        <v>4.4999999999999998E-2</v>
      </c>
      <c r="K53" s="455">
        <v>4.3999999999999997E-2</v>
      </c>
      <c r="L53" s="6">
        <v>7.3999999999999996E-2</v>
      </c>
      <c r="M53" s="455">
        <v>8.3000000000000004E-2</v>
      </c>
      <c r="N53" s="53">
        <v>0</v>
      </c>
      <c r="O53" s="461"/>
      <c r="P53" s="54"/>
      <c r="Q53" s="112"/>
      <c r="S53" s="15" t="s">
        <v>126</v>
      </c>
      <c r="T53" s="455">
        <v>7.9000000000000001E-2</v>
      </c>
      <c r="U53" s="455" t="s">
        <v>90</v>
      </c>
      <c r="V53" s="6">
        <v>6.4000000000000001E-2</v>
      </c>
      <c r="W53" s="455">
        <v>5.1999999999999998E-2</v>
      </c>
      <c r="X53" s="455">
        <v>8.7000000000000001E-4</v>
      </c>
      <c r="Y53" s="455">
        <v>0.18</v>
      </c>
      <c r="Z53" s="6">
        <v>3.1E-2</v>
      </c>
      <c r="AA53" s="455">
        <v>4.4999999999999998E-2</v>
      </c>
      <c r="AB53" s="455">
        <v>4.3999999999999997E-2</v>
      </c>
      <c r="AC53" s="6">
        <v>7.3999999999999996E-2</v>
      </c>
      <c r="AD53" s="455">
        <v>8.3000000000000004E-2</v>
      </c>
      <c r="AE53" s="455" t="s">
        <v>90</v>
      </c>
    </row>
    <row r="54" spans="2:31" ht="18.75" x14ac:dyDescent="0.35">
      <c r="B54" s="477" t="s">
        <v>380</v>
      </c>
      <c r="C54" s="66">
        <v>0</v>
      </c>
      <c r="D54" s="53">
        <v>0</v>
      </c>
      <c r="E54" s="14">
        <v>1E-4</v>
      </c>
      <c r="F54" s="66">
        <v>0</v>
      </c>
      <c r="G54" s="66">
        <v>0</v>
      </c>
      <c r="H54" s="66">
        <v>0</v>
      </c>
      <c r="I54" s="14">
        <v>1.7999999999999999E-2</v>
      </c>
      <c r="J54" s="66">
        <v>0</v>
      </c>
      <c r="K54" s="66">
        <v>0</v>
      </c>
      <c r="L54" s="66">
        <v>0</v>
      </c>
      <c r="M54" s="66">
        <v>0</v>
      </c>
      <c r="N54" s="53">
        <v>0</v>
      </c>
      <c r="O54" s="461"/>
      <c r="P54" s="54"/>
      <c r="Q54" s="112"/>
      <c r="S54" s="477" t="s">
        <v>380</v>
      </c>
      <c r="T54" s="455" t="s">
        <v>90</v>
      </c>
      <c r="U54" s="455" t="s">
        <v>90</v>
      </c>
      <c r="V54" s="14">
        <v>1E-4</v>
      </c>
      <c r="W54" s="455" t="s">
        <v>90</v>
      </c>
      <c r="X54" s="455" t="s">
        <v>90</v>
      </c>
      <c r="Y54" s="455" t="s">
        <v>90</v>
      </c>
      <c r="Z54" s="14">
        <v>1.7999999999999999E-2</v>
      </c>
      <c r="AA54" s="455" t="s">
        <v>90</v>
      </c>
      <c r="AB54" s="455" t="s">
        <v>90</v>
      </c>
      <c r="AC54" s="455" t="s">
        <v>90</v>
      </c>
      <c r="AD54" s="455" t="s">
        <v>90</v>
      </c>
      <c r="AE54" s="455" t="s">
        <v>90</v>
      </c>
    </row>
    <row r="55" spans="2:31" ht="18.75" x14ac:dyDescent="0.35">
      <c r="B55" s="477" t="s">
        <v>381</v>
      </c>
      <c r="C55" s="465">
        <v>6.3000000000000003E-4</v>
      </c>
      <c r="D55" s="53">
        <v>0</v>
      </c>
      <c r="E55" s="14">
        <v>8.0000000000000004E-4</v>
      </c>
      <c r="F55" s="66">
        <v>0</v>
      </c>
      <c r="G55" s="66">
        <v>0</v>
      </c>
      <c r="H55" s="66">
        <v>0</v>
      </c>
      <c r="I55" s="66">
        <v>0</v>
      </c>
      <c r="J55" s="66">
        <v>0</v>
      </c>
      <c r="K55" s="66">
        <v>0</v>
      </c>
      <c r="L55" s="66">
        <v>0</v>
      </c>
      <c r="M55" s="66">
        <v>0</v>
      </c>
      <c r="N55" s="53">
        <v>0</v>
      </c>
      <c r="O55" s="461"/>
      <c r="P55" s="54"/>
      <c r="Q55" s="112"/>
      <c r="S55" s="477" t="s">
        <v>381</v>
      </c>
      <c r="T55" s="465">
        <v>6.3000000000000003E-4</v>
      </c>
      <c r="U55" s="455" t="s">
        <v>90</v>
      </c>
      <c r="V55" s="14">
        <v>8.0000000000000004E-4</v>
      </c>
      <c r="W55" s="455" t="s">
        <v>90</v>
      </c>
      <c r="X55" s="455" t="s">
        <v>90</v>
      </c>
      <c r="Y55" s="455" t="s">
        <v>90</v>
      </c>
      <c r="Z55" s="455" t="s">
        <v>90</v>
      </c>
      <c r="AA55" s="455" t="s">
        <v>90</v>
      </c>
      <c r="AB55" s="455" t="s">
        <v>90</v>
      </c>
      <c r="AC55" s="455" t="s">
        <v>90</v>
      </c>
      <c r="AD55" s="455" t="s">
        <v>90</v>
      </c>
      <c r="AE55" s="455" t="s">
        <v>90</v>
      </c>
    </row>
    <row r="56" spans="2:31" ht="18.75" x14ac:dyDescent="0.35">
      <c r="B56" s="478" t="s">
        <v>127</v>
      </c>
      <c r="C56" s="66">
        <v>0</v>
      </c>
      <c r="D56" s="66">
        <v>0</v>
      </c>
      <c r="E56" s="66">
        <v>0</v>
      </c>
      <c r="F56" s="66">
        <v>0</v>
      </c>
      <c r="G56" s="66">
        <v>0</v>
      </c>
      <c r="H56" s="66">
        <v>0</v>
      </c>
      <c r="I56" s="66">
        <v>0</v>
      </c>
      <c r="J56" s="66">
        <v>0</v>
      </c>
      <c r="K56" s="66">
        <v>0</v>
      </c>
      <c r="L56" s="66">
        <v>0</v>
      </c>
      <c r="M56" s="465">
        <v>1.2E-4</v>
      </c>
      <c r="N56" s="66">
        <v>0</v>
      </c>
      <c r="O56" s="461"/>
      <c r="P56" s="54"/>
      <c r="Q56" s="112"/>
      <c r="S56" s="478" t="s">
        <v>127</v>
      </c>
      <c r="T56" s="455" t="s">
        <v>90</v>
      </c>
      <c r="U56" s="455" t="s">
        <v>90</v>
      </c>
      <c r="V56" s="455" t="s">
        <v>90</v>
      </c>
      <c r="W56" s="455" t="s">
        <v>90</v>
      </c>
      <c r="X56" s="455" t="s">
        <v>90</v>
      </c>
      <c r="Y56" s="455" t="s">
        <v>90</v>
      </c>
      <c r="Z56" s="455" t="s">
        <v>90</v>
      </c>
      <c r="AA56" s="455" t="s">
        <v>90</v>
      </c>
      <c r="AB56" s="455" t="s">
        <v>90</v>
      </c>
      <c r="AC56" s="455" t="s">
        <v>90</v>
      </c>
      <c r="AD56" s="465">
        <v>1.2E-4</v>
      </c>
      <c r="AE56" s="455" t="s">
        <v>90</v>
      </c>
    </row>
    <row r="57" spans="2:31" ht="18.75" x14ac:dyDescent="0.35">
      <c r="B57" s="477" t="s">
        <v>188</v>
      </c>
      <c r="C57" s="455">
        <v>1.0999999999999999E-2</v>
      </c>
      <c r="D57" s="66">
        <v>0</v>
      </c>
      <c r="E57" s="66">
        <v>0</v>
      </c>
      <c r="F57" s="455">
        <v>0.05</v>
      </c>
      <c r="G57" s="455">
        <v>5.7000000000000002E-3</v>
      </c>
      <c r="H57" s="455">
        <v>1.2E-2</v>
      </c>
      <c r="I57" s="455">
        <v>2.7E-2</v>
      </c>
      <c r="J57" s="455">
        <v>2.5000000000000001E-2</v>
      </c>
      <c r="K57" s="455">
        <v>3.7000000000000002E-3</v>
      </c>
      <c r="L57" s="455">
        <v>1.9E-2</v>
      </c>
      <c r="M57" s="455">
        <v>6.8999999999999999E-3</v>
      </c>
      <c r="N57" s="66">
        <v>0</v>
      </c>
      <c r="O57" s="461"/>
      <c r="P57" s="54"/>
      <c r="Q57" s="112"/>
      <c r="S57" s="477" t="s">
        <v>188</v>
      </c>
      <c r="T57" s="455">
        <v>1.0999999999999999E-2</v>
      </c>
      <c r="U57" s="455" t="s">
        <v>90</v>
      </c>
      <c r="V57" s="455" t="s">
        <v>90</v>
      </c>
      <c r="W57" s="455">
        <v>0.05</v>
      </c>
      <c r="X57" s="455">
        <v>5.7000000000000002E-3</v>
      </c>
      <c r="Y57" s="455">
        <v>1.2E-2</v>
      </c>
      <c r="Z57" s="455">
        <v>2.7E-2</v>
      </c>
      <c r="AA57" s="455">
        <v>2.5000000000000001E-2</v>
      </c>
      <c r="AB57" s="455">
        <v>3.7000000000000002E-3</v>
      </c>
      <c r="AC57" s="455">
        <v>1.9E-2</v>
      </c>
      <c r="AD57" s="455">
        <v>6.8999999999999999E-3</v>
      </c>
      <c r="AE57" s="455" t="s">
        <v>90</v>
      </c>
    </row>
    <row r="58" spans="2:31" ht="18.75" x14ac:dyDescent="0.35">
      <c r="B58" s="477" t="s">
        <v>385</v>
      </c>
      <c r="C58" s="53">
        <v>0</v>
      </c>
      <c r="D58" s="66">
        <v>0</v>
      </c>
      <c r="E58" s="455">
        <v>3.5999999999999999E-3</v>
      </c>
      <c r="F58" s="53">
        <v>0</v>
      </c>
      <c r="G58" s="455">
        <v>2.3E-3</v>
      </c>
      <c r="H58" s="53">
        <v>0</v>
      </c>
      <c r="I58" s="455">
        <v>1.5E-3</v>
      </c>
      <c r="J58" s="455">
        <v>8.5999999999999998E-4</v>
      </c>
      <c r="K58" s="455">
        <v>2.9E-5</v>
      </c>
      <c r="L58" s="455">
        <v>3.0000000000000001E-5</v>
      </c>
      <c r="M58" s="53">
        <v>0</v>
      </c>
      <c r="N58" s="66">
        <v>0</v>
      </c>
      <c r="O58" s="461"/>
      <c r="P58" s="54"/>
      <c r="Q58" s="112"/>
      <c r="S58" s="477" t="s">
        <v>385</v>
      </c>
      <c r="T58" s="455" t="s">
        <v>90</v>
      </c>
      <c r="U58" s="455" t="s">
        <v>90</v>
      </c>
      <c r="V58" s="455">
        <v>3.5999999999999999E-3</v>
      </c>
      <c r="W58" s="455" t="s">
        <v>90</v>
      </c>
      <c r="X58" s="455">
        <v>2.3E-3</v>
      </c>
      <c r="Y58" s="455" t="s">
        <v>90</v>
      </c>
      <c r="Z58" s="455">
        <v>1.5E-3</v>
      </c>
      <c r="AA58" s="455">
        <v>8.5999999999999998E-4</v>
      </c>
      <c r="AB58" s="455">
        <v>2.9E-5</v>
      </c>
      <c r="AC58" s="455">
        <v>3.0000000000000001E-5</v>
      </c>
      <c r="AD58" s="455" t="s">
        <v>90</v>
      </c>
      <c r="AE58" s="455" t="s">
        <v>90</v>
      </c>
    </row>
    <row r="59" spans="2:31" ht="18.75" x14ac:dyDescent="0.35">
      <c r="B59" s="477" t="s">
        <v>386</v>
      </c>
      <c r="C59" s="455">
        <v>8.0000000000000002E-3</v>
      </c>
      <c r="D59" s="66">
        <v>0</v>
      </c>
      <c r="E59" s="455">
        <v>8.0000000000000002E-3</v>
      </c>
      <c r="F59" s="455">
        <v>8.0000000000000002E-3</v>
      </c>
      <c r="G59" s="53">
        <v>0</v>
      </c>
      <c r="H59" s="455">
        <v>7.2999999999999996E-4</v>
      </c>
      <c r="I59" s="53">
        <v>0</v>
      </c>
      <c r="J59" s="455">
        <v>8.0000000000000002E-3</v>
      </c>
      <c r="K59" s="53">
        <v>0</v>
      </c>
      <c r="L59" s="53">
        <v>0</v>
      </c>
      <c r="M59" s="53">
        <v>0</v>
      </c>
      <c r="N59" s="66">
        <v>0</v>
      </c>
      <c r="O59" s="461"/>
      <c r="P59" s="54"/>
      <c r="Q59" s="112"/>
      <c r="S59" s="477" t="s">
        <v>386</v>
      </c>
      <c r="T59" s="455">
        <v>8.0000000000000002E-3</v>
      </c>
      <c r="U59" s="455" t="s">
        <v>90</v>
      </c>
      <c r="V59" s="455">
        <v>8.0000000000000002E-3</v>
      </c>
      <c r="W59" s="455">
        <v>8.0000000000000002E-3</v>
      </c>
      <c r="X59" s="455" t="s">
        <v>90</v>
      </c>
      <c r="Y59" s="455">
        <v>7.2999999999999996E-4</v>
      </c>
      <c r="Z59" s="455" t="s">
        <v>90</v>
      </c>
      <c r="AA59" s="455">
        <v>8.0000000000000002E-3</v>
      </c>
      <c r="AB59" s="455" t="s">
        <v>90</v>
      </c>
      <c r="AC59" s="455" t="s">
        <v>90</v>
      </c>
      <c r="AD59" s="455" t="s">
        <v>90</v>
      </c>
      <c r="AE59" s="455" t="s">
        <v>90</v>
      </c>
    </row>
    <row r="60" spans="2:31" ht="15" x14ac:dyDescent="0.25">
      <c r="B60" s="41"/>
      <c r="C60" s="36"/>
      <c r="D60" s="36"/>
      <c r="E60" s="36"/>
      <c r="F60" s="36" t="s">
        <v>120</v>
      </c>
      <c r="G60" s="36"/>
      <c r="H60" s="36"/>
      <c r="I60" s="36"/>
      <c r="J60" s="36"/>
      <c r="K60" s="36"/>
      <c r="L60" s="36"/>
      <c r="M60" s="36"/>
      <c r="N60" s="37"/>
      <c r="O60" s="460"/>
      <c r="P60" s="54"/>
      <c r="Q60" s="112"/>
      <c r="S60" s="481"/>
      <c r="T60" s="36"/>
      <c r="U60" s="36"/>
      <c r="V60" s="36"/>
      <c r="W60" s="36" t="s">
        <v>120</v>
      </c>
      <c r="X60" s="36"/>
      <c r="Y60" s="36"/>
      <c r="Z60" s="36"/>
      <c r="AA60" s="36"/>
      <c r="AB60" s="36"/>
      <c r="AC60" s="36"/>
      <c r="AD60" s="36"/>
      <c r="AE60" s="37"/>
    </row>
    <row r="61" spans="2:31" ht="15" x14ac:dyDescent="0.25">
      <c r="B61" s="38" t="s">
        <v>121</v>
      </c>
      <c r="C61" s="39"/>
      <c r="D61" s="39"/>
      <c r="E61" s="39"/>
      <c r="F61" s="39"/>
      <c r="G61" s="39"/>
      <c r="H61" s="39"/>
      <c r="I61" s="39"/>
      <c r="J61" s="39"/>
      <c r="K61" s="39"/>
      <c r="L61" s="39"/>
      <c r="M61" s="39"/>
      <c r="N61" s="40"/>
      <c r="O61" s="18"/>
      <c r="P61" s="55"/>
      <c r="Q61" s="112"/>
      <c r="S61" s="38" t="s">
        <v>121</v>
      </c>
      <c r="T61" s="39"/>
      <c r="U61" s="39"/>
      <c r="V61" s="39"/>
      <c r="W61" s="39"/>
      <c r="X61" s="39"/>
      <c r="Y61" s="39"/>
      <c r="Z61" s="39"/>
      <c r="AA61" s="39"/>
      <c r="AB61" s="39"/>
      <c r="AC61" s="39"/>
      <c r="AD61" s="39"/>
      <c r="AE61" s="40"/>
    </row>
    <row r="62" spans="2:31" ht="18.75" x14ac:dyDescent="0.35">
      <c r="B62" s="16" t="s">
        <v>124</v>
      </c>
      <c r="C62" s="65">
        <v>0</v>
      </c>
      <c r="D62" s="65">
        <v>0</v>
      </c>
      <c r="E62" s="65">
        <v>0</v>
      </c>
      <c r="F62" s="65">
        <v>0</v>
      </c>
      <c r="G62" s="65">
        <v>0</v>
      </c>
      <c r="H62" s="65">
        <v>0</v>
      </c>
      <c r="I62" s="65">
        <v>0</v>
      </c>
      <c r="J62" s="13">
        <v>0.23</v>
      </c>
      <c r="K62" s="65">
        <v>0</v>
      </c>
      <c r="L62" s="65">
        <v>0</v>
      </c>
      <c r="M62" s="65">
        <v>0</v>
      </c>
      <c r="N62" s="65">
        <v>0</v>
      </c>
      <c r="O62" s="461"/>
      <c r="P62" s="54"/>
      <c r="Q62" s="112"/>
      <c r="S62" s="16" t="s">
        <v>124</v>
      </c>
      <c r="T62" s="455" t="s">
        <v>90</v>
      </c>
      <c r="U62" s="455" t="s">
        <v>90</v>
      </c>
      <c r="V62" s="455" t="s">
        <v>90</v>
      </c>
      <c r="W62" s="455" t="s">
        <v>90</v>
      </c>
      <c r="X62" s="455" t="s">
        <v>90</v>
      </c>
      <c r="Y62" s="455" t="s">
        <v>90</v>
      </c>
      <c r="Z62" s="455" t="s">
        <v>90</v>
      </c>
      <c r="AA62" s="13">
        <v>0.23</v>
      </c>
      <c r="AB62" s="455" t="s">
        <v>90</v>
      </c>
      <c r="AC62" s="455" t="s">
        <v>90</v>
      </c>
      <c r="AD62" s="455" t="s">
        <v>90</v>
      </c>
      <c r="AE62" s="455" t="s">
        <v>90</v>
      </c>
    </row>
    <row r="63" spans="2:31" ht="18.75" x14ac:dyDescent="0.35">
      <c r="B63" s="15" t="s">
        <v>125</v>
      </c>
      <c r="C63" s="65">
        <v>0</v>
      </c>
      <c r="D63" s="65">
        <v>0</v>
      </c>
      <c r="E63" s="65">
        <v>0</v>
      </c>
      <c r="F63" s="65">
        <v>0</v>
      </c>
      <c r="G63" s="65">
        <v>0</v>
      </c>
      <c r="H63" s="65">
        <v>0</v>
      </c>
      <c r="I63" s="65">
        <v>0</v>
      </c>
      <c r="J63" s="6">
        <v>3.6999999999999998E-2</v>
      </c>
      <c r="K63" s="65">
        <v>0</v>
      </c>
      <c r="L63" s="65">
        <v>0</v>
      </c>
      <c r="M63" s="65">
        <v>0</v>
      </c>
      <c r="N63" s="65">
        <v>0</v>
      </c>
      <c r="O63" s="461"/>
      <c r="P63" s="54"/>
      <c r="Q63" s="103"/>
      <c r="S63" s="15" t="s">
        <v>125</v>
      </c>
      <c r="T63" s="455" t="s">
        <v>90</v>
      </c>
      <c r="U63" s="455" t="s">
        <v>90</v>
      </c>
      <c r="V63" s="455" t="s">
        <v>90</v>
      </c>
      <c r="W63" s="455" t="s">
        <v>90</v>
      </c>
      <c r="X63" s="455" t="s">
        <v>90</v>
      </c>
      <c r="Y63" s="455" t="s">
        <v>90</v>
      </c>
      <c r="Z63" s="455" t="s">
        <v>90</v>
      </c>
      <c r="AA63" s="6">
        <v>3.6999999999999998E-2</v>
      </c>
      <c r="AB63" s="455" t="s">
        <v>90</v>
      </c>
      <c r="AC63" s="455" t="s">
        <v>90</v>
      </c>
      <c r="AD63" s="455" t="s">
        <v>90</v>
      </c>
      <c r="AE63" s="455" t="s">
        <v>90</v>
      </c>
    </row>
    <row r="64" spans="2:31" ht="18.75" x14ac:dyDescent="0.35">
      <c r="B64" s="15" t="s">
        <v>126</v>
      </c>
      <c r="C64" s="65">
        <v>0</v>
      </c>
      <c r="D64" s="65">
        <v>0</v>
      </c>
      <c r="E64" s="65">
        <v>0</v>
      </c>
      <c r="F64" s="65">
        <v>0</v>
      </c>
      <c r="G64" s="65">
        <v>0</v>
      </c>
      <c r="H64" s="65">
        <v>0</v>
      </c>
      <c r="I64" s="65">
        <v>0</v>
      </c>
      <c r="J64" s="65">
        <v>0</v>
      </c>
      <c r="K64" s="65">
        <v>0</v>
      </c>
      <c r="L64" s="65">
        <v>0</v>
      </c>
      <c r="M64" s="65">
        <v>0</v>
      </c>
      <c r="N64" s="65">
        <v>0</v>
      </c>
      <c r="O64" s="461"/>
      <c r="P64" s="54"/>
      <c r="Q64" s="103"/>
      <c r="S64" s="15" t="s">
        <v>126</v>
      </c>
      <c r="T64" s="455" t="s">
        <v>90</v>
      </c>
      <c r="U64" s="455" t="s">
        <v>90</v>
      </c>
      <c r="V64" s="455" t="s">
        <v>90</v>
      </c>
      <c r="W64" s="455" t="s">
        <v>90</v>
      </c>
      <c r="X64" s="455" t="s">
        <v>90</v>
      </c>
      <c r="Y64" s="455" t="s">
        <v>90</v>
      </c>
      <c r="Z64" s="455" t="s">
        <v>90</v>
      </c>
      <c r="AA64" s="455" t="s">
        <v>90</v>
      </c>
      <c r="AB64" s="455" t="s">
        <v>90</v>
      </c>
      <c r="AC64" s="455" t="s">
        <v>90</v>
      </c>
      <c r="AD64" s="455" t="s">
        <v>90</v>
      </c>
      <c r="AE64" s="455" t="s">
        <v>90</v>
      </c>
    </row>
    <row r="65" spans="2:31" ht="18.75" x14ac:dyDescent="0.35">
      <c r="B65" s="17" t="s">
        <v>127</v>
      </c>
      <c r="C65" s="65">
        <v>0</v>
      </c>
      <c r="D65" s="65">
        <v>0</v>
      </c>
      <c r="E65" s="65">
        <v>0</v>
      </c>
      <c r="F65" s="65">
        <v>0</v>
      </c>
      <c r="G65" s="65">
        <v>0</v>
      </c>
      <c r="H65" s="65">
        <v>0</v>
      </c>
      <c r="I65" s="65">
        <v>0</v>
      </c>
      <c r="J65" s="65">
        <v>0</v>
      </c>
      <c r="K65" s="65">
        <v>0</v>
      </c>
      <c r="L65" s="65">
        <v>0</v>
      </c>
      <c r="M65" s="65">
        <v>0</v>
      </c>
      <c r="N65" s="65">
        <v>0</v>
      </c>
      <c r="O65" s="461"/>
      <c r="P65" s="54"/>
      <c r="Q65" s="103"/>
      <c r="S65" s="17" t="s">
        <v>127</v>
      </c>
      <c r="T65" s="455" t="s">
        <v>90</v>
      </c>
      <c r="U65" s="455" t="s">
        <v>90</v>
      </c>
      <c r="V65" s="455" t="s">
        <v>90</v>
      </c>
      <c r="W65" s="455" t="s">
        <v>90</v>
      </c>
      <c r="X65" s="455" t="s">
        <v>90</v>
      </c>
      <c r="Y65" s="455" t="s">
        <v>90</v>
      </c>
      <c r="Z65" s="455" t="s">
        <v>90</v>
      </c>
      <c r="AA65" s="455" t="s">
        <v>90</v>
      </c>
      <c r="AB65" s="455" t="s">
        <v>90</v>
      </c>
      <c r="AC65" s="455" t="s">
        <v>90</v>
      </c>
      <c r="AD65" s="455" t="s">
        <v>90</v>
      </c>
      <c r="AE65" s="455" t="s">
        <v>90</v>
      </c>
    </row>
    <row r="66" spans="2:31" x14ac:dyDescent="0.2">
      <c r="B66" s="10" t="s">
        <v>122</v>
      </c>
      <c r="C66" s="11"/>
      <c r="D66" s="11"/>
      <c r="E66" s="11"/>
      <c r="F66" s="11"/>
      <c r="G66" s="11"/>
      <c r="H66" s="11"/>
      <c r="I66" s="11"/>
      <c r="J66" s="11"/>
      <c r="K66" s="11"/>
      <c r="L66" s="11"/>
      <c r="M66" s="11"/>
      <c r="N66" s="12"/>
      <c r="O66" s="18"/>
      <c r="S66" s="10" t="s">
        <v>122</v>
      </c>
      <c r="T66" s="11"/>
      <c r="U66" s="11"/>
      <c r="V66" s="11"/>
      <c r="W66" s="11"/>
      <c r="X66" s="11"/>
      <c r="Y66" s="11"/>
      <c r="Z66" s="11"/>
      <c r="AA66" s="11"/>
      <c r="AB66" s="11"/>
      <c r="AC66" s="11"/>
      <c r="AD66" s="11"/>
      <c r="AE66" s="12"/>
    </row>
    <row r="67" spans="2:31" ht="18.75" x14ac:dyDescent="0.35">
      <c r="B67" s="16" t="s">
        <v>124</v>
      </c>
      <c r="C67" s="65">
        <v>0</v>
      </c>
      <c r="D67" s="65">
        <v>0</v>
      </c>
      <c r="E67" s="65">
        <v>0</v>
      </c>
      <c r="F67" s="65">
        <v>0</v>
      </c>
      <c r="G67" s="65">
        <v>0</v>
      </c>
      <c r="H67" s="6">
        <v>6.3E-2</v>
      </c>
      <c r="I67" s="65">
        <v>0</v>
      </c>
      <c r="J67" s="13">
        <v>1.7000000000000001E-2</v>
      </c>
      <c r="K67" s="65">
        <v>0</v>
      </c>
      <c r="L67" s="65">
        <v>0</v>
      </c>
      <c r="M67" s="65">
        <v>0</v>
      </c>
      <c r="N67" s="65">
        <v>0</v>
      </c>
      <c r="O67" s="461"/>
      <c r="S67" s="16" t="s">
        <v>124</v>
      </c>
      <c r="T67" s="455" t="s">
        <v>90</v>
      </c>
      <c r="U67" s="455" t="s">
        <v>90</v>
      </c>
      <c r="V67" s="455" t="s">
        <v>90</v>
      </c>
      <c r="W67" s="455" t="s">
        <v>90</v>
      </c>
      <c r="X67" s="455" t="s">
        <v>90</v>
      </c>
      <c r="Y67" s="6">
        <v>6.3E-2</v>
      </c>
      <c r="Z67" s="455" t="s">
        <v>90</v>
      </c>
      <c r="AA67" s="13">
        <v>1.7000000000000001E-2</v>
      </c>
      <c r="AB67" s="455" t="s">
        <v>90</v>
      </c>
      <c r="AC67" s="455" t="s">
        <v>90</v>
      </c>
      <c r="AD67" s="455" t="s">
        <v>90</v>
      </c>
      <c r="AE67" s="455" t="s">
        <v>90</v>
      </c>
    </row>
    <row r="68" spans="2:31" ht="18.75" x14ac:dyDescent="0.35">
      <c r="B68" s="15" t="s">
        <v>125</v>
      </c>
      <c r="C68" s="65">
        <v>0</v>
      </c>
      <c r="D68" s="65">
        <v>0</v>
      </c>
      <c r="E68" s="65">
        <v>0</v>
      </c>
      <c r="F68" s="65">
        <v>0</v>
      </c>
      <c r="G68" s="65">
        <v>0</v>
      </c>
      <c r="H68" s="65">
        <v>0</v>
      </c>
      <c r="I68" s="65">
        <v>0</v>
      </c>
      <c r="J68" s="6">
        <v>7.4999999999999997E-2</v>
      </c>
      <c r="K68" s="65">
        <v>0</v>
      </c>
      <c r="L68" s="65">
        <v>0</v>
      </c>
      <c r="M68" s="65">
        <v>0</v>
      </c>
      <c r="N68" s="65">
        <v>0</v>
      </c>
      <c r="O68" s="461"/>
      <c r="S68" s="15" t="s">
        <v>125</v>
      </c>
      <c r="T68" s="455" t="s">
        <v>90</v>
      </c>
      <c r="U68" s="455" t="s">
        <v>90</v>
      </c>
      <c r="V68" s="455" t="s">
        <v>90</v>
      </c>
      <c r="W68" s="455" t="s">
        <v>90</v>
      </c>
      <c r="X68" s="455" t="s">
        <v>90</v>
      </c>
      <c r="Y68" s="455" t="s">
        <v>90</v>
      </c>
      <c r="Z68" s="455" t="s">
        <v>90</v>
      </c>
      <c r="AA68" s="6">
        <v>7.4999999999999997E-2</v>
      </c>
      <c r="AB68" s="455" t="s">
        <v>90</v>
      </c>
      <c r="AC68" s="455" t="s">
        <v>90</v>
      </c>
      <c r="AD68" s="455" t="s">
        <v>90</v>
      </c>
      <c r="AE68" s="455" t="s">
        <v>90</v>
      </c>
    </row>
    <row r="69" spans="2:31" ht="18.75" x14ac:dyDescent="0.35">
      <c r="B69" s="15" t="s">
        <v>126</v>
      </c>
      <c r="C69" s="65">
        <v>0</v>
      </c>
      <c r="D69" s="65">
        <v>0</v>
      </c>
      <c r="E69" s="65">
        <v>0</v>
      </c>
      <c r="F69" s="65">
        <v>0</v>
      </c>
      <c r="G69" s="65">
        <v>0</v>
      </c>
      <c r="H69" s="65">
        <v>0</v>
      </c>
      <c r="I69" s="65">
        <v>0</v>
      </c>
      <c r="J69" s="65">
        <v>0</v>
      </c>
      <c r="K69" s="65">
        <v>0</v>
      </c>
      <c r="L69" s="65">
        <v>0</v>
      </c>
      <c r="M69" s="65">
        <v>0</v>
      </c>
      <c r="N69" s="65">
        <v>0</v>
      </c>
      <c r="O69" s="461"/>
      <c r="S69" s="15" t="s">
        <v>126</v>
      </c>
      <c r="T69" s="455" t="s">
        <v>90</v>
      </c>
      <c r="U69" s="455" t="s">
        <v>90</v>
      </c>
      <c r="V69" s="455" t="s">
        <v>90</v>
      </c>
      <c r="W69" s="455" t="s">
        <v>90</v>
      </c>
      <c r="X69" s="455" t="s">
        <v>90</v>
      </c>
      <c r="Y69" s="455" t="s">
        <v>90</v>
      </c>
      <c r="Z69" s="455" t="s">
        <v>90</v>
      </c>
      <c r="AA69" s="455" t="s">
        <v>90</v>
      </c>
      <c r="AB69" s="455" t="s">
        <v>90</v>
      </c>
      <c r="AC69" s="455" t="s">
        <v>90</v>
      </c>
      <c r="AD69" s="455" t="s">
        <v>90</v>
      </c>
      <c r="AE69" s="455" t="s">
        <v>90</v>
      </c>
    </row>
    <row r="70" spans="2:31" ht="18.75" x14ac:dyDescent="0.35">
      <c r="B70" s="17" t="s">
        <v>127</v>
      </c>
      <c r="C70" s="65">
        <v>0</v>
      </c>
      <c r="D70" s="65">
        <v>0</v>
      </c>
      <c r="E70" s="65">
        <v>0</v>
      </c>
      <c r="F70" s="65">
        <v>0</v>
      </c>
      <c r="G70" s="65">
        <v>0</v>
      </c>
      <c r="H70" s="65">
        <v>0</v>
      </c>
      <c r="I70" s="65">
        <v>0</v>
      </c>
      <c r="J70" s="65">
        <v>0</v>
      </c>
      <c r="K70" s="65">
        <v>0</v>
      </c>
      <c r="L70" s="65">
        <v>0</v>
      </c>
      <c r="M70" s="65">
        <v>0</v>
      </c>
      <c r="N70" s="65">
        <v>0</v>
      </c>
      <c r="O70" s="461"/>
      <c r="S70" s="17" t="s">
        <v>127</v>
      </c>
      <c r="T70" s="455" t="s">
        <v>90</v>
      </c>
      <c r="U70" s="455" t="s">
        <v>90</v>
      </c>
      <c r="V70" s="455" t="s">
        <v>90</v>
      </c>
      <c r="W70" s="455" t="s">
        <v>90</v>
      </c>
      <c r="X70" s="455" t="s">
        <v>90</v>
      </c>
      <c r="Y70" s="455" t="s">
        <v>90</v>
      </c>
      <c r="Z70" s="455" t="s">
        <v>90</v>
      </c>
      <c r="AA70" s="455" t="s">
        <v>90</v>
      </c>
      <c r="AB70" s="455" t="s">
        <v>90</v>
      </c>
      <c r="AC70" s="455" t="s">
        <v>90</v>
      </c>
      <c r="AD70" s="455" t="s">
        <v>90</v>
      </c>
      <c r="AE70" s="455" t="s">
        <v>90</v>
      </c>
    </row>
    <row r="71" spans="2:31" x14ac:dyDescent="0.2">
      <c r="B71" s="10" t="s">
        <v>123</v>
      </c>
      <c r="C71" s="11"/>
      <c r="D71" s="11"/>
      <c r="E71" s="11"/>
      <c r="F71" s="11"/>
      <c r="G71" s="11"/>
      <c r="H71" s="11"/>
      <c r="I71" s="11"/>
      <c r="J71" s="11"/>
      <c r="K71" s="11"/>
      <c r="L71" s="11"/>
      <c r="M71" s="11"/>
      <c r="N71" s="12"/>
      <c r="O71" s="18"/>
      <c r="S71" s="10" t="s">
        <v>123</v>
      </c>
      <c r="T71" s="11"/>
      <c r="U71" s="11"/>
      <c r="V71" s="11"/>
      <c r="W71" s="11"/>
      <c r="X71" s="11"/>
      <c r="Y71" s="11"/>
      <c r="Z71" s="11"/>
      <c r="AA71" s="11"/>
      <c r="AB71" s="11"/>
      <c r="AC71" s="11"/>
      <c r="AD71" s="11"/>
      <c r="AE71" s="12"/>
    </row>
    <row r="72" spans="2:31" ht="18.75" x14ac:dyDescent="0.35">
      <c r="B72" s="16" t="s">
        <v>124</v>
      </c>
      <c r="C72" s="65">
        <v>0</v>
      </c>
      <c r="D72" s="65">
        <v>0</v>
      </c>
      <c r="E72" s="65">
        <v>0</v>
      </c>
      <c r="F72" s="65">
        <v>0</v>
      </c>
      <c r="G72" s="65">
        <v>0</v>
      </c>
      <c r="H72" s="65">
        <v>0</v>
      </c>
      <c r="I72" s="65">
        <v>0</v>
      </c>
      <c r="J72" s="14">
        <v>0.28000000000000003</v>
      </c>
      <c r="K72" s="65">
        <v>0</v>
      </c>
      <c r="L72" s="65">
        <v>0</v>
      </c>
      <c r="M72" s="65">
        <v>0</v>
      </c>
      <c r="N72" s="65">
        <v>0</v>
      </c>
      <c r="O72" s="461"/>
      <c r="S72" s="16" t="s">
        <v>124</v>
      </c>
      <c r="T72" s="455" t="s">
        <v>90</v>
      </c>
      <c r="U72" s="455" t="s">
        <v>90</v>
      </c>
      <c r="V72" s="455" t="s">
        <v>90</v>
      </c>
      <c r="W72" s="455" t="s">
        <v>90</v>
      </c>
      <c r="X72" s="455" t="s">
        <v>90</v>
      </c>
      <c r="Y72" s="455" t="s">
        <v>90</v>
      </c>
      <c r="Z72" s="455" t="s">
        <v>90</v>
      </c>
      <c r="AA72" s="14">
        <v>0.28000000000000003</v>
      </c>
      <c r="AB72" s="455" t="s">
        <v>90</v>
      </c>
      <c r="AC72" s="455" t="s">
        <v>90</v>
      </c>
      <c r="AD72" s="455" t="s">
        <v>90</v>
      </c>
      <c r="AE72" s="455" t="s">
        <v>90</v>
      </c>
    </row>
    <row r="73" spans="2:31" ht="18.75" x14ac:dyDescent="0.35">
      <c r="B73" s="15" t="s">
        <v>125</v>
      </c>
      <c r="C73" s="65">
        <v>0</v>
      </c>
      <c r="D73" s="65">
        <v>0</v>
      </c>
      <c r="E73" s="65">
        <v>0</v>
      </c>
      <c r="F73" s="65">
        <v>0</v>
      </c>
      <c r="G73" s="65">
        <v>0</v>
      </c>
      <c r="H73" s="65">
        <v>0</v>
      </c>
      <c r="I73" s="65">
        <v>0</v>
      </c>
      <c r="J73" s="6">
        <v>0.01</v>
      </c>
      <c r="K73" s="65">
        <v>0</v>
      </c>
      <c r="L73" s="65">
        <v>0</v>
      </c>
      <c r="M73" s="65">
        <v>0</v>
      </c>
      <c r="N73" s="65">
        <v>0</v>
      </c>
      <c r="O73" s="461"/>
      <c r="S73" s="15" t="s">
        <v>125</v>
      </c>
      <c r="T73" s="455" t="s">
        <v>90</v>
      </c>
      <c r="U73" s="455" t="s">
        <v>90</v>
      </c>
      <c r="V73" s="455" t="s">
        <v>90</v>
      </c>
      <c r="W73" s="455" t="s">
        <v>90</v>
      </c>
      <c r="X73" s="455" t="s">
        <v>90</v>
      </c>
      <c r="Y73" s="455" t="s">
        <v>90</v>
      </c>
      <c r="Z73" s="455" t="s">
        <v>90</v>
      </c>
      <c r="AA73" s="6">
        <v>0.01</v>
      </c>
      <c r="AB73" s="455" t="s">
        <v>90</v>
      </c>
      <c r="AC73" s="455" t="s">
        <v>90</v>
      </c>
      <c r="AD73" s="455" t="s">
        <v>90</v>
      </c>
      <c r="AE73" s="455" t="s">
        <v>90</v>
      </c>
    </row>
    <row r="74" spans="2:31" ht="18.75" x14ac:dyDescent="0.35">
      <c r="B74" s="15" t="s">
        <v>126</v>
      </c>
      <c r="C74" s="65">
        <v>0</v>
      </c>
      <c r="D74" s="65">
        <v>0</v>
      </c>
      <c r="E74" s="65">
        <v>0</v>
      </c>
      <c r="F74" s="65">
        <v>0</v>
      </c>
      <c r="G74" s="65">
        <v>0</v>
      </c>
      <c r="H74" s="65">
        <v>0</v>
      </c>
      <c r="I74" s="65">
        <v>0</v>
      </c>
      <c r="J74" s="65">
        <v>0</v>
      </c>
      <c r="K74" s="65">
        <v>0</v>
      </c>
      <c r="L74" s="65">
        <v>0</v>
      </c>
      <c r="M74" s="65">
        <v>0</v>
      </c>
      <c r="N74" s="65">
        <v>0</v>
      </c>
      <c r="O74" s="461"/>
      <c r="S74" s="15" t="s">
        <v>126</v>
      </c>
      <c r="T74" s="455" t="s">
        <v>90</v>
      </c>
      <c r="U74" s="455" t="s">
        <v>90</v>
      </c>
      <c r="V74" s="455" t="s">
        <v>90</v>
      </c>
      <c r="W74" s="455" t="s">
        <v>90</v>
      </c>
      <c r="X74" s="455" t="s">
        <v>90</v>
      </c>
      <c r="Y74" s="455" t="s">
        <v>90</v>
      </c>
      <c r="Z74" s="455" t="s">
        <v>90</v>
      </c>
      <c r="AA74" s="455" t="s">
        <v>90</v>
      </c>
      <c r="AB74" s="455" t="s">
        <v>90</v>
      </c>
      <c r="AC74" s="455" t="s">
        <v>90</v>
      </c>
      <c r="AD74" s="455" t="s">
        <v>90</v>
      </c>
      <c r="AE74" s="455" t="s">
        <v>90</v>
      </c>
    </row>
    <row r="75" spans="2:31" ht="18.75" x14ac:dyDescent="0.35">
      <c r="B75" s="15" t="s">
        <v>127</v>
      </c>
      <c r="C75" s="53">
        <v>0</v>
      </c>
      <c r="D75" s="53">
        <v>0</v>
      </c>
      <c r="E75" s="53">
        <v>0</v>
      </c>
      <c r="F75" s="53">
        <v>0</v>
      </c>
      <c r="G75" s="53">
        <v>0</v>
      </c>
      <c r="H75" s="53">
        <v>0</v>
      </c>
      <c r="I75" s="53">
        <v>0</v>
      </c>
      <c r="J75" s="53">
        <v>0</v>
      </c>
      <c r="K75" s="53">
        <v>0</v>
      </c>
      <c r="L75" s="53">
        <v>0</v>
      </c>
      <c r="M75" s="53">
        <v>0</v>
      </c>
      <c r="N75" s="53">
        <v>0</v>
      </c>
      <c r="O75" s="461"/>
      <c r="S75" s="15" t="s">
        <v>127</v>
      </c>
      <c r="T75" s="455" t="s">
        <v>90</v>
      </c>
      <c r="U75" s="455" t="s">
        <v>90</v>
      </c>
      <c r="V75" s="455" t="s">
        <v>90</v>
      </c>
      <c r="W75" s="455" t="s">
        <v>90</v>
      </c>
      <c r="X75" s="455" t="s">
        <v>90</v>
      </c>
      <c r="Y75" s="455" t="s">
        <v>90</v>
      </c>
      <c r="Z75" s="455" t="s">
        <v>90</v>
      </c>
      <c r="AA75" s="455" t="s">
        <v>90</v>
      </c>
      <c r="AB75" s="455" t="s">
        <v>90</v>
      </c>
      <c r="AC75" s="455" t="s">
        <v>90</v>
      </c>
      <c r="AD75" s="455" t="s">
        <v>90</v>
      </c>
      <c r="AE75" s="455" t="s">
        <v>90</v>
      </c>
    </row>
    <row r="76" spans="2:31" ht="15" x14ac:dyDescent="0.25">
      <c r="B76" s="3" t="s">
        <v>26</v>
      </c>
      <c r="S76" s="3" t="s">
        <v>129</v>
      </c>
    </row>
    <row r="78" spans="2:31" ht="52.5" customHeight="1" x14ac:dyDescent="0.25">
      <c r="B78" s="943" t="s">
        <v>387</v>
      </c>
      <c r="C78" s="943"/>
      <c r="D78" s="943"/>
      <c r="E78" s="943"/>
      <c r="F78" s="943"/>
      <c r="G78" s="943"/>
      <c r="H78" s="943"/>
      <c r="I78" s="943"/>
      <c r="J78" s="943"/>
      <c r="K78" s="943"/>
      <c r="L78" s="943"/>
      <c r="M78" s="943"/>
      <c r="N78" s="943"/>
      <c r="O78" s="943"/>
    </row>
    <row r="79" spans="2:31" ht="14.45" customHeight="1" x14ac:dyDescent="0.25">
      <c r="B79" s="950" t="s">
        <v>82</v>
      </c>
      <c r="C79" s="953" t="s">
        <v>81</v>
      </c>
      <c r="D79" s="954"/>
      <c r="E79" s="954"/>
      <c r="F79" s="954"/>
      <c r="G79" s="954"/>
      <c r="H79" s="954"/>
      <c r="I79" s="954"/>
      <c r="J79" s="954"/>
      <c r="K79" s="954"/>
      <c r="L79" s="954"/>
      <c r="M79" s="954"/>
      <c r="N79" s="954"/>
      <c r="O79" s="463"/>
      <c r="P79" s="460"/>
      <c r="S79" s="950" t="s">
        <v>82</v>
      </c>
      <c r="T79" s="953" t="s">
        <v>81</v>
      </c>
      <c r="U79" s="954"/>
      <c r="V79" s="954"/>
      <c r="W79" s="954"/>
      <c r="X79" s="954"/>
      <c r="Y79" s="954"/>
      <c r="Z79" s="954"/>
      <c r="AA79" s="954"/>
      <c r="AB79" s="954"/>
      <c r="AC79" s="954"/>
      <c r="AD79" s="954"/>
      <c r="AE79" s="961"/>
    </row>
    <row r="80" spans="2:31" ht="31.5" x14ac:dyDescent="0.2">
      <c r="B80" s="951"/>
      <c r="C80" s="134" t="s">
        <v>168</v>
      </c>
      <c r="D80" s="134" t="s">
        <v>171</v>
      </c>
      <c r="E80" s="134" t="s">
        <v>139</v>
      </c>
      <c r="F80" s="134" t="s">
        <v>142</v>
      </c>
      <c r="G80" s="134" t="s">
        <v>174</v>
      </c>
      <c r="H80" s="134" t="s">
        <v>177</v>
      </c>
      <c r="I80" s="469" t="s">
        <v>77</v>
      </c>
      <c r="J80" s="134" t="s">
        <v>165</v>
      </c>
      <c r="K80" s="134" t="s">
        <v>162</v>
      </c>
      <c r="L80" s="470" t="s">
        <v>266</v>
      </c>
      <c r="M80" s="470" t="s">
        <v>267</v>
      </c>
      <c r="N80" s="470" t="s">
        <v>265</v>
      </c>
      <c r="O80" s="97"/>
      <c r="P80" s="97"/>
      <c r="S80" s="951"/>
      <c r="T80" s="134" t="s">
        <v>168</v>
      </c>
      <c r="U80" s="134" t="s">
        <v>171</v>
      </c>
      <c r="V80" s="134" t="s">
        <v>139</v>
      </c>
      <c r="W80" s="134" t="s">
        <v>142</v>
      </c>
      <c r="X80" s="134" t="s">
        <v>174</v>
      </c>
      <c r="Y80" s="134" t="s">
        <v>177</v>
      </c>
      <c r="Z80" s="469" t="s">
        <v>77</v>
      </c>
      <c r="AA80" s="134" t="s">
        <v>165</v>
      </c>
      <c r="AB80" s="134" t="s">
        <v>162</v>
      </c>
      <c r="AC80" s="470" t="s">
        <v>266</v>
      </c>
      <c r="AD80" s="470" t="s">
        <v>267</v>
      </c>
      <c r="AE80" s="470" t="s">
        <v>265</v>
      </c>
    </row>
    <row r="81" spans="2:31" ht="31.5" x14ac:dyDescent="0.3">
      <c r="B81" s="952"/>
      <c r="C81" s="450" t="s">
        <v>102</v>
      </c>
      <c r="D81" s="450" t="s">
        <v>103</v>
      </c>
      <c r="E81" s="450" t="s">
        <v>104</v>
      </c>
      <c r="F81" s="450" t="s">
        <v>128</v>
      </c>
      <c r="G81" s="450" t="s">
        <v>105</v>
      </c>
      <c r="H81" s="450" t="s">
        <v>116</v>
      </c>
      <c r="I81" s="469" t="s">
        <v>77</v>
      </c>
      <c r="J81" s="450" t="s">
        <v>106</v>
      </c>
      <c r="K81" s="450" t="s">
        <v>107</v>
      </c>
      <c r="L81" s="471" t="s">
        <v>388</v>
      </c>
      <c r="M81" s="450" t="s">
        <v>79</v>
      </c>
      <c r="N81" s="450" t="s">
        <v>80</v>
      </c>
      <c r="O81" s="467"/>
      <c r="P81" s="54"/>
      <c r="S81" s="952"/>
      <c r="T81" s="450" t="s">
        <v>102</v>
      </c>
      <c r="U81" s="450" t="s">
        <v>103</v>
      </c>
      <c r="V81" s="450" t="s">
        <v>104</v>
      </c>
      <c r="W81" s="450" t="s">
        <v>128</v>
      </c>
      <c r="X81" s="450" t="s">
        <v>105</v>
      </c>
      <c r="Y81" s="450" t="s">
        <v>116</v>
      </c>
      <c r="Z81" s="469" t="s">
        <v>77</v>
      </c>
      <c r="AA81" s="450" t="s">
        <v>106</v>
      </c>
      <c r="AB81" s="450" t="s">
        <v>107</v>
      </c>
      <c r="AC81" s="471" t="s">
        <v>388</v>
      </c>
      <c r="AD81" s="450" t="s">
        <v>79</v>
      </c>
      <c r="AE81" s="450" t="s">
        <v>80</v>
      </c>
    </row>
    <row r="82" spans="2:31" ht="16.5" x14ac:dyDescent="0.3">
      <c r="B82" s="480" t="s">
        <v>411</v>
      </c>
      <c r="C82" s="6">
        <v>0.7</v>
      </c>
      <c r="D82" s="500">
        <v>0.4</v>
      </c>
      <c r="E82" s="500">
        <v>0.4</v>
      </c>
      <c r="F82" s="500">
        <v>0.06</v>
      </c>
      <c r="G82" s="53">
        <v>0</v>
      </c>
      <c r="H82" s="500">
        <v>0.2</v>
      </c>
      <c r="I82" s="53">
        <v>0</v>
      </c>
      <c r="J82" s="6">
        <v>0.2</v>
      </c>
      <c r="K82" s="6">
        <v>0.2</v>
      </c>
      <c r="L82" s="470">
        <v>0.1</v>
      </c>
      <c r="M82" s="6">
        <v>0.2</v>
      </c>
      <c r="N82" s="53">
        <v>0</v>
      </c>
      <c r="O82" s="467"/>
      <c r="P82" s="54"/>
      <c r="S82" s="480" t="s">
        <v>411</v>
      </c>
      <c r="T82" s="6">
        <v>0.7</v>
      </c>
      <c r="U82" s="500">
        <v>0.4</v>
      </c>
      <c r="V82" s="500">
        <v>0.4</v>
      </c>
      <c r="W82" s="500">
        <v>0.06</v>
      </c>
      <c r="X82" s="455" t="s">
        <v>90</v>
      </c>
      <c r="Y82" s="500">
        <v>0.2</v>
      </c>
      <c r="Z82" s="455" t="s">
        <v>90</v>
      </c>
      <c r="AA82" s="6">
        <v>0.2</v>
      </c>
      <c r="AB82" s="6">
        <v>0.2</v>
      </c>
      <c r="AC82" s="470">
        <v>0.1</v>
      </c>
      <c r="AD82" s="6">
        <v>0.2</v>
      </c>
      <c r="AE82" s="455" t="s">
        <v>90</v>
      </c>
    </row>
    <row r="83" spans="2:31" ht="18.75" x14ac:dyDescent="0.35">
      <c r="B83" s="480" t="s">
        <v>412</v>
      </c>
      <c r="C83" s="53">
        <v>0</v>
      </c>
      <c r="D83" s="500">
        <v>0.4</v>
      </c>
      <c r="E83" s="500">
        <v>7.0000000000000007E-2</v>
      </c>
      <c r="F83" s="500">
        <v>0.08</v>
      </c>
      <c r="G83" s="53">
        <v>0</v>
      </c>
      <c r="H83" s="6">
        <v>0.2</v>
      </c>
      <c r="I83" s="53">
        <v>0</v>
      </c>
      <c r="J83" s="53">
        <v>0</v>
      </c>
      <c r="K83" s="53">
        <v>0</v>
      </c>
      <c r="L83" s="502">
        <v>0.3</v>
      </c>
      <c r="M83" s="6">
        <v>0.2</v>
      </c>
      <c r="N83" s="53">
        <v>0</v>
      </c>
      <c r="O83" s="467"/>
      <c r="P83" s="54"/>
      <c r="S83" s="480" t="s">
        <v>412</v>
      </c>
      <c r="T83" s="455" t="s">
        <v>90</v>
      </c>
      <c r="U83" s="500">
        <v>0.4</v>
      </c>
      <c r="V83" s="500">
        <v>7.0000000000000007E-2</v>
      </c>
      <c r="W83" s="500">
        <v>0.08</v>
      </c>
      <c r="X83" s="455" t="s">
        <v>90</v>
      </c>
      <c r="Y83" s="6">
        <v>0.2</v>
      </c>
      <c r="Z83" s="455" t="s">
        <v>90</v>
      </c>
      <c r="AA83" s="455" t="s">
        <v>90</v>
      </c>
      <c r="AB83" s="455" t="s">
        <v>90</v>
      </c>
      <c r="AC83" s="502">
        <v>0.3</v>
      </c>
      <c r="AD83" s="6">
        <v>0.2</v>
      </c>
      <c r="AE83" s="455" t="s">
        <v>90</v>
      </c>
    </row>
    <row r="84" spans="2:31" ht="18.75" x14ac:dyDescent="0.35">
      <c r="B84" s="480" t="s">
        <v>413</v>
      </c>
      <c r="C84" s="53">
        <v>0</v>
      </c>
      <c r="D84" s="53">
        <v>0</v>
      </c>
      <c r="E84" s="53">
        <v>0</v>
      </c>
      <c r="F84" s="53">
        <v>0</v>
      </c>
      <c r="G84" s="53">
        <v>0</v>
      </c>
      <c r="H84" s="6">
        <v>0.2</v>
      </c>
      <c r="I84" s="53">
        <v>0</v>
      </c>
      <c r="J84" s="53">
        <v>0</v>
      </c>
      <c r="K84" s="53">
        <v>0</v>
      </c>
      <c r="L84" s="502">
        <v>0.2</v>
      </c>
      <c r="M84" s="6">
        <v>0.2</v>
      </c>
      <c r="N84" s="53">
        <v>0</v>
      </c>
      <c r="O84" s="467"/>
      <c r="P84" s="54"/>
      <c r="S84" s="480" t="s">
        <v>413</v>
      </c>
      <c r="T84" s="455" t="s">
        <v>90</v>
      </c>
      <c r="U84" s="455" t="s">
        <v>90</v>
      </c>
      <c r="V84" s="455" t="s">
        <v>90</v>
      </c>
      <c r="W84" s="455" t="s">
        <v>90</v>
      </c>
      <c r="X84" s="455" t="s">
        <v>90</v>
      </c>
      <c r="Y84" s="6">
        <v>0.2</v>
      </c>
      <c r="Z84" s="455" t="s">
        <v>90</v>
      </c>
      <c r="AA84" s="455" t="s">
        <v>90</v>
      </c>
      <c r="AB84" s="455" t="s">
        <v>90</v>
      </c>
      <c r="AC84" s="502">
        <v>0.2</v>
      </c>
      <c r="AD84" s="6">
        <v>0.2</v>
      </c>
      <c r="AE84" s="455" t="s">
        <v>90</v>
      </c>
    </row>
    <row r="85" spans="2:31" ht="18.75" x14ac:dyDescent="0.35">
      <c r="B85" s="480" t="s">
        <v>389</v>
      </c>
      <c r="C85" s="6">
        <v>0.9</v>
      </c>
      <c r="D85" s="472">
        <v>0.6</v>
      </c>
      <c r="E85" s="53">
        <v>0</v>
      </c>
      <c r="F85" s="53">
        <v>0</v>
      </c>
      <c r="G85" s="455">
        <v>0.4</v>
      </c>
      <c r="H85" s="472">
        <v>0.1</v>
      </c>
      <c r="I85" s="455">
        <v>0.02</v>
      </c>
      <c r="J85" s="6">
        <v>0.2</v>
      </c>
      <c r="K85" s="53">
        <v>0</v>
      </c>
      <c r="L85" s="53">
        <v>0</v>
      </c>
      <c r="M85" s="6">
        <v>0.1</v>
      </c>
      <c r="N85" s="455">
        <v>0.1</v>
      </c>
      <c r="O85" s="468"/>
      <c r="P85" s="461"/>
      <c r="S85" s="480" t="s">
        <v>389</v>
      </c>
      <c r="T85" s="6">
        <v>0.9</v>
      </c>
      <c r="U85" s="472">
        <v>0.6</v>
      </c>
      <c r="V85" s="455" t="s">
        <v>90</v>
      </c>
      <c r="W85" s="455" t="s">
        <v>90</v>
      </c>
      <c r="X85" s="455">
        <v>0.4</v>
      </c>
      <c r="Y85" s="472">
        <v>0.1</v>
      </c>
      <c r="Z85" s="455">
        <v>0.02</v>
      </c>
      <c r="AA85" s="6">
        <v>0.2</v>
      </c>
      <c r="AB85" s="455" t="s">
        <v>90</v>
      </c>
      <c r="AC85" s="455" t="s">
        <v>90</v>
      </c>
      <c r="AD85" s="6">
        <v>0.1</v>
      </c>
      <c r="AE85" s="455">
        <v>0.1</v>
      </c>
    </row>
    <row r="86" spans="2:31" ht="18.75" x14ac:dyDescent="0.35">
      <c r="B86" s="480" t="s">
        <v>390</v>
      </c>
      <c r="C86" s="53">
        <v>0</v>
      </c>
      <c r="D86" s="472">
        <v>0.1</v>
      </c>
      <c r="E86" s="53">
        <v>0</v>
      </c>
      <c r="F86" s="53">
        <v>0</v>
      </c>
      <c r="G86" s="455">
        <v>0.1</v>
      </c>
      <c r="H86" s="6">
        <v>0.1</v>
      </c>
      <c r="I86" s="473">
        <v>0.02</v>
      </c>
      <c r="J86" s="473">
        <v>0.1</v>
      </c>
      <c r="K86" s="53">
        <v>0</v>
      </c>
      <c r="L86" s="53">
        <v>0</v>
      </c>
      <c r="M86" s="6">
        <v>0.1</v>
      </c>
      <c r="N86" s="455">
        <v>0.1</v>
      </c>
      <c r="O86" s="468"/>
      <c r="P86" s="461"/>
      <c r="S86" s="480" t="s">
        <v>390</v>
      </c>
      <c r="T86" s="455" t="s">
        <v>90</v>
      </c>
      <c r="U86" s="472">
        <v>0.1</v>
      </c>
      <c r="V86" s="455" t="s">
        <v>90</v>
      </c>
      <c r="W86" s="455" t="s">
        <v>90</v>
      </c>
      <c r="X86" s="455">
        <v>0.1</v>
      </c>
      <c r="Y86" s="6">
        <v>0.1</v>
      </c>
      <c r="Z86" s="473">
        <v>0.02</v>
      </c>
      <c r="AA86" s="473">
        <v>0.1</v>
      </c>
      <c r="AB86" s="455" t="s">
        <v>90</v>
      </c>
      <c r="AC86" s="455" t="s">
        <v>90</v>
      </c>
      <c r="AD86" s="6">
        <v>0.1</v>
      </c>
      <c r="AE86" s="455">
        <v>0.1</v>
      </c>
    </row>
    <row r="87" spans="2:31" ht="18.75" x14ac:dyDescent="0.35">
      <c r="B87" s="480" t="s">
        <v>391</v>
      </c>
      <c r="C87" s="53">
        <v>0</v>
      </c>
      <c r="D87" s="53">
        <v>0</v>
      </c>
      <c r="E87" s="53">
        <v>0</v>
      </c>
      <c r="F87" s="53">
        <v>0</v>
      </c>
      <c r="G87" s="53">
        <v>0</v>
      </c>
      <c r="H87" s="53">
        <v>0</v>
      </c>
      <c r="I87" s="53">
        <v>0</v>
      </c>
      <c r="J87" s="53">
        <v>0</v>
      </c>
      <c r="K87" s="53">
        <v>0</v>
      </c>
      <c r="L87" s="53">
        <v>0</v>
      </c>
      <c r="M87" s="53">
        <v>0</v>
      </c>
      <c r="N87" s="455">
        <v>0.4</v>
      </c>
      <c r="O87" s="468"/>
      <c r="P87" s="461"/>
      <c r="S87" s="480" t="s">
        <v>391</v>
      </c>
      <c r="T87" s="455" t="s">
        <v>90</v>
      </c>
      <c r="U87" s="455" t="s">
        <v>90</v>
      </c>
      <c r="V87" s="455" t="s">
        <v>90</v>
      </c>
      <c r="W87" s="455" t="s">
        <v>90</v>
      </c>
      <c r="X87" s="455" t="s">
        <v>90</v>
      </c>
      <c r="Y87" s="455" t="s">
        <v>90</v>
      </c>
      <c r="Z87" s="455" t="s">
        <v>90</v>
      </c>
      <c r="AA87" s="455" t="s">
        <v>90</v>
      </c>
      <c r="AB87" s="455" t="s">
        <v>90</v>
      </c>
      <c r="AC87" s="455" t="s">
        <v>90</v>
      </c>
      <c r="AD87" s="455" t="s">
        <v>90</v>
      </c>
      <c r="AE87" s="455">
        <v>0.4</v>
      </c>
    </row>
    <row r="88" spans="2:31" ht="15" x14ac:dyDescent="0.25">
      <c r="B88" s="3" t="s">
        <v>26</v>
      </c>
      <c r="S88" s="3" t="s">
        <v>130</v>
      </c>
    </row>
    <row r="89" spans="2:31" x14ac:dyDescent="0.2">
      <c r="B89" s="501" t="s">
        <v>84</v>
      </c>
      <c r="C89" s="501"/>
      <c r="D89" s="501"/>
      <c r="E89" s="501"/>
      <c r="F89" s="501"/>
      <c r="G89" s="501"/>
      <c r="H89" s="501"/>
      <c r="I89" s="501"/>
      <c r="J89" s="501"/>
      <c r="K89" s="501"/>
      <c r="L89" s="501"/>
      <c r="M89" s="501"/>
      <c r="N89" s="501"/>
      <c r="O89" s="475"/>
      <c r="P89" s="475"/>
      <c r="S89" s="23" t="s">
        <v>84</v>
      </c>
      <c r="T89" s="23"/>
      <c r="U89" s="23"/>
      <c r="V89" s="23"/>
      <c r="W89" s="23"/>
      <c r="X89" s="23"/>
      <c r="Y89" s="23"/>
      <c r="Z89" s="23"/>
      <c r="AA89" s="23"/>
      <c r="AB89" s="23"/>
      <c r="AC89" s="23"/>
      <c r="AD89" s="23"/>
      <c r="AE89" s="23"/>
    </row>
    <row r="90" spans="2:31" x14ac:dyDescent="0.2">
      <c r="B90" s="474" t="s">
        <v>85</v>
      </c>
      <c r="C90" s="474"/>
      <c r="D90" s="474"/>
      <c r="E90" s="474"/>
      <c r="F90" s="474"/>
      <c r="G90" s="474"/>
      <c r="H90" s="474"/>
      <c r="I90" s="474"/>
      <c r="J90" s="474"/>
      <c r="K90" s="474"/>
      <c r="L90" s="474"/>
      <c r="M90" s="474"/>
      <c r="N90" s="474"/>
      <c r="O90" s="475"/>
      <c r="P90" s="475"/>
      <c r="S90" s="474" t="s">
        <v>85</v>
      </c>
      <c r="T90" s="474"/>
      <c r="U90" s="474"/>
      <c r="V90" s="474"/>
      <c r="W90" s="474"/>
      <c r="X90" s="474"/>
      <c r="Y90" s="474"/>
      <c r="Z90" s="474"/>
      <c r="AA90" s="474"/>
      <c r="AB90" s="474"/>
      <c r="AC90" s="474"/>
      <c r="AD90" s="474"/>
      <c r="AE90" s="474"/>
    </row>
    <row r="92" spans="2:31" ht="51.75" customHeight="1" x14ac:dyDescent="0.35">
      <c r="B92" s="949" t="s">
        <v>392</v>
      </c>
      <c r="C92" s="949"/>
      <c r="D92" s="949"/>
      <c r="E92" s="949"/>
      <c r="F92" s="949"/>
      <c r="G92" s="949"/>
      <c r="H92" s="949"/>
      <c r="I92" s="949"/>
      <c r="J92" s="949"/>
      <c r="K92" s="949"/>
      <c r="L92" s="955"/>
      <c r="M92" s="955"/>
      <c r="N92" s="449"/>
      <c r="O92" s="449"/>
    </row>
    <row r="93" spans="2:31" ht="15" customHeight="1" x14ac:dyDescent="0.25">
      <c r="B93" s="956" t="s">
        <v>82</v>
      </c>
      <c r="C93" s="941" t="s">
        <v>113</v>
      </c>
      <c r="D93" s="941"/>
      <c r="E93" s="941"/>
      <c r="F93" s="941"/>
      <c r="G93" s="941"/>
      <c r="H93" s="941"/>
      <c r="I93" s="941"/>
      <c r="J93" s="941"/>
      <c r="K93" s="941"/>
      <c r="L93" s="460"/>
      <c r="M93" s="460"/>
      <c r="S93" s="956" t="s">
        <v>82</v>
      </c>
      <c r="T93" s="941" t="s">
        <v>113</v>
      </c>
      <c r="U93" s="941"/>
      <c r="V93" s="941"/>
      <c r="W93" s="941"/>
      <c r="X93" s="941"/>
      <c r="Y93" s="941"/>
      <c r="Z93" s="941"/>
      <c r="AA93" s="941"/>
      <c r="AB93" s="941"/>
    </row>
    <row r="94" spans="2:31" ht="30" customHeight="1" x14ac:dyDescent="0.2">
      <c r="B94" s="957"/>
      <c r="C94" s="134" t="s">
        <v>168</v>
      </c>
      <c r="D94" s="134" t="s">
        <v>171</v>
      </c>
      <c r="E94" s="134" t="s">
        <v>139</v>
      </c>
      <c r="F94" s="134" t="s">
        <v>142</v>
      </c>
      <c r="G94" s="134" t="s">
        <v>174</v>
      </c>
      <c r="H94" s="134" t="s">
        <v>177</v>
      </c>
      <c r="I94" s="498" t="s">
        <v>394</v>
      </c>
      <c r="J94" s="134" t="s">
        <v>165</v>
      </c>
      <c r="K94" s="134" t="s">
        <v>162</v>
      </c>
      <c r="L94" s="8"/>
      <c r="M94" s="8"/>
      <c r="S94" s="957"/>
      <c r="T94" s="134" t="s">
        <v>168</v>
      </c>
      <c r="U94" s="134" t="s">
        <v>171</v>
      </c>
      <c r="V94" s="134" t="s">
        <v>139</v>
      </c>
      <c r="W94" s="134" t="s">
        <v>142</v>
      </c>
      <c r="X94" s="134" t="s">
        <v>174</v>
      </c>
      <c r="Y94" s="134" t="s">
        <v>177</v>
      </c>
      <c r="Z94" s="959" t="s">
        <v>394</v>
      </c>
      <c r="AA94" s="134" t="s">
        <v>165</v>
      </c>
      <c r="AB94" s="134" t="s">
        <v>162</v>
      </c>
    </row>
    <row r="95" spans="2:31" ht="33" x14ac:dyDescent="0.3">
      <c r="B95" s="958"/>
      <c r="C95" s="450" t="s">
        <v>102</v>
      </c>
      <c r="D95" s="450" t="s">
        <v>103</v>
      </c>
      <c r="E95" s="450" t="s">
        <v>104</v>
      </c>
      <c r="F95" s="450" t="s">
        <v>128</v>
      </c>
      <c r="G95" s="450" t="s">
        <v>105</v>
      </c>
      <c r="H95" s="450" t="s">
        <v>116</v>
      </c>
      <c r="I95" s="498" t="s">
        <v>394</v>
      </c>
      <c r="J95" s="450" t="s">
        <v>106</v>
      </c>
      <c r="K95" s="450" t="s">
        <v>107</v>
      </c>
      <c r="L95" s="461"/>
      <c r="M95" s="18"/>
      <c r="S95" s="958"/>
      <c r="T95" s="450" t="s">
        <v>102</v>
      </c>
      <c r="U95" s="450" t="s">
        <v>103</v>
      </c>
      <c r="V95" s="450" t="s">
        <v>104</v>
      </c>
      <c r="W95" s="450" t="s">
        <v>128</v>
      </c>
      <c r="X95" s="450" t="s">
        <v>105</v>
      </c>
      <c r="Y95" s="450" t="s">
        <v>116</v>
      </c>
      <c r="Z95" s="960"/>
      <c r="AA95" s="450" t="s">
        <v>106</v>
      </c>
      <c r="AB95" s="450" t="s">
        <v>107</v>
      </c>
    </row>
    <row r="96" spans="2:31" ht="16.5" x14ac:dyDescent="0.3">
      <c r="B96" s="480" t="s">
        <v>411</v>
      </c>
      <c r="C96" s="6">
        <v>0.6</v>
      </c>
      <c r="D96" s="53">
        <v>0</v>
      </c>
      <c r="E96" s="6">
        <v>0.2</v>
      </c>
      <c r="F96" s="53">
        <v>0</v>
      </c>
      <c r="G96" s="53">
        <v>0</v>
      </c>
      <c r="H96" s="6">
        <v>0.1</v>
      </c>
      <c r="I96" s="53">
        <v>0</v>
      </c>
      <c r="J96" s="53">
        <v>0</v>
      </c>
      <c r="K96" s="6">
        <v>0.3</v>
      </c>
      <c r="L96" s="461"/>
      <c r="M96" s="18"/>
      <c r="S96" s="480" t="s">
        <v>411</v>
      </c>
      <c r="T96" s="6">
        <v>0.6</v>
      </c>
      <c r="U96" s="455" t="s">
        <v>90</v>
      </c>
      <c r="V96" s="6">
        <v>0.2</v>
      </c>
      <c r="W96" s="455" t="s">
        <v>90</v>
      </c>
      <c r="X96" s="455" t="s">
        <v>90</v>
      </c>
      <c r="Y96" s="6">
        <v>0.1</v>
      </c>
      <c r="Z96" s="455" t="s">
        <v>90</v>
      </c>
      <c r="AA96" s="455" t="s">
        <v>90</v>
      </c>
      <c r="AB96" s="6">
        <v>0.3</v>
      </c>
    </row>
    <row r="97" spans="2:28" ht="18.75" x14ac:dyDescent="0.35">
      <c r="B97" s="480" t="s">
        <v>412</v>
      </c>
      <c r="C97" s="53">
        <v>0</v>
      </c>
      <c r="D97" s="53">
        <v>0</v>
      </c>
      <c r="E97" s="6">
        <v>7.0000000000000007E-2</v>
      </c>
      <c r="F97" s="53">
        <v>0</v>
      </c>
      <c r="G97" s="53">
        <v>0</v>
      </c>
      <c r="H97" s="6">
        <v>8.9999999999999993E-3</v>
      </c>
      <c r="I97" s="53">
        <v>0</v>
      </c>
      <c r="J97" s="53">
        <v>0</v>
      </c>
      <c r="K97" s="53">
        <v>0</v>
      </c>
      <c r="L97" s="461"/>
      <c r="M97" s="18"/>
      <c r="S97" s="480" t="s">
        <v>412</v>
      </c>
      <c r="T97" s="455" t="s">
        <v>90</v>
      </c>
      <c r="U97" s="455" t="s">
        <v>90</v>
      </c>
      <c r="V97" s="6">
        <v>7.0000000000000007E-2</v>
      </c>
      <c r="W97" s="455" t="s">
        <v>90</v>
      </c>
      <c r="X97" s="455" t="s">
        <v>90</v>
      </c>
      <c r="Y97" s="6">
        <v>8.9999999999999993E-3</v>
      </c>
      <c r="Z97" s="455" t="s">
        <v>90</v>
      </c>
      <c r="AA97" s="455" t="s">
        <v>90</v>
      </c>
      <c r="AB97" s="455" t="s">
        <v>90</v>
      </c>
    </row>
    <row r="98" spans="2:28" ht="18.75" x14ac:dyDescent="0.35">
      <c r="B98" s="480" t="s">
        <v>414</v>
      </c>
      <c r="C98" s="53">
        <v>0</v>
      </c>
      <c r="D98" s="53">
        <v>0</v>
      </c>
      <c r="E98" s="53">
        <v>0</v>
      </c>
      <c r="F98" s="53">
        <v>0</v>
      </c>
      <c r="G98" s="53">
        <v>0</v>
      </c>
      <c r="H98" s="6">
        <v>0.02</v>
      </c>
      <c r="I98" s="53">
        <v>0</v>
      </c>
      <c r="J98" s="53">
        <v>0</v>
      </c>
      <c r="K98" s="53">
        <v>0</v>
      </c>
      <c r="L98" s="461"/>
      <c r="M98" s="18"/>
      <c r="S98" s="480" t="s">
        <v>414</v>
      </c>
      <c r="T98" s="455" t="s">
        <v>90</v>
      </c>
      <c r="U98" s="455" t="s">
        <v>90</v>
      </c>
      <c r="V98" s="455" t="s">
        <v>90</v>
      </c>
      <c r="W98" s="455" t="s">
        <v>90</v>
      </c>
      <c r="X98" s="455" t="s">
        <v>90</v>
      </c>
      <c r="Y98" s="6">
        <v>0.02</v>
      </c>
      <c r="Z98" s="455" t="s">
        <v>90</v>
      </c>
      <c r="AA98" s="455" t="s">
        <v>90</v>
      </c>
      <c r="AB98" s="455" t="s">
        <v>90</v>
      </c>
    </row>
    <row r="99" spans="2:28" ht="18.75" x14ac:dyDescent="0.35">
      <c r="B99" s="480" t="s">
        <v>413</v>
      </c>
      <c r="C99" s="53">
        <v>0</v>
      </c>
      <c r="D99" s="53">
        <v>0</v>
      </c>
      <c r="E99" s="6">
        <v>0.05</v>
      </c>
      <c r="F99" s="53">
        <v>0</v>
      </c>
      <c r="G99" s="53">
        <v>0</v>
      </c>
      <c r="H99" s="53">
        <v>0</v>
      </c>
      <c r="I99" s="53">
        <v>0</v>
      </c>
      <c r="J99" s="53">
        <v>0</v>
      </c>
      <c r="K99" s="53">
        <v>0</v>
      </c>
      <c r="L99" s="461"/>
      <c r="M99" s="18"/>
      <c r="S99" s="480" t="s">
        <v>413</v>
      </c>
      <c r="T99" s="455" t="s">
        <v>90</v>
      </c>
      <c r="U99" s="455" t="s">
        <v>90</v>
      </c>
      <c r="V99" s="6">
        <v>0.05</v>
      </c>
      <c r="W99" s="455" t="s">
        <v>90</v>
      </c>
      <c r="X99" s="455" t="s">
        <v>90</v>
      </c>
      <c r="Y99" s="455" t="s">
        <v>90</v>
      </c>
      <c r="Z99" s="455" t="s">
        <v>90</v>
      </c>
      <c r="AA99" s="455" t="s">
        <v>90</v>
      </c>
      <c r="AB99" s="455" t="s">
        <v>90</v>
      </c>
    </row>
    <row r="100" spans="2:28" ht="18.75" x14ac:dyDescent="0.35">
      <c r="B100" s="480" t="s">
        <v>389</v>
      </c>
      <c r="C100" s="53">
        <v>0</v>
      </c>
      <c r="D100" s="53">
        <v>0</v>
      </c>
      <c r="E100" s="53">
        <v>0</v>
      </c>
      <c r="F100" s="53">
        <v>0</v>
      </c>
      <c r="G100" s="53">
        <v>0</v>
      </c>
      <c r="H100" s="53">
        <v>0</v>
      </c>
      <c r="I100" s="455">
        <v>0.03</v>
      </c>
      <c r="J100" s="455">
        <v>0.3</v>
      </c>
      <c r="K100" s="6">
        <v>0.9</v>
      </c>
      <c r="L100" s="18"/>
      <c r="M100" s="18"/>
      <c r="S100" s="480" t="s">
        <v>389</v>
      </c>
      <c r="T100" s="455" t="s">
        <v>90</v>
      </c>
      <c r="U100" s="455" t="s">
        <v>90</v>
      </c>
      <c r="V100" s="455" t="s">
        <v>90</v>
      </c>
      <c r="W100" s="455" t="s">
        <v>90</v>
      </c>
      <c r="X100" s="455" t="s">
        <v>90</v>
      </c>
      <c r="Y100" s="455" t="s">
        <v>90</v>
      </c>
      <c r="Z100" s="455">
        <v>0.03</v>
      </c>
      <c r="AA100" s="455">
        <v>0.3</v>
      </c>
      <c r="AB100" s="6">
        <v>0.9</v>
      </c>
    </row>
    <row r="101" spans="2:28" ht="15" x14ac:dyDescent="0.25">
      <c r="B101" s="3" t="s">
        <v>26</v>
      </c>
      <c r="S101" s="3" t="s">
        <v>130</v>
      </c>
    </row>
    <row r="103" spans="2:28" ht="54.75" customHeight="1" x14ac:dyDescent="0.25">
      <c r="B103" s="943" t="s">
        <v>393</v>
      </c>
      <c r="C103" s="943"/>
      <c r="D103" s="943"/>
      <c r="E103" s="943"/>
      <c r="F103" s="943"/>
      <c r="G103" s="943"/>
      <c r="H103" s="943"/>
      <c r="I103" s="943"/>
      <c r="J103" s="943"/>
      <c r="K103" s="943"/>
      <c r="L103" s="943"/>
      <c r="M103" s="943"/>
      <c r="N103" s="943"/>
      <c r="O103" s="943"/>
    </row>
    <row r="104" spans="2:28" ht="14.45" customHeight="1" x14ac:dyDescent="0.25">
      <c r="B104" s="950" t="s">
        <v>82</v>
      </c>
      <c r="C104" s="941" t="s">
        <v>113</v>
      </c>
      <c r="D104" s="941"/>
      <c r="E104" s="941"/>
      <c r="F104" s="941"/>
      <c r="G104" s="941"/>
      <c r="H104" s="941"/>
      <c r="I104" s="941"/>
      <c r="J104" s="941"/>
      <c r="K104" s="941"/>
      <c r="L104" s="460"/>
      <c r="M104" s="460"/>
      <c r="S104" s="950" t="s">
        <v>82</v>
      </c>
      <c r="T104" s="941" t="s">
        <v>113</v>
      </c>
      <c r="U104" s="941"/>
      <c r="V104" s="941"/>
      <c r="W104" s="941"/>
      <c r="X104" s="941"/>
      <c r="Y104" s="941"/>
      <c r="Z104" s="941"/>
      <c r="AA104" s="941"/>
      <c r="AB104" s="941"/>
    </row>
    <row r="105" spans="2:28" x14ac:dyDescent="0.2">
      <c r="B105" s="951"/>
      <c r="C105" s="134" t="s">
        <v>168</v>
      </c>
      <c r="D105" s="134" t="s">
        <v>171</v>
      </c>
      <c r="E105" s="134" t="s">
        <v>139</v>
      </c>
      <c r="F105" s="134" t="s">
        <v>142</v>
      </c>
      <c r="G105" s="134" t="s">
        <v>174</v>
      </c>
      <c r="H105" s="134" t="s">
        <v>177</v>
      </c>
      <c r="I105" s="959" t="s">
        <v>394</v>
      </c>
      <c r="J105" s="134" t="s">
        <v>165</v>
      </c>
      <c r="K105" s="134" t="s">
        <v>162</v>
      </c>
      <c r="L105" s="112"/>
      <c r="M105" s="112"/>
      <c r="S105" s="951"/>
      <c r="T105" s="134" t="s">
        <v>168</v>
      </c>
      <c r="U105" s="134" t="s">
        <v>171</v>
      </c>
      <c r="V105" s="134" t="s">
        <v>139</v>
      </c>
      <c r="W105" s="134" t="s">
        <v>142</v>
      </c>
      <c r="X105" s="134" t="s">
        <v>174</v>
      </c>
      <c r="Y105" s="134" t="s">
        <v>177</v>
      </c>
      <c r="Z105" s="959" t="s">
        <v>394</v>
      </c>
      <c r="AA105" s="134" t="s">
        <v>165</v>
      </c>
      <c r="AB105" s="134" t="s">
        <v>162</v>
      </c>
    </row>
    <row r="106" spans="2:28" ht="16.5" x14ac:dyDescent="0.3">
      <c r="B106" s="952"/>
      <c r="C106" s="450" t="s">
        <v>102</v>
      </c>
      <c r="D106" s="450" t="s">
        <v>103</v>
      </c>
      <c r="E106" s="450" t="s">
        <v>104</v>
      </c>
      <c r="F106" s="450" t="s">
        <v>128</v>
      </c>
      <c r="G106" s="450" t="s">
        <v>105</v>
      </c>
      <c r="H106" s="450" t="s">
        <v>116</v>
      </c>
      <c r="I106" s="960"/>
      <c r="J106" s="450" t="s">
        <v>106</v>
      </c>
      <c r="K106" s="450" t="s">
        <v>107</v>
      </c>
      <c r="L106" s="461"/>
      <c r="M106" s="18"/>
      <c r="S106" s="952"/>
      <c r="T106" s="450" t="s">
        <v>102</v>
      </c>
      <c r="U106" s="450" t="s">
        <v>103</v>
      </c>
      <c r="V106" s="450" t="s">
        <v>104</v>
      </c>
      <c r="W106" s="450" t="s">
        <v>128</v>
      </c>
      <c r="X106" s="450" t="s">
        <v>105</v>
      </c>
      <c r="Y106" s="450" t="s">
        <v>116</v>
      </c>
      <c r="Z106" s="960"/>
      <c r="AA106" s="450" t="s">
        <v>106</v>
      </c>
      <c r="AB106" s="450" t="s">
        <v>107</v>
      </c>
    </row>
    <row r="107" spans="2:28" ht="16.5" x14ac:dyDescent="0.3">
      <c r="B107" s="480" t="s">
        <v>411</v>
      </c>
      <c r="C107" s="6">
        <v>0.7</v>
      </c>
      <c r="D107" s="6">
        <v>0.4</v>
      </c>
      <c r="E107" s="6">
        <v>0.4</v>
      </c>
      <c r="F107" s="53">
        <v>0</v>
      </c>
      <c r="G107" s="53">
        <v>0</v>
      </c>
      <c r="H107" s="6">
        <v>0.2</v>
      </c>
      <c r="I107" s="53">
        <v>0</v>
      </c>
      <c r="J107" s="53">
        <v>0</v>
      </c>
      <c r="K107" s="6">
        <v>0.4</v>
      </c>
      <c r="L107" s="461"/>
      <c r="M107" s="18"/>
      <c r="S107" s="480" t="s">
        <v>411</v>
      </c>
      <c r="T107" s="6">
        <v>0.7</v>
      </c>
      <c r="U107" s="6">
        <v>0.4</v>
      </c>
      <c r="V107" s="6">
        <v>0.4</v>
      </c>
      <c r="W107" s="455" t="s">
        <v>90</v>
      </c>
      <c r="X107" s="455" t="s">
        <v>90</v>
      </c>
      <c r="Y107" s="6">
        <v>0.2</v>
      </c>
      <c r="Z107" s="455" t="s">
        <v>90</v>
      </c>
      <c r="AA107" s="455" t="s">
        <v>90</v>
      </c>
      <c r="AB107" s="6">
        <v>0.4</v>
      </c>
    </row>
    <row r="108" spans="2:28" ht="18.75" x14ac:dyDescent="0.35">
      <c r="B108" s="480" t="s">
        <v>412</v>
      </c>
      <c r="C108" s="53">
        <v>0</v>
      </c>
      <c r="D108" s="6">
        <v>0.2</v>
      </c>
      <c r="E108" s="53">
        <v>0</v>
      </c>
      <c r="F108" s="53">
        <v>0</v>
      </c>
      <c r="G108" s="53">
        <v>0</v>
      </c>
      <c r="H108" s="6">
        <v>0.1</v>
      </c>
      <c r="I108" s="53">
        <v>0</v>
      </c>
      <c r="J108" s="53">
        <v>0</v>
      </c>
      <c r="K108" s="53">
        <v>0</v>
      </c>
      <c r="L108" s="461"/>
      <c r="M108" s="18"/>
      <c r="S108" s="480" t="s">
        <v>412</v>
      </c>
      <c r="T108" s="455" t="s">
        <v>90</v>
      </c>
      <c r="U108" s="6">
        <v>0.2</v>
      </c>
      <c r="V108" s="455" t="s">
        <v>90</v>
      </c>
      <c r="W108" s="455" t="s">
        <v>90</v>
      </c>
      <c r="X108" s="455" t="s">
        <v>90</v>
      </c>
      <c r="Y108" s="6">
        <v>0.1</v>
      </c>
      <c r="Z108" s="455" t="s">
        <v>90</v>
      </c>
      <c r="AA108" s="455" t="s">
        <v>90</v>
      </c>
      <c r="AB108" s="455" t="s">
        <v>90</v>
      </c>
    </row>
    <row r="109" spans="2:28" ht="18.75" x14ac:dyDescent="0.35">
      <c r="B109" s="480" t="s">
        <v>413</v>
      </c>
      <c r="C109" s="53">
        <v>0</v>
      </c>
      <c r="D109" s="53">
        <v>0</v>
      </c>
      <c r="E109" s="53">
        <v>0</v>
      </c>
      <c r="F109" s="53">
        <v>0</v>
      </c>
      <c r="G109" s="53">
        <v>0</v>
      </c>
      <c r="H109" s="6">
        <v>0.1</v>
      </c>
      <c r="I109" s="53">
        <v>0</v>
      </c>
      <c r="J109" s="53">
        <v>0</v>
      </c>
      <c r="K109" s="53">
        <v>0</v>
      </c>
      <c r="L109" s="461"/>
      <c r="M109" s="18"/>
      <c r="S109" s="480" t="s">
        <v>413</v>
      </c>
      <c r="T109" s="455" t="s">
        <v>90</v>
      </c>
      <c r="U109" s="455" t="s">
        <v>90</v>
      </c>
      <c r="V109" s="455" t="s">
        <v>90</v>
      </c>
      <c r="W109" s="455" t="s">
        <v>90</v>
      </c>
      <c r="X109" s="455" t="s">
        <v>90</v>
      </c>
      <c r="Y109" s="6">
        <v>0.1</v>
      </c>
      <c r="Z109" s="455" t="s">
        <v>90</v>
      </c>
      <c r="AA109" s="455" t="s">
        <v>90</v>
      </c>
      <c r="AB109" s="455" t="s">
        <v>90</v>
      </c>
    </row>
    <row r="110" spans="2:28" ht="18.75" x14ac:dyDescent="0.35">
      <c r="B110" s="480" t="s">
        <v>389</v>
      </c>
      <c r="C110" s="53">
        <v>0</v>
      </c>
      <c r="D110" s="6">
        <v>0.6</v>
      </c>
      <c r="E110" s="53">
        <v>0</v>
      </c>
      <c r="F110" s="53">
        <v>0</v>
      </c>
      <c r="G110" s="455">
        <v>0.1</v>
      </c>
      <c r="H110" s="6">
        <v>0.1</v>
      </c>
      <c r="I110" s="53">
        <v>0</v>
      </c>
      <c r="J110" s="455">
        <v>0.3</v>
      </c>
      <c r="K110" s="455">
        <v>0.4</v>
      </c>
      <c r="L110" s="461"/>
      <c r="M110" s="461"/>
      <c r="S110" s="480" t="s">
        <v>389</v>
      </c>
      <c r="T110" s="455" t="s">
        <v>90</v>
      </c>
      <c r="U110" s="6">
        <v>0.6</v>
      </c>
      <c r="V110" s="455" t="s">
        <v>90</v>
      </c>
      <c r="W110" s="455" t="s">
        <v>90</v>
      </c>
      <c r="X110" s="455">
        <v>0.1</v>
      </c>
      <c r="Y110" s="6">
        <v>0.1</v>
      </c>
      <c r="Z110" s="455" t="s">
        <v>90</v>
      </c>
      <c r="AA110" s="455">
        <v>0.3</v>
      </c>
      <c r="AB110" s="455">
        <v>0.4</v>
      </c>
    </row>
    <row r="111" spans="2:28" ht="18.75" x14ac:dyDescent="0.35">
      <c r="B111" s="480" t="s">
        <v>390</v>
      </c>
      <c r="C111" s="53">
        <v>0</v>
      </c>
      <c r="D111" s="455">
        <v>0.2</v>
      </c>
      <c r="E111" s="53">
        <v>0</v>
      </c>
      <c r="F111" s="53">
        <v>0</v>
      </c>
      <c r="G111" s="455">
        <v>0.2</v>
      </c>
      <c r="H111" s="6">
        <v>0.1</v>
      </c>
      <c r="I111" s="53">
        <v>0</v>
      </c>
      <c r="J111" s="53">
        <v>0</v>
      </c>
      <c r="K111" s="53">
        <v>0</v>
      </c>
      <c r="L111" s="461"/>
      <c r="M111" s="461"/>
      <c r="S111" s="480" t="s">
        <v>390</v>
      </c>
      <c r="T111" s="455" t="s">
        <v>90</v>
      </c>
      <c r="U111" s="455">
        <v>0.2</v>
      </c>
      <c r="V111" s="455" t="s">
        <v>90</v>
      </c>
      <c r="W111" s="455" t="s">
        <v>90</v>
      </c>
      <c r="X111" s="455">
        <v>0.2</v>
      </c>
      <c r="Y111" s="6">
        <v>0.1</v>
      </c>
      <c r="Z111" s="455" t="s">
        <v>90</v>
      </c>
      <c r="AA111" s="455" t="s">
        <v>90</v>
      </c>
      <c r="AB111" s="455" t="s">
        <v>90</v>
      </c>
    </row>
    <row r="112" spans="2:28" ht="15" x14ac:dyDescent="0.25">
      <c r="B112" s="3" t="s">
        <v>26</v>
      </c>
      <c r="S112" s="3" t="s">
        <v>130</v>
      </c>
    </row>
    <row r="114" spans="2:15" ht="37.5" customHeight="1" x14ac:dyDescent="0.35">
      <c r="B114" s="943" t="s">
        <v>395</v>
      </c>
      <c r="C114" s="943"/>
      <c r="D114" s="943"/>
      <c r="E114" s="943"/>
      <c r="F114" s="943"/>
      <c r="G114" s="943"/>
      <c r="H114" s="943"/>
      <c r="I114" s="943"/>
      <c r="J114" s="943"/>
      <c r="K114" s="943"/>
      <c r="L114" s="943"/>
      <c r="M114" s="943"/>
      <c r="N114" s="943"/>
      <c r="O114" s="943"/>
    </row>
    <row r="115" spans="2:15" ht="16.5" x14ac:dyDescent="0.3">
      <c r="B115" s="135" t="s">
        <v>82</v>
      </c>
      <c r="C115" s="135" t="s">
        <v>82</v>
      </c>
      <c r="D115" s="135" t="s">
        <v>87</v>
      </c>
    </row>
    <row r="116" spans="2:15" ht="18.75" x14ac:dyDescent="0.35">
      <c r="B116" s="15" t="s">
        <v>83</v>
      </c>
      <c r="C116" s="4" t="s">
        <v>14</v>
      </c>
      <c r="D116" s="4">
        <v>0.8</v>
      </c>
    </row>
    <row r="117" spans="2:15" ht="18.75" x14ac:dyDescent="0.35">
      <c r="B117" s="24" t="s">
        <v>86</v>
      </c>
      <c r="C117" s="4" t="s">
        <v>15</v>
      </c>
      <c r="D117" s="25">
        <v>1</v>
      </c>
    </row>
    <row r="120" spans="2:15" hidden="1" x14ac:dyDescent="0.2"/>
    <row r="121" spans="2:15" ht="15" hidden="1" x14ac:dyDescent="0.25">
      <c r="B121" s="503" t="s">
        <v>422</v>
      </c>
      <c r="F121" s="503" t="s">
        <v>430</v>
      </c>
      <c r="L121" s="503" t="s">
        <v>439</v>
      </c>
    </row>
    <row r="122" spans="2:15" hidden="1" x14ac:dyDescent="0.2">
      <c r="B122" s="3" t="s">
        <v>415</v>
      </c>
      <c r="F122" s="3" t="s">
        <v>467</v>
      </c>
      <c r="L122" s="3" t="s">
        <v>14</v>
      </c>
    </row>
    <row r="123" spans="2:15" hidden="1" x14ac:dyDescent="0.2">
      <c r="B123" s="3" t="s">
        <v>416</v>
      </c>
      <c r="F123" s="3" t="s">
        <v>431</v>
      </c>
      <c r="L123" s="3" t="s">
        <v>15</v>
      </c>
    </row>
    <row r="124" spans="2:15" hidden="1" x14ac:dyDescent="0.2">
      <c r="B124" s="3" t="s">
        <v>417</v>
      </c>
      <c r="F124" s="3" t="s">
        <v>432</v>
      </c>
    </row>
    <row r="125" spans="2:15" hidden="1" x14ac:dyDescent="0.2">
      <c r="B125" s="3" t="s">
        <v>418</v>
      </c>
      <c r="F125" s="3" t="s">
        <v>433</v>
      </c>
    </row>
    <row r="126" spans="2:15" hidden="1" x14ac:dyDescent="0.2">
      <c r="B126" s="3" t="s">
        <v>419</v>
      </c>
    </row>
    <row r="127" spans="2:15" hidden="1" x14ac:dyDescent="0.2">
      <c r="B127" s="3" t="s">
        <v>420</v>
      </c>
    </row>
    <row r="128" spans="2:15" hidden="1" x14ac:dyDescent="0.2">
      <c r="B128" s="3" t="s">
        <v>421</v>
      </c>
    </row>
    <row r="129" spans="2:3" hidden="1" x14ac:dyDescent="0.2">
      <c r="B129" s="3" t="s">
        <v>423</v>
      </c>
    </row>
    <row r="130" spans="2:3" hidden="1" x14ac:dyDescent="0.2">
      <c r="B130" s="3" t="s">
        <v>424</v>
      </c>
    </row>
    <row r="132" spans="2:3" ht="16.5" x14ac:dyDescent="0.25">
      <c r="B132" s="20" t="s">
        <v>638</v>
      </c>
    </row>
    <row r="134" spans="2:3" ht="31.5" x14ac:dyDescent="0.2">
      <c r="B134" s="703" t="s">
        <v>623</v>
      </c>
      <c r="C134" s="704" t="s">
        <v>624</v>
      </c>
    </row>
    <row r="135" spans="2:3" ht="30" x14ac:dyDescent="0.2">
      <c r="B135" s="705" t="s">
        <v>625</v>
      </c>
      <c r="C135" s="706">
        <v>0.6</v>
      </c>
    </row>
    <row r="136" spans="2:3" ht="15" x14ac:dyDescent="0.2">
      <c r="B136" s="705" t="s">
        <v>626</v>
      </c>
      <c r="C136" s="707"/>
    </row>
    <row r="137" spans="2:3" ht="30" x14ac:dyDescent="0.2">
      <c r="B137" s="708" t="s">
        <v>627</v>
      </c>
      <c r="C137" s="707"/>
    </row>
    <row r="138" spans="2:3" ht="15" x14ac:dyDescent="0.2">
      <c r="B138" s="709" t="s">
        <v>93</v>
      </c>
      <c r="C138" s="706">
        <v>0.75</v>
      </c>
    </row>
    <row r="139" spans="2:3" ht="15" x14ac:dyDescent="0.2">
      <c r="B139" s="709" t="s">
        <v>628</v>
      </c>
      <c r="C139" s="706">
        <v>0.97</v>
      </c>
    </row>
    <row r="140" spans="2:3" ht="15" x14ac:dyDescent="0.2">
      <c r="B140" s="709" t="s">
        <v>95</v>
      </c>
      <c r="C140" s="706">
        <v>0.97</v>
      </c>
    </row>
    <row r="141" spans="2:3" ht="15" x14ac:dyDescent="0.2">
      <c r="B141" s="709" t="s">
        <v>32</v>
      </c>
      <c r="C141" s="706">
        <v>0.97</v>
      </c>
    </row>
    <row r="142" spans="2:3" ht="15" x14ac:dyDescent="0.2">
      <c r="B142" s="709" t="s">
        <v>94</v>
      </c>
      <c r="C142" s="706">
        <v>0.97</v>
      </c>
    </row>
    <row r="143" spans="2:3" ht="15" x14ac:dyDescent="0.2">
      <c r="B143" s="709" t="s">
        <v>96</v>
      </c>
      <c r="C143" s="706">
        <v>0.97</v>
      </c>
    </row>
    <row r="144" spans="2:3" ht="15" x14ac:dyDescent="0.2">
      <c r="B144" s="709" t="s">
        <v>629</v>
      </c>
      <c r="C144" s="706">
        <v>0.97</v>
      </c>
    </row>
    <row r="145" spans="2:3" ht="15" x14ac:dyDescent="0.2">
      <c r="B145" s="709" t="s">
        <v>630</v>
      </c>
      <c r="C145" s="706">
        <v>0.97</v>
      </c>
    </row>
    <row r="146" spans="2:3" ht="15" x14ac:dyDescent="0.2">
      <c r="B146" s="709" t="s">
        <v>631</v>
      </c>
      <c r="C146" s="706">
        <v>0.97</v>
      </c>
    </row>
    <row r="147" spans="2:3" ht="15" x14ac:dyDescent="0.2">
      <c r="B147" s="709" t="s">
        <v>98</v>
      </c>
      <c r="C147" s="706">
        <v>0.97</v>
      </c>
    </row>
    <row r="148" spans="2:3" ht="15" x14ac:dyDescent="0.2">
      <c r="B148" s="709" t="s">
        <v>97</v>
      </c>
      <c r="C148" s="706">
        <v>0.96</v>
      </c>
    </row>
    <row r="149" spans="2:3" ht="60" x14ac:dyDescent="0.2">
      <c r="B149" s="709" t="s">
        <v>632</v>
      </c>
      <c r="C149" s="706">
        <v>0.6</v>
      </c>
    </row>
    <row r="150" spans="2:3" ht="30" x14ac:dyDescent="0.2">
      <c r="B150" s="708" t="s">
        <v>633</v>
      </c>
      <c r="C150" s="707"/>
    </row>
    <row r="151" spans="2:3" ht="19.5" x14ac:dyDescent="0.2">
      <c r="B151" s="709" t="s">
        <v>635</v>
      </c>
      <c r="C151" s="706">
        <v>0.88</v>
      </c>
    </row>
    <row r="152" spans="2:3" ht="45" x14ac:dyDescent="0.2">
      <c r="B152" s="709" t="s">
        <v>634</v>
      </c>
      <c r="C152" s="706">
        <v>0.6</v>
      </c>
    </row>
    <row r="153" spans="2:3" ht="19.5" x14ac:dyDescent="0.2">
      <c r="B153" s="705" t="s">
        <v>636</v>
      </c>
      <c r="C153" s="707"/>
    </row>
    <row r="154" spans="2:3" ht="34.5" x14ac:dyDescent="0.2">
      <c r="B154" s="708" t="s">
        <v>637</v>
      </c>
      <c r="C154" s="706">
        <v>0.6</v>
      </c>
    </row>
  </sheetData>
  <sheetProtection algorithmName="SHA-512" hashValue="AIyvfAyTQKILjTwx3v9R8t0JUMliod6NNP4PbkLUuAn9ck+ts0u0XMXr8qEAqa/2d65yIVEefLqFK+b+lFVmSg==" saltValue="6ZW2ZwU/iJ+9o8oZEI3s7w==" spinCount="100000" sheet="1" objects="1" scenarios="1"/>
  <customSheetViews>
    <customSheetView guid="{F89B9BEA-1774-4CFC-87FC-E38938422EEF}" scale="80" showGridLines="0" topLeftCell="A97">
      <selection activeCell="C113" sqref="C113"/>
      <pageMargins left="0.7" right="0.7" top="0.75" bottom="0.75" header="0.3" footer="0.3"/>
    </customSheetView>
    <customSheetView guid="{4578E973-646E-4880-BAA0-5156523D5ED5}" scale="80" showGridLines="0" topLeftCell="A46">
      <selection activeCell="C53" sqref="C53"/>
      <pageMargins left="0.7" right="0.7" top="0.75" bottom="0.75" header="0.3" footer="0.3"/>
    </customSheetView>
    <customSheetView guid="{59C7AF62-EEC6-4F51-A806-769887FF76F8}" scale="80" showGridLines="0">
      <selection activeCell="C113" sqref="C113"/>
      <pageMargins left="0.7" right="0.7" top="0.75" bottom="0.75" header="0.3" footer="0.3"/>
    </customSheetView>
  </customSheetViews>
  <mergeCells count="35">
    <mergeCell ref="S16:S17"/>
    <mergeCell ref="S46:AD46"/>
    <mergeCell ref="S47:S48"/>
    <mergeCell ref="T16:AF16"/>
    <mergeCell ref="T47:AE47"/>
    <mergeCell ref="T79:AE79"/>
    <mergeCell ref="T93:AB93"/>
    <mergeCell ref="T104:AB104"/>
    <mergeCell ref="B103:O103"/>
    <mergeCell ref="S79:S81"/>
    <mergeCell ref="S93:S95"/>
    <mergeCell ref="Z94:Z95"/>
    <mergeCell ref="S104:S106"/>
    <mergeCell ref="Z105:Z106"/>
    <mergeCell ref="B114:O114"/>
    <mergeCell ref="B78:O78"/>
    <mergeCell ref="B79:B81"/>
    <mergeCell ref="C79:N79"/>
    <mergeCell ref="B92:M92"/>
    <mergeCell ref="B93:B95"/>
    <mergeCell ref="C93:K93"/>
    <mergeCell ref="C104:K104"/>
    <mergeCell ref="I105:I106"/>
    <mergeCell ref="B104:B106"/>
    <mergeCell ref="B11:O11"/>
    <mergeCell ref="B47:B48"/>
    <mergeCell ref="B15:O15"/>
    <mergeCell ref="B16:B17"/>
    <mergeCell ref="B3:B4"/>
    <mergeCell ref="C13:M13"/>
    <mergeCell ref="C12:M12"/>
    <mergeCell ref="C16:O16"/>
    <mergeCell ref="C47:N47"/>
    <mergeCell ref="B46:N46"/>
    <mergeCell ref="C3:H3"/>
  </mergeCells>
  <phoneticPr fontId="22" type="noConversion"/>
  <pageMargins left="0.7" right="0.7" top="0.75" bottom="0.75" header="0.3" footer="0.3"/>
  <pageSetup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Start</vt:lpstr>
      <vt:lpstr>Threshold Determination</vt:lpstr>
      <vt:lpstr>f-HTFs</vt:lpstr>
      <vt:lpstr>PV|MEMS|LCD Process</vt:lpstr>
      <vt:lpstr>Semiconductors f-GHG 150-200 mm</vt:lpstr>
      <vt:lpstr>Semiconductors f-GHG 300-450 mm</vt:lpstr>
      <vt:lpstr>N2O - facility</vt:lpstr>
      <vt:lpstr>Fab-level DRE</vt:lpstr>
      <vt:lpstr>Subpart I Tables</vt:lpstr>
      <vt:lpstr>Table A-1</vt:lpstr>
      <vt:lpstr>FacilityProcessType</vt:lpstr>
      <vt:lpstr>ProcessTypeList</vt:lpstr>
      <vt:lpstr>SCProcess</vt:lpstr>
      <vt:lpstr>SemicconductorProcess</vt:lpstr>
      <vt:lpstr>SemiconductorProcess</vt:lpstr>
      <vt:lpstr>TableI1</vt:lpstr>
      <vt:lpstr>TableI2</vt:lpstr>
      <vt:lpstr>TableI3</vt:lpstr>
      <vt:lpstr>TableI4</vt:lpstr>
      <vt:lpstr>TableI5</vt:lpstr>
      <vt:lpstr>TableI6</vt:lpstr>
      <vt:lpstr>TableI7</vt:lpstr>
      <vt:lpstr>TableI8</vt:lpstr>
    </vt:vector>
  </TitlesOfParts>
  <Company>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Gopi Manne (ERG)</dc:creator>
  <cp:lastModifiedBy>Brian Palmer</cp:lastModifiedBy>
  <cp:lastPrinted>2015-03-11T16:21:35Z</cp:lastPrinted>
  <dcterms:created xsi:type="dcterms:W3CDTF">2012-07-31T12:21:10Z</dcterms:created>
  <dcterms:modified xsi:type="dcterms:W3CDTF">2017-03-22T18:35:55Z</dcterms:modified>
</cp:coreProperties>
</file>