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5" yWindow="45" windowWidth="17400" windowHeight="11760" tabRatio="927"/>
  </bookViews>
  <sheets>
    <sheet name="Start" sheetId="13" r:id="rId1"/>
    <sheet name="Threshold Determination" sheetId="10" r:id="rId2"/>
    <sheet name="PV|MEMS|LCD Process" sheetId="2" r:id="rId3"/>
    <sheet name="N2O - facility" sheetId="3" r:id="rId4"/>
    <sheet name="f-HTFs" sheetId="4" r:id="rId5"/>
    <sheet name="Semiconductors f-GHG 150-200 mm" sheetId="11" r:id="rId6"/>
    <sheet name="Semiconductors f-GHG 300 mm" sheetId="12" r:id="rId7"/>
    <sheet name="f-GHG by Recipe" sheetId="7" r:id="rId8"/>
    <sheet name="Table A-1" sheetId="8" r:id="rId9"/>
    <sheet name="Subpart I Tables" sheetId="9" r:id="rId10"/>
  </sheets>
  <definedNames>
    <definedName name="TableI1">'Subpart I Tables'!$A$2</definedName>
    <definedName name="TableI2">'Subpart I Tables'!$A$11</definedName>
    <definedName name="TableI3">'Subpart I Tables'!$A$15</definedName>
    <definedName name="TableI4">'Subpart I Tables'!$A$47</definedName>
    <definedName name="TableI5">'Subpart I Tables'!$A$79</definedName>
    <definedName name="TableI6">'Subpart I Tables'!$A$92</definedName>
    <definedName name="TableI7">'Subpart I Tables'!$A$102</definedName>
    <definedName name="TableI8">'Subpart I Tables'!$A$112</definedName>
  </definedNames>
  <calcPr calcId="145621"/>
  <customWorkbookViews>
    <customWorkbookView name="Philip Crawford - Personal View" guid="{59C7AF62-EEC6-4F51-A806-769887FF76F8}" mergeInterval="0" personalView="1" maximized="1" xWindow="1" yWindow="1" windowWidth="1680" windowHeight="820" tabRatio="927" activeSheetId="1"/>
    <customWorkbookView name="Tracy Curtis - Personal View" guid="{4578E973-646E-4880-BAA0-5156523D5ED5}" mergeInterval="0" personalView="1" maximized="1" xWindow="1" yWindow="1" windowWidth="1280" windowHeight="570" tabRatio="927" activeSheetId="6"/>
    <customWorkbookView name="Eastern Research Group - Personal View" guid="{F89B9BEA-1774-4CFC-87FC-E38938422EEF}" mergeInterval="0" personalView="1" maximized="1" xWindow="1" yWindow="1" windowWidth="1680" windowHeight="829" tabRatio="927" activeSheetId="7"/>
  </customWorkbookViews>
</workbook>
</file>

<file path=xl/calcChain.xml><?xml version="1.0" encoding="utf-8"?>
<calcChain xmlns="http://schemas.openxmlformats.org/spreadsheetml/2006/main">
  <c r="H360" i="12" l="1"/>
  <c r="H157" i="3"/>
  <c r="C178" i="3"/>
  <c r="G579" i="2"/>
  <c r="E581" i="2"/>
  <c r="E579" i="2" l="1"/>
  <c r="F119" i="11" l="1"/>
  <c r="F120" i="11"/>
  <c r="F121" i="11"/>
  <c r="K59" i="2" l="1"/>
  <c r="K60" i="2"/>
  <c r="K61" i="2"/>
  <c r="K62" i="2"/>
  <c r="K63" i="2"/>
  <c r="K64" i="2"/>
  <c r="K65" i="2"/>
  <c r="K66" i="2"/>
  <c r="K67" i="2"/>
  <c r="K68" i="2"/>
  <c r="K69" i="2"/>
  <c r="K70" i="2"/>
  <c r="K71" i="2"/>
  <c r="K29" i="2"/>
  <c r="K30" i="2"/>
  <c r="K31" i="2"/>
  <c r="K32" i="2"/>
  <c r="K33" i="2"/>
  <c r="K34" i="2"/>
  <c r="K35" i="2"/>
  <c r="K36" i="2"/>
  <c r="K37" i="2"/>
  <c r="K38" i="2"/>
  <c r="K39" i="2"/>
  <c r="K40" i="2"/>
  <c r="K41" i="2"/>
  <c r="K44" i="2"/>
  <c r="K45" i="2"/>
  <c r="K46" i="2"/>
  <c r="K47" i="2"/>
  <c r="K48" i="2"/>
  <c r="K49" i="2"/>
  <c r="K50" i="2"/>
  <c r="K51" i="2"/>
  <c r="K52" i="2"/>
  <c r="K53" i="2"/>
  <c r="K54" i="2"/>
  <c r="K55" i="2"/>
  <c r="K56" i="2"/>
  <c r="F41" i="10" l="1"/>
  <c r="AT345" i="12" l="1"/>
  <c r="AQ345" i="12"/>
  <c r="AN345" i="12"/>
  <c r="AM345" i="12"/>
  <c r="AP345" i="12" s="1"/>
  <c r="AS345" i="12" s="1"/>
  <c r="AT344" i="12"/>
  <c r="AQ344" i="12"/>
  <c r="AN344" i="12"/>
  <c r="AM344" i="12"/>
  <c r="AP344" i="12" s="1"/>
  <c r="AS344" i="12" s="1"/>
  <c r="AT330" i="12"/>
  <c r="AQ330" i="12"/>
  <c r="AN330" i="12"/>
  <c r="AT329" i="12"/>
  <c r="AQ329" i="12"/>
  <c r="AN329" i="12"/>
  <c r="AT328" i="12"/>
  <c r="AQ328" i="12"/>
  <c r="AN328" i="12"/>
  <c r="AT327" i="12"/>
  <c r="AQ327" i="12"/>
  <c r="AN327" i="12"/>
  <c r="AT315" i="12"/>
  <c r="AQ315" i="12"/>
  <c r="AN315" i="12"/>
  <c r="AT314" i="12"/>
  <c r="AQ314" i="12"/>
  <c r="AN314" i="12"/>
  <c r="AT313" i="12"/>
  <c r="AQ313" i="12"/>
  <c r="AN313" i="12"/>
  <c r="AT312" i="12"/>
  <c r="AQ312" i="12"/>
  <c r="AN312" i="12"/>
  <c r="AT300" i="12"/>
  <c r="AQ300" i="12"/>
  <c r="AN300" i="12"/>
  <c r="AT299" i="12"/>
  <c r="AQ299" i="12"/>
  <c r="AN299" i="12"/>
  <c r="AT298" i="12"/>
  <c r="AQ298" i="12"/>
  <c r="AN298" i="12"/>
  <c r="AT297" i="12"/>
  <c r="AQ297" i="12"/>
  <c r="AN297" i="12"/>
  <c r="AN282" i="12"/>
  <c r="AQ282" i="12"/>
  <c r="AT282" i="12"/>
  <c r="AN283" i="12"/>
  <c r="AQ283" i="12"/>
  <c r="AT283" i="12"/>
  <c r="AN284" i="12"/>
  <c r="AQ284" i="12"/>
  <c r="AT284" i="12"/>
  <c r="AN285" i="12"/>
  <c r="AQ285" i="12"/>
  <c r="AT285" i="12"/>
  <c r="K277" i="12"/>
  <c r="L277" i="12"/>
  <c r="M277" i="12"/>
  <c r="N277" i="12"/>
  <c r="K278" i="12"/>
  <c r="L278" i="12"/>
  <c r="M278" i="12"/>
  <c r="N278" i="12"/>
  <c r="K279" i="12"/>
  <c r="L279" i="12"/>
  <c r="M279" i="12"/>
  <c r="N279" i="12"/>
  <c r="K280" i="12"/>
  <c r="L280" i="12"/>
  <c r="M280" i="12"/>
  <c r="N280" i="12"/>
  <c r="K281" i="12"/>
  <c r="L281" i="12"/>
  <c r="M281" i="12"/>
  <c r="N281" i="12"/>
  <c r="K282" i="12"/>
  <c r="L282" i="12"/>
  <c r="M282" i="12"/>
  <c r="N282" i="12"/>
  <c r="K283" i="12"/>
  <c r="L283" i="12"/>
  <c r="M283" i="12"/>
  <c r="N283" i="12"/>
  <c r="K284" i="12"/>
  <c r="L284" i="12"/>
  <c r="M284" i="12"/>
  <c r="N284" i="12"/>
  <c r="K285" i="12"/>
  <c r="L285" i="12"/>
  <c r="M285" i="12"/>
  <c r="N285" i="12"/>
  <c r="K292" i="12"/>
  <c r="L292" i="12"/>
  <c r="M292" i="12"/>
  <c r="N292" i="12"/>
  <c r="K293" i="12"/>
  <c r="L293" i="12"/>
  <c r="M293" i="12"/>
  <c r="N293" i="12"/>
  <c r="K294" i="12"/>
  <c r="L294" i="12"/>
  <c r="M294" i="12"/>
  <c r="N294" i="12"/>
  <c r="K295" i="12"/>
  <c r="L295" i="12"/>
  <c r="M295" i="12"/>
  <c r="N295" i="12"/>
  <c r="K296" i="12"/>
  <c r="L296" i="12"/>
  <c r="M296" i="12"/>
  <c r="N296" i="12"/>
  <c r="K297" i="12"/>
  <c r="L297" i="12"/>
  <c r="M297" i="12"/>
  <c r="N297" i="12"/>
  <c r="K298" i="12"/>
  <c r="L298" i="12"/>
  <c r="M298" i="12"/>
  <c r="N298" i="12"/>
  <c r="K299" i="12"/>
  <c r="L299" i="12"/>
  <c r="M299" i="12"/>
  <c r="N299" i="12"/>
  <c r="K300" i="12"/>
  <c r="L300" i="12"/>
  <c r="M300" i="12"/>
  <c r="N300" i="12"/>
  <c r="K307" i="12"/>
  <c r="L307" i="12"/>
  <c r="M307" i="12"/>
  <c r="N307" i="12"/>
  <c r="K308" i="12"/>
  <c r="L308" i="12"/>
  <c r="M308" i="12"/>
  <c r="N308" i="12"/>
  <c r="K309" i="12"/>
  <c r="L309" i="12"/>
  <c r="M309" i="12"/>
  <c r="N309" i="12"/>
  <c r="K310" i="12"/>
  <c r="L310" i="12"/>
  <c r="M310" i="12"/>
  <c r="N310" i="12"/>
  <c r="K311" i="12"/>
  <c r="L311" i="12"/>
  <c r="M311" i="12"/>
  <c r="N311" i="12"/>
  <c r="K312" i="12"/>
  <c r="L312" i="12"/>
  <c r="M312" i="12"/>
  <c r="N312" i="12"/>
  <c r="K313" i="12"/>
  <c r="L313" i="12"/>
  <c r="M313" i="12"/>
  <c r="N313" i="12"/>
  <c r="K314" i="12"/>
  <c r="L314" i="12"/>
  <c r="M314" i="12"/>
  <c r="N314" i="12"/>
  <c r="K315" i="12"/>
  <c r="L315" i="12"/>
  <c r="M315" i="12"/>
  <c r="N315" i="12"/>
  <c r="K322" i="12"/>
  <c r="L322" i="12"/>
  <c r="M322" i="12"/>
  <c r="N322" i="12"/>
  <c r="K323" i="12"/>
  <c r="L323" i="12"/>
  <c r="M323" i="12"/>
  <c r="N323" i="12"/>
  <c r="K324" i="12"/>
  <c r="L324" i="12"/>
  <c r="M324" i="12"/>
  <c r="N324" i="12"/>
  <c r="K325" i="12"/>
  <c r="L325" i="12"/>
  <c r="M325" i="12"/>
  <c r="N325" i="12"/>
  <c r="K326" i="12"/>
  <c r="L326" i="12"/>
  <c r="M326" i="12"/>
  <c r="N326" i="12"/>
  <c r="K327" i="12"/>
  <c r="L327" i="12"/>
  <c r="M327" i="12"/>
  <c r="N327" i="12"/>
  <c r="K328" i="12"/>
  <c r="L328" i="12"/>
  <c r="M328" i="12"/>
  <c r="N328" i="12"/>
  <c r="K329" i="12"/>
  <c r="L329" i="12"/>
  <c r="M329" i="12"/>
  <c r="N329" i="12"/>
  <c r="K330" i="12"/>
  <c r="L330" i="12"/>
  <c r="M330" i="12"/>
  <c r="N330" i="12"/>
  <c r="K337" i="12"/>
  <c r="L337" i="12"/>
  <c r="M337" i="12"/>
  <c r="N337" i="12"/>
  <c r="K338" i="12"/>
  <c r="L338" i="12"/>
  <c r="M338" i="12"/>
  <c r="N338" i="12"/>
  <c r="K339" i="12"/>
  <c r="L339" i="12"/>
  <c r="M339" i="12"/>
  <c r="N339" i="12"/>
  <c r="K340" i="12"/>
  <c r="L340" i="12"/>
  <c r="M340" i="12"/>
  <c r="N340" i="12"/>
  <c r="K341" i="12"/>
  <c r="L341" i="12"/>
  <c r="M341" i="12"/>
  <c r="N341" i="12"/>
  <c r="K342" i="12"/>
  <c r="L342" i="12"/>
  <c r="M342" i="12"/>
  <c r="N342" i="12"/>
  <c r="K343" i="12"/>
  <c r="L343" i="12"/>
  <c r="M343" i="12"/>
  <c r="N343" i="12"/>
  <c r="K344" i="12"/>
  <c r="L344" i="12"/>
  <c r="M344" i="12"/>
  <c r="N344" i="12"/>
  <c r="K345" i="12"/>
  <c r="L345" i="12"/>
  <c r="M345" i="12"/>
  <c r="N345" i="12"/>
  <c r="AA271" i="12"/>
  <c r="AH271" i="12"/>
  <c r="AA272" i="12"/>
  <c r="AH272" i="12"/>
  <c r="AA273" i="12"/>
  <c r="AH273" i="12"/>
  <c r="AA274" i="12"/>
  <c r="AH274" i="12"/>
  <c r="AN274" i="12" s="1"/>
  <c r="AA275" i="12"/>
  <c r="AH275" i="12"/>
  <c r="AT275" i="12" s="1"/>
  <c r="AA276" i="12"/>
  <c r="AH276" i="12"/>
  <c r="AA277" i="12"/>
  <c r="AB277" i="12" s="1"/>
  <c r="AC277" i="12" s="1"/>
  <c r="AD277" i="12" s="1"/>
  <c r="AE277" i="12" s="1"/>
  <c r="AH277" i="12"/>
  <c r="AT277" i="12" s="1"/>
  <c r="AA278" i="12"/>
  <c r="AB278" i="12" s="1"/>
  <c r="AC278" i="12" s="1"/>
  <c r="AD278" i="12" s="1"/>
  <c r="AE278" i="12" s="1"/>
  <c r="AH278" i="12"/>
  <c r="AA279" i="12"/>
  <c r="AB279" i="12" s="1"/>
  <c r="AC279" i="12" s="1"/>
  <c r="AD279" i="12" s="1"/>
  <c r="AE279" i="12" s="1"/>
  <c r="AH279" i="12"/>
  <c r="AA280" i="12"/>
  <c r="AB280" i="12" s="1"/>
  <c r="AC280" i="12" s="1"/>
  <c r="AD280" i="12" s="1"/>
  <c r="AE280" i="12" s="1"/>
  <c r="AH280" i="12"/>
  <c r="AA281" i="12"/>
  <c r="AB281" i="12" s="1"/>
  <c r="AC281" i="12" s="1"/>
  <c r="AD281" i="12" s="1"/>
  <c r="AE281" i="12" s="1"/>
  <c r="AH281" i="12"/>
  <c r="AA282" i="12"/>
  <c r="AB282" i="12" s="1"/>
  <c r="AC282" i="12" s="1"/>
  <c r="AD282" i="12" s="1"/>
  <c r="AE282" i="12" s="1"/>
  <c r="AJ282" i="12"/>
  <c r="AM282" i="12" s="1"/>
  <c r="AP282" i="12" s="1"/>
  <c r="AS282" i="12" s="1"/>
  <c r="AK282" i="12"/>
  <c r="AA283" i="12"/>
  <c r="AB283" i="12" s="1"/>
  <c r="AC283" i="12" s="1"/>
  <c r="AD283" i="12" s="1"/>
  <c r="AE283" i="12" s="1"/>
  <c r="AJ283" i="12"/>
  <c r="AM283" i="12" s="1"/>
  <c r="AP283" i="12" s="1"/>
  <c r="AS283" i="12" s="1"/>
  <c r="AK283" i="12"/>
  <c r="AA284" i="12"/>
  <c r="AJ284" i="12"/>
  <c r="AM284" i="12" s="1"/>
  <c r="AP284" i="12" s="1"/>
  <c r="AS284" i="12" s="1"/>
  <c r="AK284" i="12"/>
  <c r="AA285" i="12"/>
  <c r="AB285" i="12" s="1"/>
  <c r="AC285" i="12" s="1"/>
  <c r="AD285" i="12" s="1"/>
  <c r="AE285" i="12" s="1"/>
  <c r="AJ285" i="12"/>
  <c r="AM285" i="12" s="1"/>
  <c r="AP285" i="12" s="1"/>
  <c r="AS285" i="12" s="1"/>
  <c r="AK285" i="12"/>
  <c r="AA286" i="12"/>
  <c r="AH286" i="12"/>
  <c r="AA287" i="12"/>
  <c r="AH287" i="12"/>
  <c r="AA288" i="12"/>
  <c r="AH288" i="12"/>
  <c r="AA289" i="12"/>
  <c r="AH289" i="12"/>
  <c r="AA290" i="12"/>
  <c r="AH290" i="12"/>
  <c r="AA291" i="12"/>
  <c r="AH291" i="12"/>
  <c r="AA292" i="12"/>
  <c r="AB292" i="12" s="1"/>
  <c r="AC292" i="12" s="1"/>
  <c r="AD292" i="12" s="1"/>
  <c r="AE292" i="12" s="1"/>
  <c r="AH292" i="12"/>
  <c r="AA293" i="12"/>
  <c r="AB293" i="12" s="1"/>
  <c r="AC293" i="12" s="1"/>
  <c r="AD293" i="12" s="1"/>
  <c r="AE293" i="12" s="1"/>
  <c r="AH293" i="12"/>
  <c r="AT293" i="12" s="1"/>
  <c r="AA294" i="12"/>
  <c r="AB294" i="12" s="1"/>
  <c r="AC294" i="12" s="1"/>
  <c r="AD294" i="12" s="1"/>
  <c r="AE294" i="12" s="1"/>
  <c r="AH294" i="12"/>
  <c r="AA295" i="12"/>
  <c r="AB295" i="12" s="1"/>
  <c r="AC295" i="12" s="1"/>
  <c r="AD295" i="12" s="1"/>
  <c r="AE295" i="12" s="1"/>
  <c r="AH295" i="12"/>
  <c r="AN295" i="12" s="1"/>
  <c r="AA296" i="12"/>
  <c r="AB296" i="12" s="1"/>
  <c r="AC296" i="12" s="1"/>
  <c r="AD296" i="12" s="1"/>
  <c r="AE296" i="12" s="1"/>
  <c r="AH296" i="12"/>
  <c r="AA297" i="12"/>
  <c r="AB297" i="12" s="1"/>
  <c r="AC297" i="12" s="1"/>
  <c r="AD297" i="12" s="1"/>
  <c r="AE297" i="12" s="1"/>
  <c r="AJ297" i="12"/>
  <c r="AM297" i="12" s="1"/>
  <c r="AP297" i="12" s="1"/>
  <c r="AS297" i="12" s="1"/>
  <c r="AK297" i="12"/>
  <c r="AA298" i="12"/>
  <c r="AB298" i="12" s="1"/>
  <c r="AC298" i="12" s="1"/>
  <c r="AD298" i="12" s="1"/>
  <c r="AE298" i="12" s="1"/>
  <c r="AJ298" i="12"/>
  <c r="AM298" i="12" s="1"/>
  <c r="AP298" i="12" s="1"/>
  <c r="AS298" i="12" s="1"/>
  <c r="AK298" i="12"/>
  <c r="AA299" i="12"/>
  <c r="AJ299" i="12"/>
  <c r="AM299" i="12" s="1"/>
  <c r="AP299" i="12" s="1"/>
  <c r="AS299" i="12" s="1"/>
  <c r="AK299" i="12"/>
  <c r="AA300" i="12"/>
  <c r="AB300" i="12" s="1"/>
  <c r="AC300" i="12" s="1"/>
  <c r="AD300" i="12" s="1"/>
  <c r="AE300" i="12" s="1"/>
  <c r="AJ300" i="12"/>
  <c r="AM300" i="12" s="1"/>
  <c r="AP300" i="12" s="1"/>
  <c r="AS300" i="12" s="1"/>
  <c r="AK300" i="12"/>
  <c r="AA301" i="12"/>
  <c r="AH301" i="12"/>
  <c r="AA302" i="12"/>
  <c r="AH302" i="12"/>
  <c r="AA303" i="12"/>
  <c r="AH303" i="12"/>
  <c r="AA304" i="12"/>
  <c r="AH304" i="12"/>
  <c r="AQ304" i="12" s="1"/>
  <c r="AA305" i="12"/>
  <c r="AH305" i="12"/>
  <c r="AA306" i="12"/>
  <c r="AH306" i="12"/>
  <c r="AQ306" i="12" s="1"/>
  <c r="AA307" i="12"/>
  <c r="AB307" i="12" s="1"/>
  <c r="AC307" i="12" s="1"/>
  <c r="AD307" i="12" s="1"/>
  <c r="AE307" i="12" s="1"/>
  <c r="AH307" i="12"/>
  <c r="AQ307" i="12" s="1"/>
  <c r="AA308" i="12"/>
  <c r="AB308" i="12" s="1"/>
  <c r="AC308" i="12" s="1"/>
  <c r="AD308" i="12" s="1"/>
  <c r="AE308" i="12" s="1"/>
  <c r="AH308" i="12"/>
  <c r="AQ308" i="12" s="1"/>
  <c r="AA309" i="12"/>
  <c r="AB309" i="12" s="1"/>
  <c r="AC309" i="12" s="1"/>
  <c r="AD309" i="12" s="1"/>
  <c r="AE309" i="12" s="1"/>
  <c r="AH309" i="12"/>
  <c r="AA310" i="12"/>
  <c r="AB310" i="12" s="1"/>
  <c r="AC310" i="12" s="1"/>
  <c r="AD310" i="12" s="1"/>
  <c r="AE310" i="12" s="1"/>
  <c r="AH310" i="12"/>
  <c r="AA311" i="12"/>
  <c r="AB311" i="12" s="1"/>
  <c r="AC311" i="12" s="1"/>
  <c r="AD311" i="12" s="1"/>
  <c r="AE311" i="12" s="1"/>
  <c r="AH311" i="12"/>
  <c r="AA312" i="12"/>
  <c r="AB312" i="12" s="1"/>
  <c r="AC312" i="12" s="1"/>
  <c r="AD312" i="12" s="1"/>
  <c r="AE312" i="12" s="1"/>
  <c r="AJ312" i="12"/>
  <c r="AM312" i="12" s="1"/>
  <c r="AP312" i="12" s="1"/>
  <c r="AS312" i="12" s="1"/>
  <c r="AK312" i="12"/>
  <c r="AA313" i="12"/>
  <c r="AB313" i="12" s="1"/>
  <c r="AC313" i="12" s="1"/>
  <c r="AD313" i="12" s="1"/>
  <c r="AE313" i="12" s="1"/>
  <c r="AJ313" i="12"/>
  <c r="AM313" i="12" s="1"/>
  <c r="AP313" i="12" s="1"/>
  <c r="AS313" i="12" s="1"/>
  <c r="AK313" i="12"/>
  <c r="AA314" i="12"/>
  <c r="AB314" i="12" s="1"/>
  <c r="AC314" i="12" s="1"/>
  <c r="AD314" i="12" s="1"/>
  <c r="AE314" i="12" s="1"/>
  <c r="AJ314" i="12"/>
  <c r="AM314" i="12" s="1"/>
  <c r="AP314" i="12" s="1"/>
  <c r="AS314" i="12" s="1"/>
  <c r="AK314" i="12"/>
  <c r="AA315" i="12"/>
  <c r="AB315" i="12" s="1"/>
  <c r="AC315" i="12" s="1"/>
  <c r="AD315" i="12" s="1"/>
  <c r="AE315" i="12" s="1"/>
  <c r="AJ315" i="12"/>
  <c r="AM315" i="12" s="1"/>
  <c r="AP315" i="12" s="1"/>
  <c r="AS315" i="12" s="1"/>
  <c r="AK315" i="12"/>
  <c r="AA316" i="12"/>
  <c r="AH316" i="12"/>
  <c r="AA317" i="12"/>
  <c r="AH317" i="12"/>
  <c r="AA318" i="12"/>
  <c r="AH318" i="12"/>
  <c r="AA319" i="12"/>
  <c r="AH319" i="12"/>
  <c r="AA320" i="12"/>
  <c r="AH320" i="12"/>
  <c r="AJ320" i="12" s="1"/>
  <c r="AM320" i="12" s="1"/>
  <c r="AP320" i="12" s="1"/>
  <c r="AS320" i="12" s="1"/>
  <c r="AA321" i="12"/>
  <c r="AH321" i="12"/>
  <c r="AQ321" i="12" s="1"/>
  <c r="AA322" i="12"/>
  <c r="AF322" i="12" s="1"/>
  <c r="AH322" i="12"/>
  <c r="AA323" i="12"/>
  <c r="AB323" i="12" s="1"/>
  <c r="AC323" i="12" s="1"/>
  <c r="AD323" i="12" s="1"/>
  <c r="AE323" i="12" s="1"/>
  <c r="AH323" i="12"/>
  <c r="AQ323" i="12" s="1"/>
  <c r="AA324" i="12"/>
  <c r="AB324" i="12" s="1"/>
  <c r="AC324" i="12" s="1"/>
  <c r="AD324" i="12" s="1"/>
  <c r="AE324" i="12" s="1"/>
  <c r="AH324" i="12"/>
  <c r="AA325" i="12"/>
  <c r="AB325" i="12" s="1"/>
  <c r="AC325" i="12" s="1"/>
  <c r="AD325" i="12" s="1"/>
  <c r="AE325" i="12" s="1"/>
  <c r="AH325" i="12"/>
  <c r="AN325" i="12" s="1"/>
  <c r="AA326" i="12"/>
  <c r="AF326" i="12" s="1"/>
  <c r="AH326" i="12"/>
  <c r="AA327" i="12"/>
  <c r="AB327" i="12" s="1"/>
  <c r="AC327" i="12" s="1"/>
  <c r="AD327" i="12" s="1"/>
  <c r="AE327" i="12" s="1"/>
  <c r="AJ327" i="12"/>
  <c r="AM327" i="12" s="1"/>
  <c r="AP327" i="12" s="1"/>
  <c r="AS327" i="12" s="1"/>
  <c r="AK327" i="12"/>
  <c r="AA328" i="12"/>
  <c r="AB328" i="12" s="1"/>
  <c r="AC328" i="12" s="1"/>
  <c r="AD328" i="12" s="1"/>
  <c r="AE328" i="12" s="1"/>
  <c r="AJ328" i="12"/>
  <c r="AM328" i="12" s="1"/>
  <c r="AP328" i="12" s="1"/>
  <c r="AS328" i="12" s="1"/>
  <c r="AK328" i="12"/>
  <c r="AA329" i="12"/>
  <c r="AB329" i="12" s="1"/>
  <c r="AC329" i="12" s="1"/>
  <c r="AD329" i="12" s="1"/>
  <c r="AE329" i="12" s="1"/>
  <c r="AJ329" i="12"/>
  <c r="AM329" i="12" s="1"/>
  <c r="AP329" i="12" s="1"/>
  <c r="AS329" i="12" s="1"/>
  <c r="AK329" i="12"/>
  <c r="AA330" i="12"/>
  <c r="AF330" i="12" s="1"/>
  <c r="AJ330" i="12"/>
  <c r="AM330" i="12" s="1"/>
  <c r="AP330" i="12" s="1"/>
  <c r="AS330" i="12" s="1"/>
  <c r="AK330" i="12"/>
  <c r="AA331" i="12"/>
  <c r="AH331" i="12"/>
  <c r="AA332" i="12"/>
  <c r="AH332" i="12"/>
  <c r="AA333" i="12"/>
  <c r="AH333" i="12"/>
  <c r="AA334" i="12"/>
  <c r="AH334" i="12"/>
  <c r="AJ334" i="12" s="1"/>
  <c r="AM334" i="12" s="1"/>
  <c r="AP334" i="12" s="1"/>
  <c r="AS334" i="12" s="1"/>
  <c r="AA335" i="12"/>
  <c r="AH335" i="12"/>
  <c r="AA336" i="12"/>
  <c r="AH336" i="12"/>
  <c r="AJ336" i="12" s="1"/>
  <c r="AM336" i="12" s="1"/>
  <c r="AP336" i="12" s="1"/>
  <c r="AS336" i="12" s="1"/>
  <c r="AA337" i="12"/>
  <c r="AB337" i="12" s="1"/>
  <c r="AC337" i="12" s="1"/>
  <c r="AD337" i="12" s="1"/>
  <c r="AE337" i="12" s="1"/>
  <c r="AH337" i="12"/>
  <c r="AA338" i="12"/>
  <c r="AF338" i="12" s="1"/>
  <c r="AH338" i="12"/>
  <c r="AA339" i="12"/>
  <c r="AH339" i="12"/>
  <c r="AA340" i="12"/>
  <c r="AF340" i="12" s="1"/>
  <c r="AH340" i="12"/>
  <c r="AJ340" i="12" s="1"/>
  <c r="AM340" i="12" s="1"/>
  <c r="AP340" i="12" s="1"/>
  <c r="AS340" i="12" s="1"/>
  <c r="AA341" i="12"/>
  <c r="AB341" i="12" s="1"/>
  <c r="AC341" i="12" s="1"/>
  <c r="AD341" i="12" s="1"/>
  <c r="AE341" i="12" s="1"/>
  <c r="AH341" i="12"/>
  <c r="AT341" i="12" s="1"/>
  <c r="AA342" i="12"/>
  <c r="AF342" i="12" s="1"/>
  <c r="AH342" i="12"/>
  <c r="AA343" i="12"/>
  <c r="AF343" i="12" s="1"/>
  <c r="AH343" i="12"/>
  <c r="AN343" i="12" s="1"/>
  <c r="AA344" i="12"/>
  <c r="AF344" i="12" s="1"/>
  <c r="AK344" i="12"/>
  <c r="AA345" i="12"/>
  <c r="AF345" i="12" s="1"/>
  <c r="AK345" i="12"/>
  <c r="B135" i="7"/>
  <c r="X134" i="7"/>
  <c r="V134" i="7"/>
  <c r="W134" i="7"/>
  <c r="U134" i="7"/>
  <c r="P141" i="7"/>
  <c r="Q141" i="7"/>
  <c r="R141" i="7"/>
  <c r="S141" i="7"/>
  <c r="T141" i="7"/>
  <c r="U141" i="7"/>
  <c r="V141" i="7"/>
  <c r="W141" i="7"/>
  <c r="X141" i="7"/>
  <c r="P142" i="7"/>
  <c r="Q142" i="7"/>
  <c r="R142" i="7"/>
  <c r="S142" i="7"/>
  <c r="T142" i="7"/>
  <c r="U142" i="7"/>
  <c r="V142" i="7"/>
  <c r="W142" i="7"/>
  <c r="X142" i="7"/>
  <c r="P143" i="7"/>
  <c r="Q143" i="7"/>
  <c r="R143" i="7"/>
  <c r="S143" i="7"/>
  <c r="T143" i="7"/>
  <c r="U143" i="7"/>
  <c r="V143" i="7"/>
  <c r="W143" i="7"/>
  <c r="X143" i="7"/>
  <c r="P144" i="7"/>
  <c r="Q144" i="7"/>
  <c r="R144" i="7"/>
  <c r="S144" i="7"/>
  <c r="T144" i="7"/>
  <c r="U144" i="7"/>
  <c r="V144" i="7"/>
  <c r="W144" i="7"/>
  <c r="X144" i="7"/>
  <c r="P145" i="7"/>
  <c r="Q145" i="7"/>
  <c r="R145" i="7"/>
  <c r="S145" i="7"/>
  <c r="T145" i="7"/>
  <c r="U145" i="7"/>
  <c r="V145" i="7"/>
  <c r="W145" i="7"/>
  <c r="X145" i="7"/>
  <c r="P146" i="7"/>
  <c r="Q146" i="7"/>
  <c r="R146" i="7"/>
  <c r="S146" i="7"/>
  <c r="T146" i="7"/>
  <c r="U146" i="7"/>
  <c r="V146" i="7"/>
  <c r="W146" i="7"/>
  <c r="X146" i="7"/>
  <c r="J176" i="7"/>
  <c r="S176" i="7" s="1"/>
  <c r="K176" i="7"/>
  <c r="T176" i="7" s="1"/>
  <c r="L176" i="7"/>
  <c r="U176" i="7" s="1"/>
  <c r="I176" i="7"/>
  <c r="R176" i="7" s="1"/>
  <c r="AS34" i="7"/>
  <c r="AS33" i="7"/>
  <c r="AJ344" i="11"/>
  <c r="AM344" i="11" s="1"/>
  <c r="AP344" i="11" s="1"/>
  <c r="AS344" i="11" s="1"/>
  <c r="AK344" i="11"/>
  <c r="AJ345" i="11"/>
  <c r="AM345" i="11" s="1"/>
  <c r="AP345" i="11" s="1"/>
  <c r="AS345" i="11" s="1"/>
  <c r="AK345" i="11"/>
  <c r="AN344" i="11"/>
  <c r="AQ344" i="11"/>
  <c r="AT344" i="11"/>
  <c r="AN345" i="11"/>
  <c r="AQ345" i="11"/>
  <c r="AT345" i="11"/>
  <c r="AN327" i="11"/>
  <c r="AQ327" i="11"/>
  <c r="AT327" i="11"/>
  <c r="AN328" i="11"/>
  <c r="AQ328" i="11"/>
  <c r="AT328" i="11"/>
  <c r="AN329" i="11"/>
  <c r="AQ329" i="11"/>
  <c r="AT329" i="11"/>
  <c r="AN330" i="11"/>
  <c r="AQ330" i="11"/>
  <c r="AT330" i="11"/>
  <c r="AN312" i="11"/>
  <c r="AQ312" i="11"/>
  <c r="AT312" i="11"/>
  <c r="AN313" i="11"/>
  <c r="AQ313" i="11"/>
  <c r="AT313" i="11"/>
  <c r="AN314" i="11"/>
  <c r="AQ314" i="11"/>
  <c r="AT314" i="11"/>
  <c r="AN315" i="11"/>
  <c r="AQ315" i="11"/>
  <c r="AT315" i="11"/>
  <c r="AN297" i="11"/>
  <c r="AQ297" i="11"/>
  <c r="AT297" i="11"/>
  <c r="AN298" i="11"/>
  <c r="AQ298" i="11"/>
  <c r="AT298" i="11"/>
  <c r="AN299" i="11"/>
  <c r="AQ299" i="11"/>
  <c r="AT299" i="11"/>
  <c r="AN300" i="11"/>
  <c r="AQ300" i="11"/>
  <c r="AT300" i="11"/>
  <c r="AN282" i="11"/>
  <c r="AQ282" i="11"/>
  <c r="AT282" i="11"/>
  <c r="AN283" i="11"/>
  <c r="AQ283" i="11"/>
  <c r="AT283" i="11"/>
  <c r="AN284" i="11"/>
  <c r="AQ284" i="11"/>
  <c r="AT284" i="11"/>
  <c r="AN285" i="11"/>
  <c r="AQ285" i="11"/>
  <c r="AT285" i="11"/>
  <c r="L277" i="11"/>
  <c r="M277" i="11"/>
  <c r="N277" i="11"/>
  <c r="L278" i="11"/>
  <c r="M278" i="11"/>
  <c r="N278" i="11"/>
  <c r="L279" i="11"/>
  <c r="M279" i="11"/>
  <c r="N279" i="11"/>
  <c r="L280" i="11"/>
  <c r="M280" i="11"/>
  <c r="N280" i="11"/>
  <c r="L281" i="11"/>
  <c r="M281" i="11"/>
  <c r="N281" i="11"/>
  <c r="L282" i="11"/>
  <c r="M282" i="11"/>
  <c r="N282" i="11"/>
  <c r="L283" i="11"/>
  <c r="M283" i="11"/>
  <c r="N283" i="11"/>
  <c r="L284" i="11"/>
  <c r="M284" i="11"/>
  <c r="N284" i="11"/>
  <c r="L285" i="11"/>
  <c r="M285" i="11"/>
  <c r="N285" i="11"/>
  <c r="L292" i="11"/>
  <c r="M292" i="11"/>
  <c r="N292" i="11"/>
  <c r="L293" i="11"/>
  <c r="M293" i="11"/>
  <c r="N293" i="11"/>
  <c r="L294" i="11"/>
  <c r="M294" i="11"/>
  <c r="N294" i="11"/>
  <c r="L295" i="11"/>
  <c r="M295" i="11"/>
  <c r="N295" i="11"/>
  <c r="L296" i="11"/>
  <c r="M296" i="11"/>
  <c r="N296" i="11"/>
  <c r="L297" i="11"/>
  <c r="M297" i="11"/>
  <c r="N297" i="11"/>
  <c r="L298" i="11"/>
  <c r="M298" i="11"/>
  <c r="N298" i="11"/>
  <c r="L299" i="11"/>
  <c r="M299" i="11"/>
  <c r="N299" i="11"/>
  <c r="L300" i="11"/>
  <c r="M300" i="11"/>
  <c r="N300" i="11"/>
  <c r="L307" i="11"/>
  <c r="M307" i="11"/>
  <c r="N307" i="11"/>
  <c r="L308" i="11"/>
  <c r="M308" i="11"/>
  <c r="N308" i="11"/>
  <c r="L309" i="11"/>
  <c r="M309" i="11"/>
  <c r="N309" i="11"/>
  <c r="L310" i="11"/>
  <c r="M310" i="11"/>
  <c r="N310" i="11"/>
  <c r="L311" i="11"/>
  <c r="M311" i="11"/>
  <c r="N311" i="11"/>
  <c r="L312" i="11"/>
  <c r="M312" i="11"/>
  <c r="N312" i="11"/>
  <c r="L313" i="11"/>
  <c r="M313" i="11"/>
  <c r="N313" i="11"/>
  <c r="L314" i="11"/>
  <c r="M314" i="11"/>
  <c r="N314" i="11"/>
  <c r="L315" i="11"/>
  <c r="M315" i="11"/>
  <c r="N315" i="11"/>
  <c r="L323" i="11"/>
  <c r="M323" i="11"/>
  <c r="N323" i="11"/>
  <c r="L324" i="11"/>
  <c r="M324" i="11"/>
  <c r="N324" i="11"/>
  <c r="L325" i="11"/>
  <c r="M325" i="11"/>
  <c r="N325" i="11"/>
  <c r="L326" i="11"/>
  <c r="M326" i="11"/>
  <c r="N326" i="11"/>
  <c r="L327" i="11"/>
  <c r="M327" i="11"/>
  <c r="N327" i="11"/>
  <c r="L328" i="11"/>
  <c r="M328" i="11"/>
  <c r="N328" i="11"/>
  <c r="L329" i="11"/>
  <c r="M329" i="11"/>
  <c r="N329" i="11"/>
  <c r="L330" i="11"/>
  <c r="M330" i="11"/>
  <c r="N330" i="11"/>
  <c r="L337" i="11"/>
  <c r="M337" i="11"/>
  <c r="N337" i="11"/>
  <c r="L338" i="11"/>
  <c r="M338" i="11"/>
  <c r="N338" i="11"/>
  <c r="L339" i="11"/>
  <c r="M339" i="11"/>
  <c r="N339" i="11"/>
  <c r="L340" i="11"/>
  <c r="M340" i="11"/>
  <c r="N340" i="11"/>
  <c r="L341" i="11"/>
  <c r="M341" i="11"/>
  <c r="N341" i="11"/>
  <c r="L342" i="11"/>
  <c r="M342" i="11"/>
  <c r="N342" i="11"/>
  <c r="L343" i="11"/>
  <c r="M343" i="11"/>
  <c r="N343" i="11"/>
  <c r="L344" i="11"/>
  <c r="M344" i="11"/>
  <c r="N344" i="11"/>
  <c r="L345" i="11"/>
  <c r="M345" i="11"/>
  <c r="N345" i="11"/>
  <c r="AJ325" i="12" l="1"/>
  <c r="AM325" i="12" s="1"/>
  <c r="AP325" i="12" s="1"/>
  <c r="AS325" i="12" s="1"/>
  <c r="AN277" i="12"/>
  <c r="AB330" i="12"/>
  <c r="AC330" i="12" s="1"/>
  <c r="AD330" i="12" s="1"/>
  <c r="AE330" i="12" s="1"/>
  <c r="AN323" i="12"/>
  <c r="AF309" i="12"/>
  <c r="AB343" i="12"/>
  <c r="AC343" i="12" s="1"/>
  <c r="AD343" i="12" s="1"/>
  <c r="AE343" i="12" s="1"/>
  <c r="AK342" i="12"/>
  <c r="AQ342" i="12"/>
  <c r="AT342" i="12"/>
  <c r="AN342" i="12"/>
  <c r="AF339" i="12"/>
  <c r="AB339" i="12"/>
  <c r="AC339" i="12" s="1"/>
  <c r="AD339" i="12" s="1"/>
  <c r="AE339" i="12" s="1"/>
  <c r="AN335" i="12"/>
  <c r="AT335" i="12"/>
  <c r="AQ335" i="12"/>
  <c r="AR344" i="12"/>
  <c r="AO345" i="12"/>
  <c r="AO330" i="12"/>
  <c r="AT296" i="12"/>
  <c r="AN296" i="12"/>
  <c r="AQ296" i="12"/>
  <c r="AK294" i="12"/>
  <c r="AQ294" i="12"/>
  <c r="AN294" i="12"/>
  <c r="AT294" i="12"/>
  <c r="AT292" i="12"/>
  <c r="AN292" i="12"/>
  <c r="AQ292" i="12"/>
  <c r="AK290" i="12"/>
  <c r="AT290" i="12"/>
  <c r="AQ290" i="12"/>
  <c r="AN290" i="12"/>
  <c r="AR297" i="12"/>
  <c r="AO299" i="12"/>
  <c r="AO298" i="12"/>
  <c r="AF284" i="12"/>
  <c r="AB284" i="12"/>
  <c r="AC284" i="12" s="1"/>
  <c r="AD284" i="12" s="1"/>
  <c r="AE284" i="12" s="1"/>
  <c r="AO283" i="12"/>
  <c r="AO284" i="12"/>
  <c r="AO282" i="12"/>
  <c r="AL283" i="12"/>
  <c r="AL284" i="12"/>
  <c r="AO285" i="12"/>
  <c r="AL282" i="12"/>
  <c r="AR282" i="12"/>
  <c r="AL285" i="12"/>
  <c r="AR285" i="12"/>
  <c r="AR283" i="12"/>
  <c r="AR284" i="12"/>
  <c r="AK326" i="12"/>
  <c r="AQ326" i="12"/>
  <c r="AN326" i="12"/>
  <c r="AT326" i="12"/>
  <c r="AJ326" i="12"/>
  <c r="AM326" i="12" s="1"/>
  <c r="AP326" i="12" s="1"/>
  <c r="AS326" i="12" s="1"/>
  <c r="AJ319" i="12"/>
  <c r="AM319" i="12" s="1"/>
  <c r="AP319" i="12" s="1"/>
  <c r="AS319" i="12" s="1"/>
  <c r="AN319" i="12"/>
  <c r="AT319" i="12"/>
  <c r="AQ319" i="12"/>
  <c r="AJ317" i="12"/>
  <c r="AM317" i="12" s="1"/>
  <c r="AP317" i="12" s="1"/>
  <c r="AS317" i="12" s="1"/>
  <c r="AK311" i="12"/>
  <c r="AT311" i="12"/>
  <c r="AQ311" i="12"/>
  <c r="AN311" i="12"/>
  <c r="AK309" i="12"/>
  <c r="AT309" i="12"/>
  <c r="AN309" i="12"/>
  <c r="AQ309" i="12"/>
  <c r="AO314" i="12"/>
  <c r="AR315" i="12"/>
  <c r="AF299" i="12"/>
  <c r="AB299" i="12"/>
  <c r="AC299" i="12" s="1"/>
  <c r="AD299" i="12" s="1"/>
  <c r="AE299" i="12" s="1"/>
  <c r="AK340" i="12"/>
  <c r="AT340" i="12"/>
  <c r="AN340" i="12"/>
  <c r="AQ340" i="12"/>
  <c r="AJ338" i="12"/>
  <c r="AM338" i="12" s="1"/>
  <c r="AP338" i="12" s="1"/>
  <c r="AS338" i="12" s="1"/>
  <c r="AT338" i="12"/>
  <c r="AQ338" i="12"/>
  <c r="AN338" i="12"/>
  <c r="AJ322" i="12"/>
  <c r="AM322" i="12" s="1"/>
  <c r="AP322" i="12" s="1"/>
  <c r="AS322" i="12" s="1"/>
  <c r="AT322" i="12"/>
  <c r="AK305" i="12"/>
  <c r="AN305" i="12"/>
  <c r="AT305" i="12"/>
  <c r="AK278" i="12"/>
  <c r="AN278" i="12"/>
  <c r="AT278" i="12"/>
  <c r="AK274" i="12"/>
  <c r="AQ274" i="12"/>
  <c r="AB342" i="12"/>
  <c r="AC342" i="12" s="1"/>
  <c r="AD342" i="12" s="1"/>
  <c r="AE342" i="12" s="1"/>
  <c r="AB326" i="12"/>
  <c r="AC326" i="12" s="1"/>
  <c r="AD326" i="12" s="1"/>
  <c r="AE326" i="12" s="1"/>
  <c r="AT276" i="12"/>
  <c r="AO327" i="12"/>
  <c r="AQ343" i="12"/>
  <c r="AT343" i="12"/>
  <c r="AQ341" i="12"/>
  <c r="AN341" i="12"/>
  <c r="AK336" i="12"/>
  <c r="AT336" i="12"/>
  <c r="AN336" i="12"/>
  <c r="AR345" i="12"/>
  <c r="AL344" i="12"/>
  <c r="AL345" i="12"/>
  <c r="AO344" i="12"/>
  <c r="AK320" i="12"/>
  <c r="AT320" i="12"/>
  <c r="AN320" i="12"/>
  <c r="AQ320" i="12"/>
  <c r="AJ318" i="12"/>
  <c r="AM318" i="12" s="1"/>
  <c r="AP318" i="12" s="1"/>
  <c r="AS318" i="12" s="1"/>
  <c r="AJ316" i="12"/>
  <c r="AM316" i="12" s="1"/>
  <c r="AK310" i="12"/>
  <c r="AT310" i="12"/>
  <c r="AQ310" i="12"/>
  <c r="AN310" i="12"/>
  <c r="AL313" i="12"/>
  <c r="AO312" i="12"/>
  <c r="AL315" i="12"/>
  <c r="AL314" i="12"/>
  <c r="AO313" i="12"/>
  <c r="AR314" i="12"/>
  <c r="AO315" i="12"/>
  <c r="AR313" i="12"/>
  <c r="AF297" i="12"/>
  <c r="AK295" i="12"/>
  <c r="AT295" i="12"/>
  <c r="AQ295" i="12"/>
  <c r="AK293" i="12"/>
  <c r="AQ293" i="12"/>
  <c r="AK291" i="12"/>
  <c r="AT291" i="12"/>
  <c r="AL300" i="12"/>
  <c r="AL297" i="12"/>
  <c r="AO300" i="12"/>
  <c r="AL299" i="12"/>
  <c r="AL298" i="12"/>
  <c r="AO297" i="12"/>
  <c r="AR299" i="12"/>
  <c r="AR298" i="12"/>
  <c r="AB344" i="12"/>
  <c r="AC344" i="12" s="1"/>
  <c r="AD344" i="12" s="1"/>
  <c r="AE344" i="12" s="1"/>
  <c r="AB338" i="12"/>
  <c r="AC338" i="12" s="1"/>
  <c r="AD338" i="12" s="1"/>
  <c r="AE338" i="12" s="1"/>
  <c r="AB322" i="12"/>
  <c r="AC322" i="12" s="1"/>
  <c r="AD322" i="12" s="1"/>
  <c r="AE322" i="12" s="1"/>
  <c r="AT280" i="12"/>
  <c r="AT274" i="12"/>
  <c r="AN291" i="12"/>
  <c r="AN293" i="12"/>
  <c r="AR300" i="12"/>
  <c r="AQ305" i="12"/>
  <c r="AR312" i="12"/>
  <c r="AN322" i="12"/>
  <c r="AK324" i="12"/>
  <c r="AT324" i="12"/>
  <c r="AN324" i="12"/>
  <c r="AK307" i="12"/>
  <c r="AN307" i="12"/>
  <c r="AN280" i="12"/>
  <c r="AQ276" i="12"/>
  <c r="AN276" i="12"/>
  <c r="AK339" i="12"/>
  <c r="AT339" i="12"/>
  <c r="AQ339" i="12"/>
  <c r="AN339" i="12"/>
  <c r="AT337" i="12"/>
  <c r="AN337" i="12"/>
  <c r="AQ337" i="12"/>
  <c r="AK334" i="12"/>
  <c r="AT334" i="12"/>
  <c r="AN334" i="12"/>
  <c r="AJ332" i="12"/>
  <c r="AM332" i="12" s="1"/>
  <c r="AP332" i="12" s="1"/>
  <c r="AS332" i="12" s="1"/>
  <c r="AQ325" i="12"/>
  <c r="AT325" i="12"/>
  <c r="AJ323" i="12"/>
  <c r="AM323" i="12" s="1"/>
  <c r="AP323" i="12" s="1"/>
  <c r="AS323" i="12" s="1"/>
  <c r="AT323" i="12"/>
  <c r="AJ321" i="12"/>
  <c r="AM321" i="12" s="1"/>
  <c r="AP321" i="12" s="1"/>
  <c r="AS321" i="12" s="1"/>
  <c r="AT321" i="12"/>
  <c r="AN321" i="12"/>
  <c r="AR330" i="12"/>
  <c r="AR329" i="12"/>
  <c r="AL328" i="12"/>
  <c r="AL329" i="12"/>
  <c r="AO328" i="12"/>
  <c r="AL327" i="12"/>
  <c r="AO329" i="12"/>
  <c r="AL330" i="12"/>
  <c r="AR327" i="12"/>
  <c r="AT308" i="12"/>
  <c r="AN308" i="12"/>
  <c r="AK306" i="12"/>
  <c r="AT306" i="12"/>
  <c r="AN306" i="12"/>
  <c r="AT304" i="12"/>
  <c r="AN304" i="12"/>
  <c r="AK289" i="12"/>
  <c r="AT289" i="12"/>
  <c r="AN289" i="12"/>
  <c r="AK281" i="12"/>
  <c r="AN281" i="12"/>
  <c r="AT281" i="12"/>
  <c r="AK279" i="12"/>
  <c r="AN279" i="12"/>
  <c r="AT279" i="12"/>
  <c r="AK277" i="12"/>
  <c r="AQ277" i="12"/>
  <c r="AK275" i="12"/>
  <c r="AQ275" i="12"/>
  <c r="AN275" i="12"/>
  <c r="AB345" i="12"/>
  <c r="AC345" i="12" s="1"/>
  <c r="AD345" i="12" s="1"/>
  <c r="AE345" i="12" s="1"/>
  <c r="AB340" i="12"/>
  <c r="AC340" i="12" s="1"/>
  <c r="AD340" i="12" s="1"/>
  <c r="AE340" i="12" s="1"/>
  <c r="AQ281" i="12"/>
  <c r="AQ280" i="12"/>
  <c r="AQ279" i="12"/>
  <c r="AQ278" i="12"/>
  <c r="AQ289" i="12"/>
  <c r="AQ291" i="12"/>
  <c r="AT307" i="12"/>
  <c r="AL312" i="12"/>
  <c r="AQ322" i="12"/>
  <c r="AQ324" i="12"/>
  <c r="AR328" i="12"/>
  <c r="AQ334" i="12"/>
  <c r="AQ336" i="12"/>
  <c r="AJ342" i="12"/>
  <c r="AM342" i="12" s="1"/>
  <c r="AP342" i="12" s="1"/>
  <c r="AS342" i="12" s="1"/>
  <c r="AF296" i="12"/>
  <c r="AJ324" i="12"/>
  <c r="AM324" i="12" s="1"/>
  <c r="AP324" i="12" s="1"/>
  <c r="AS324" i="12" s="1"/>
  <c r="AF312" i="12"/>
  <c r="AF307" i="12"/>
  <c r="AF293" i="12"/>
  <c r="AI312" i="12"/>
  <c r="AF337" i="12"/>
  <c r="AF315" i="12"/>
  <c r="AF295" i="12"/>
  <c r="AF292" i="12"/>
  <c r="AF277" i="12"/>
  <c r="AF324" i="12"/>
  <c r="AF311" i="12"/>
  <c r="AF308" i="12"/>
  <c r="AF278" i="12"/>
  <c r="AI283" i="12"/>
  <c r="AF341" i="12"/>
  <c r="AK338" i="12"/>
  <c r="AK322" i="12"/>
  <c r="AF300" i="12"/>
  <c r="AF285" i="12"/>
  <c r="AF279" i="12"/>
  <c r="AF328" i="12"/>
  <c r="AF310" i="12"/>
  <c r="AF294" i="12"/>
  <c r="AF280" i="12"/>
  <c r="AI328" i="12"/>
  <c r="AK341" i="12"/>
  <c r="AK337" i="12"/>
  <c r="AF325" i="12"/>
  <c r="AF323" i="12"/>
  <c r="AI298" i="12"/>
  <c r="AF282" i="12"/>
  <c r="AF281" i="12"/>
  <c r="AK343" i="12"/>
  <c r="AK335" i="12"/>
  <c r="AF327" i="12"/>
  <c r="AJ343" i="12"/>
  <c r="AM343" i="12" s="1"/>
  <c r="AP343" i="12" s="1"/>
  <c r="AS343" i="12" s="1"/>
  <c r="AJ341" i="12"/>
  <c r="AM341" i="12" s="1"/>
  <c r="AP341" i="12" s="1"/>
  <c r="AS341" i="12" s="1"/>
  <c r="AJ339" i="12"/>
  <c r="AM339" i="12" s="1"/>
  <c r="AP339" i="12" s="1"/>
  <c r="AS339" i="12" s="1"/>
  <c r="AJ337" i="12"/>
  <c r="AM337" i="12" s="1"/>
  <c r="AP337" i="12" s="1"/>
  <c r="AS337" i="12" s="1"/>
  <c r="AJ335" i="12"/>
  <c r="AM335" i="12" s="1"/>
  <c r="AP335" i="12" s="1"/>
  <c r="AS335" i="12" s="1"/>
  <c r="AJ333" i="12"/>
  <c r="AM333" i="12" s="1"/>
  <c r="AP333" i="12" s="1"/>
  <c r="AS333" i="12" s="1"/>
  <c r="AJ331" i="12"/>
  <c r="AK325" i="12"/>
  <c r="AK323" i="12"/>
  <c r="AK321" i="12"/>
  <c r="AK319" i="12"/>
  <c r="AJ304" i="12"/>
  <c r="AM304" i="12" s="1"/>
  <c r="AP304" i="12" s="1"/>
  <c r="AS304" i="12" s="1"/>
  <c r="AJ292" i="12"/>
  <c r="AM292" i="12" s="1"/>
  <c r="AP292" i="12" s="1"/>
  <c r="AS292" i="12" s="1"/>
  <c r="AJ288" i="12"/>
  <c r="AM288" i="12" s="1"/>
  <c r="AP288" i="12" s="1"/>
  <c r="AS288" i="12" s="1"/>
  <c r="AJ280" i="12"/>
  <c r="AM280" i="12" s="1"/>
  <c r="AP280" i="12" s="1"/>
  <c r="AS280" i="12" s="1"/>
  <c r="AJ276" i="12"/>
  <c r="AM276" i="12" s="1"/>
  <c r="AP276" i="12" s="1"/>
  <c r="AS276" i="12" s="1"/>
  <c r="AI329" i="12"/>
  <c r="AJ307" i="12"/>
  <c r="AM307" i="12" s="1"/>
  <c r="AP307" i="12" s="1"/>
  <c r="AS307" i="12" s="1"/>
  <c r="AJ303" i="12"/>
  <c r="AM303" i="12" s="1"/>
  <c r="AP303" i="12" s="1"/>
  <c r="AS303" i="12" s="1"/>
  <c r="AJ291" i="12"/>
  <c r="AM291" i="12" s="1"/>
  <c r="AP291" i="12" s="1"/>
  <c r="AS291" i="12" s="1"/>
  <c r="AJ279" i="12"/>
  <c r="AM279" i="12" s="1"/>
  <c r="AP279" i="12" s="1"/>
  <c r="AS279" i="12" s="1"/>
  <c r="AJ275" i="12"/>
  <c r="AM275" i="12" s="1"/>
  <c r="AP275" i="12" s="1"/>
  <c r="AS275" i="12" s="1"/>
  <c r="AJ271" i="12"/>
  <c r="AM271" i="12" s="1"/>
  <c r="AP271" i="12" s="1"/>
  <c r="AS271" i="12" s="1"/>
  <c r="AI330" i="12"/>
  <c r="AF329" i="12"/>
  <c r="AF314" i="12"/>
  <c r="AJ310" i="12"/>
  <c r="AM310" i="12" s="1"/>
  <c r="AP310" i="12" s="1"/>
  <c r="AS310" i="12" s="1"/>
  <c r="AJ306" i="12"/>
  <c r="AM306" i="12" s="1"/>
  <c r="AP306" i="12" s="1"/>
  <c r="AS306" i="12" s="1"/>
  <c r="AJ302" i="12"/>
  <c r="AM302" i="12" s="1"/>
  <c r="AJ294" i="12"/>
  <c r="AM294" i="12" s="1"/>
  <c r="AP294" i="12" s="1"/>
  <c r="AS294" i="12" s="1"/>
  <c r="AJ290" i="12"/>
  <c r="AM290" i="12" s="1"/>
  <c r="AP290" i="12" s="1"/>
  <c r="AS290" i="12" s="1"/>
  <c r="AJ286" i="12"/>
  <c r="AM286" i="12" s="1"/>
  <c r="AI285" i="12"/>
  <c r="AF283" i="12"/>
  <c r="AI284" i="12"/>
  <c r="AI282" i="12"/>
  <c r="AJ278" i="12"/>
  <c r="AM278" i="12" s="1"/>
  <c r="AP278" i="12" s="1"/>
  <c r="AS278" i="12" s="1"/>
  <c r="AJ274" i="12"/>
  <c r="AM274" i="12" s="1"/>
  <c r="AP274" i="12" s="1"/>
  <c r="AS274" i="12" s="1"/>
  <c r="AF313" i="12"/>
  <c r="AJ308" i="12"/>
  <c r="AM308" i="12" s="1"/>
  <c r="AP308" i="12" s="1"/>
  <c r="AS308" i="12" s="1"/>
  <c r="AJ296" i="12"/>
  <c r="AM296" i="12" s="1"/>
  <c r="AP296" i="12" s="1"/>
  <c r="AS296" i="12" s="1"/>
  <c r="AJ272" i="12"/>
  <c r="AM272" i="12" s="1"/>
  <c r="AP272" i="12" s="1"/>
  <c r="AJ311" i="12"/>
  <c r="AM311" i="12" s="1"/>
  <c r="AP311" i="12" s="1"/>
  <c r="AS311" i="12" s="1"/>
  <c r="AJ295" i="12"/>
  <c r="AM295" i="12" s="1"/>
  <c r="AP295" i="12" s="1"/>
  <c r="AS295" i="12" s="1"/>
  <c r="AJ287" i="12"/>
  <c r="AM287" i="12" s="1"/>
  <c r="AP287" i="12" s="1"/>
  <c r="AI327" i="12"/>
  <c r="AI315" i="12"/>
  <c r="AI313" i="12"/>
  <c r="AJ309" i="12"/>
  <c r="AM309" i="12" s="1"/>
  <c r="AP309" i="12" s="1"/>
  <c r="AS309" i="12" s="1"/>
  <c r="AK308" i="12"/>
  <c r="AJ305" i="12"/>
  <c r="AM305" i="12" s="1"/>
  <c r="AP305" i="12" s="1"/>
  <c r="AS305" i="12" s="1"/>
  <c r="AK304" i="12"/>
  <c r="AJ301" i="12"/>
  <c r="AI300" i="12"/>
  <c r="AF298" i="12"/>
  <c r="AI299" i="12"/>
  <c r="AI297" i="12"/>
  <c r="AK296" i="12"/>
  <c r="AJ293" i="12"/>
  <c r="AM293" i="12" s="1"/>
  <c r="AP293" i="12" s="1"/>
  <c r="AS293" i="12" s="1"/>
  <c r="AK292" i="12"/>
  <c r="AJ289" i="12"/>
  <c r="AM289" i="12" s="1"/>
  <c r="AP289" i="12" s="1"/>
  <c r="AS289" i="12" s="1"/>
  <c r="AJ281" i="12"/>
  <c r="AM281" i="12" s="1"/>
  <c r="AP281" i="12" s="1"/>
  <c r="AS281" i="12" s="1"/>
  <c r="AK280" i="12"/>
  <c r="AJ277" i="12"/>
  <c r="AM277" i="12" s="1"/>
  <c r="AP277" i="12" s="1"/>
  <c r="AS277" i="12" s="1"/>
  <c r="AK276" i="12"/>
  <c r="AJ273" i="12"/>
  <c r="AM273" i="12" s="1"/>
  <c r="AP273" i="12" s="1"/>
  <c r="AS273" i="12" s="1"/>
  <c r="AI314" i="12"/>
  <c r="AS35" i="7"/>
  <c r="AT34" i="7" s="1"/>
  <c r="I528" i="2"/>
  <c r="AC443" i="2"/>
  <c r="U44" i="2"/>
  <c r="U60" i="2"/>
  <c r="U61" i="2"/>
  <c r="U62" i="2"/>
  <c r="U63" i="2"/>
  <c r="U64" i="2"/>
  <c r="U65" i="2"/>
  <c r="U45" i="2"/>
  <c r="V45" i="2"/>
  <c r="U46" i="2"/>
  <c r="V46" i="2"/>
  <c r="U47" i="2"/>
  <c r="V47" i="2"/>
  <c r="U48" i="2"/>
  <c r="V48" i="2"/>
  <c r="U49" i="2"/>
  <c r="V49" i="2"/>
  <c r="U50" i="2"/>
  <c r="Y50" i="2" s="1"/>
  <c r="V50" i="2"/>
  <c r="U51" i="2"/>
  <c r="AI51" i="2" s="1"/>
  <c r="V51" i="2"/>
  <c r="V60" i="2"/>
  <c r="V61" i="2"/>
  <c r="V62" i="2"/>
  <c r="V63" i="2"/>
  <c r="V64" i="2"/>
  <c r="V65" i="2"/>
  <c r="U31" i="2"/>
  <c r="U32" i="2"/>
  <c r="U33" i="2"/>
  <c r="U34" i="2"/>
  <c r="U35" i="2"/>
  <c r="AI35" i="2" s="1"/>
  <c r="U36" i="2"/>
  <c r="U37" i="2"/>
  <c r="V31" i="2"/>
  <c r="V32" i="2"/>
  <c r="V33" i="2"/>
  <c r="V34" i="2"/>
  <c r="V35" i="2"/>
  <c r="V36" i="2"/>
  <c r="V37" i="2"/>
  <c r="AS419" i="2"/>
  <c r="AV419" i="2"/>
  <c r="AY419" i="2"/>
  <c r="AS420" i="2"/>
  <c r="AV420" i="2"/>
  <c r="AY420" i="2"/>
  <c r="AS421" i="2"/>
  <c r="AV421" i="2"/>
  <c r="AY421" i="2"/>
  <c r="AS422" i="2"/>
  <c r="AV422" i="2"/>
  <c r="AY422" i="2"/>
  <c r="AS423" i="2"/>
  <c r="AV423" i="2"/>
  <c r="AY423" i="2"/>
  <c r="AS424" i="2"/>
  <c r="AV424" i="2"/>
  <c r="AY424" i="2"/>
  <c r="AS409" i="2"/>
  <c r="AS403" i="2"/>
  <c r="AV403" i="2"/>
  <c r="AY403" i="2"/>
  <c r="AS404" i="2"/>
  <c r="AV404" i="2"/>
  <c r="AY404" i="2"/>
  <c r="AS405" i="2"/>
  <c r="AV405" i="2"/>
  <c r="AY405" i="2"/>
  <c r="AS407" i="2"/>
  <c r="AV407" i="2"/>
  <c r="AY407" i="2"/>
  <c r="AS408" i="2"/>
  <c r="AV408" i="2"/>
  <c r="AY408" i="2"/>
  <c r="AV409" i="2"/>
  <c r="AY409" i="2"/>
  <c r="AS388" i="2"/>
  <c r="AV388" i="2"/>
  <c r="AY388" i="2"/>
  <c r="AS389" i="2"/>
  <c r="AV389" i="2"/>
  <c r="AY389" i="2"/>
  <c r="AS391" i="2"/>
  <c r="AV391" i="2"/>
  <c r="AY391" i="2"/>
  <c r="AS392" i="2"/>
  <c r="AV392" i="2"/>
  <c r="AY392" i="2"/>
  <c r="AS393" i="2"/>
  <c r="AV393" i="2"/>
  <c r="AY393" i="2"/>
  <c r="AS394" i="2"/>
  <c r="AV394" i="2"/>
  <c r="AY394" i="2"/>
  <c r="AY373" i="2"/>
  <c r="AY374" i="2"/>
  <c r="AY375" i="2"/>
  <c r="AY376" i="2"/>
  <c r="AY377" i="2"/>
  <c r="AY378" i="2"/>
  <c r="AV373" i="2"/>
  <c r="AV374" i="2"/>
  <c r="AV375" i="2"/>
  <c r="AV376" i="2"/>
  <c r="AV377" i="2"/>
  <c r="AV378" i="2"/>
  <c r="AS373" i="2"/>
  <c r="AS374" i="2"/>
  <c r="AS375" i="2"/>
  <c r="AS376" i="2"/>
  <c r="AS377" i="2"/>
  <c r="AS378" i="2"/>
  <c r="AY357" i="2"/>
  <c r="AY358" i="2"/>
  <c r="AY359" i="2"/>
  <c r="AY360" i="2"/>
  <c r="AY361" i="2"/>
  <c r="AY362" i="2"/>
  <c r="AY363" i="2"/>
  <c r="AV357" i="2"/>
  <c r="AV358" i="2"/>
  <c r="AV359" i="2"/>
  <c r="AV360" i="2"/>
  <c r="AV361" i="2"/>
  <c r="AV362" i="2"/>
  <c r="AV363" i="2"/>
  <c r="AS357" i="2"/>
  <c r="AS358" i="2"/>
  <c r="AS359" i="2"/>
  <c r="AS360" i="2"/>
  <c r="AS361" i="2"/>
  <c r="AS362" i="2"/>
  <c r="AS363" i="2"/>
  <c r="AS342" i="2"/>
  <c r="AV342" i="2"/>
  <c r="AY342" i="2"/>
  <c r="AS343" i="2"/>
  <c r="AV343" i="2"/>
  <c r="AY343" i="2"/>
  <c r="AS344" i="2"/>
  <c r="AV344" i="2"/>
  <c r="AY344" i="2"/>
  <c r="AS345" i="2"/>
  <c r="AV345" i="2"/>
  <c r="AY345" i="2"/>
  <c r="AS346" i="2"/>
  <c r="AV346" i="2"/>
  <c r="AY346" i="2"/>
  <c r="AS347" i="2"/>
  <c r="AV347" i="2"/>
  <c r="AY347" i="2"/>
  <c r="AS348" i="2"/>
  <c r="AV348" i="2"/>
  <c r="AY348" i="2"/>
  <c r="AP342" i="2"/>
  <c r="AP343" i="2"/>
  <c r="AP344" i="2"/>
  <c r="AP345" i="2"/>
  <c r="AP346" i="2"/>
  <c r="AP347" i="2"/>
  <c r="AP348" i="2"/>
  <c r="AP357" i="2"/>
  <c r="AP358" i="2"/>
  <c r="AP359" i="2"/>
  <c r="AP360" i="2"/>
  <c r="AP361" i="2"/>
  <c r="AP362" i="2"/>
  <c r="AP363" i="2"/>
  <c r="AP373" i="2"/>
  <c r="AP374" i="2"/>
  <c r="AP375" i="2"/>
  <c r="AP376" i="2"/>
  <c r="AP377" i="2"/>
  <c r="AP378" i="2"/>
  <c r="AP379" i="2"/>
  <c r="AP388" i="2"/>
  <c r="AP389" i="2"/>
  <c r="AP391" i="2"/>
  <c r="AP392" i="2"/>
  <c r="AP393" i="2"/>
  <c r="AP394" i="2"/>
  <c r="AP403" i="2"/>
  <c r="AP404" i="2"/>
  <c r="AP405" i="2"/>
  <c r="AP407" i="2"/>
  <c r="AP408" i="2"/>
  <c r="AP409" i="2"/>
  <c r="AP419" i="2"/>
  <c r="AP420" i="2"/>
  <c r="AP421" i="2"/>
  <c r="AP422" i="2"/>
  <c r="AP423" i="2"/>
  <c r="AP424" i="2"/>
  <c r="AO379" i="2"/>
  <c r="AO407" i="2"/>
  <c r="AR407" i="2" s="1"/>
  <c r="AU407" i="2" s="1"/>
  <c r="AX407" i="2" s="1"/>
  <c r="AO408" i="2"/>
  <c r="AR408" i="2" s="1"/>
  <c r="AU408" i="2" s="1"/>
  <c r="AX408" i="2" s="1"/>
  <c r="AO409" i="2"/>
  <c r="AR409" i="2" s="1"/>
  <c r="AU409" i="2" s="1"/>
  <c r="AX409" i="2" s="1"/>
  <c r="AO421" i="2"/>
  <c r="AR421" i="2" s="1"/>
  <c r="AU421" i="2" s="1"/>
  <c r="AX421" i="2" s="1"/>
  <c r="AO422" i="2"/>
  <c r="AR422" i="2" s="1"/>
  <c r="AU422" i="2" s="1"/>
  <c r="AX422" i="2" s="1"/>
  <c r="AO423" i="2"/>
  <c r="AR423" i="2" s="1"/>
  <c r="AU423" i="2" s="1"/>
  <c r="AX423" i="2" s="1"/>
  <c r="AO424" i="2"/>
  <c r="AR424" i="2" s="1"/>
  <c r="AU424" i="2" s="1"/>
  <c r="AX424" i="2" s="1"/>
  <c r="M443" i="2"/>
  <c r="M427" i="2"/>
  <c r="N427" i="2"/>
  <c r="O427" i="2"/>
  <c r="P427" i="2"/>
  <c r="M428" i="2"/>
  <c r="N428" i="2"/>
  <c r="O428" i="2"/>
  <c r="P428" i="2"/>
  <c r="M429" i="2"/>
  <c r="N429" i="2"/>
  <c r="O429" i="2"/>
  <c r="P429" i="2"/>
  <c r="M430" i="2"/>
  <c r="N430" i="2"/>
  <c r="O430" i="2"/>
  <c r="P430" i="2"/>
  <c r="M431" i="2"/>
  <c r="N431" i="2"/>
  <c r="O431" i="2"/>
  <c r="P431" i="2"/>
  <c r="M432" i="2"/>
  <c r="N432" i="2"/>
  <c r="O432" i="2"/>
  <c r="P432" i="2"/>
  <c r="M433" i="2"/>
  <c r="N433" i="2"/>
  <c r="O433" i="2"/>
  <c r="P433" i="2"/>
  <c r="M434" i="2"/>
  <c r="N434" i="2"/>
  <c r="O434" i="2"/>
  <c r="P434" i="2"/>
  <c r="M435" i="2"/>
  <c r="N435" i="2"/>
  <c r="O435" i="2"/>
  <c r="P435" i="2"/>
  <c r="M436" i="2"/>
  <c r="N436" i="2"/>
  <c r="O436" i="2"/>
  <c r="P436" i="2"/>
  <c r="M437" i="2"/>
  <c r="N437" i="2"/>
  <c r="O437" i="2"/>
  <c r="P437" i="2"/>
  <c r="M438" i="2"/>
  <c r="N438" i="2"/>
  <c r="O438" i="2"/>
  <c r="P438" i="2"/>
  <c r="M439" i="2"/>
  <c r="N439" i="2"/>
  <c r="O439" i="2"/>
  <c r="P439" i="2"/>
  <c r="M440" i="2"/>
  <c r="N440" i="2"/>
  <c r="O440" i="2"/>
  <c r="P440" i="2"/>
  <c r="M441" i="2"/>
  <c r="N441" i="2"/>
  <c r="O441" i="2"/>
  <c r="P441" i="2"/>
  <c r="M442" i="2"/>
  <c r="N442" i="2"/>
  <c r="O442" i="2"/>
  <c r="P442" i="2"/>
  <c r="N443" i="2"/>
  <c r="O443" i="2"/>
  <c r="P443" i="2"/>
  <c r="M444" i="2"/>
  <c r="N444" i="2"/>
  <c r="O444" i="2"/>
  <c r="P444" i="2"/>
  <c r="M445" i="2"/>
  <c r="N445" i="2"/>
  <c r="O445" i="2"/>
  <c r="P445" i="2"/>
  <c r="M446" i="2"/>
  <c r="N446" i="2"/>
  <c r="O446" i="2"/>
  <c r="P446" i="2"/>
  <c r="M447" i="2"/>
  <c r="N447" i="2"/>
  <c r="O447" i="2"/>
  <c r="P447" i="2"/>
  <c r="M448" i="2"/>
  <c r="N448" i="2"/>
  <c r="O448" i="2"/>
  <c r="P448" i="2"/>
  <c r="M449" i="2"/>
  <c r="N449" i="2"/>
  <c r="O449" i="2"/>
  <c r="P449" i="2"/>
  <c r="M450" i="2"/>
  <c r="N450" i="2"/>
  <c r="O450" i="2"/>
  <c r="P450" i="2"/>
  <c r="M451" i="2"/>
  <c r="N451" i="2"/>
  <c r="O451" i="2"/>
  <c r="P451" i="2"/>
  <c r="P426" i="2"/>
  <c r="O426" i="2"/>
  <c r="N426" i="2"/>
  <c r="M426" i="2"/>
  <c r="M382" i="2"/>
  <c r="N382" i="2"/>
  <c r="O382" i="2"/>
  <c r="P382" i="2"/>
  <c r="M383" i="2"/>
  <c r="N383" i="2"/>
  <c r="O383" i="2"/>
  <c r="P383" i="2"/>
  <c r="M384" i="2"/>
  <c r="N384" i="2"/>
  <c r="O384" i="2"/>
  <c r="P384" i="2"/>
  <c r="M385" i="2"/>
  <c r="N385" i="2"/>
  <c r="O385" i="2"/>
  <c r="P385" i="2"/>
  <c r="M386" i="2"/>
  <c r="N386" i="2"/>
  <c r="O386" i="2"/>
  <c r="P386" i="2"/>
  <c r="M387" i="2"/>
  <c r="N387" i="2"/>
  <c r="O387" i="2"/>
  <c r="P387" i="2"/>
  <c r="M388" i="2"/>
  <c r="N388" i="2"/>
  <c r="O388" i="2"/>
  <c r="P388" i="2"/>
  <c r="M389" i="2"/>
  <c r="N389" i="2"/>
  <c r="O389" i="2"/>
  <c r="P389" i="2"/>
  <c r="M390" i="2"/>
  <c r="N390" i="2"/>
  <c r="O390" i="2"/>
  <c r="P390" i="2"/>
  <c r="M391" i="2"/>
  <c r="N391" i="2"/>
  <c r="O391" i="2"/>
  <c r="P391" i="2"/>
  <c r="M392" i="2"/>
  <c r="N392" i="2"/>
  <c r="O392" i="2"/>
  <c r="P392" i="2"/>
  <c r="M393" i="2"/>
  <c r="N393" i="2"/>
  <c r="O393" i="2"/>
  <c r="P393" i="2"/>
  <c r="M394" i="2"/>
  <c r="N394" i="2"/>
  <c r="O394" i="2"/>
  <c r="P394" i="2"/>
  <c r="M397" i="2"/>
  <c r="N397" i="2"/>
  <c r="O397" i="2"/>
  <c r="P397" i="2"/>
  <c r="M398" i="2"/>
  <c r="N398" i="2"/>
  <c r="O398" i="2"/>
  <c r="P398" i="2"/>
  <c r="M399" i="2"/>
  <c r="N399" i="2"/>
  <c r="O399" i="2"/>
  <c r="P399" i="2"/>
  <c r="M400" i="2"/>
  <c r="N400" i="2"/>
  <c r="O400" i="2"/>
  <c r="P400" i="2"/>
  <c r="M401" i="2"/>
  <c r="N401" i="2"/>
  <c r="O401" i="2"/>
  <c r="P401" i="2"/>
  <c r="M402" i="2"/>
  <c r="N402" i="2"/>
  <c r="O402" i="2"/>
  <c r="P402" i="2"/>
  <c r="M403" i="2"/>
  <c r="N403" i="2"/>
  <c r="O403" i="2"/>
  <c r="P403" i="2"/>
  <c r="M404" i="2"/>
  <c r="N404" i="2"/>
  <c r="O404" i="2"/>
  <c r="P404" i="2"/>
  <c r="M405" i="2"/>
  <c r="N405" i="2"/>
  <c r="O405" i="2"/>
  <c r="P405" i="2"/>
  <c r="M406" i="2"/>
  <c r="N406" i="2"/>
  <c r="O406" i="2"/>
  <c r="P406" i="2"/>
  <c r="M407" i="2"/>
  <c r="N407" i="2"/>
  <c r="O407" i="2"/>
  <c r="P407" i="2"/>
  <c r="M408" i="2"/>
  <c r="N408" i="2"/>
  <c r="O408" i="2"/>
  <c r="P408" i="2"/>
  <c r="M409" i="2"/>
  <c r="N409" i="2"/>
  <c r="O409" i="2"/>
  <c r="P409" i="2"/>
  <c r="M412" i="2"/>
  <c r="N412" i="2"/>
  <c r="O412" i="2"/>
  <c r="P412" i="2"/>
  <c r="M413" i="2"/>
  <c r="N413" i="2"/>
  <c r="O413" i="2"/>
  <c r="P413" i="2"/>
  <c r="M414" i="2"/>
  <c r="N414" i="2"/>
  <c r="O414" i="2"/>
  <c r="P414" i="2"/>
  <c r="M415" i="2"/>
  <c r="N415" i="2"/>
  <c r="O415" i="2"/>
  <c r="P415" i="2"/>
  <c r="M416" i="2"/>
  <c r="N416" i="2"/>
  <c r="O416" i="2"/>
  <c r="P416" i="2"/>
  <c r="M417" i="2"/>
  <c r="N417" i="2"/>
  <c r="O417" i="2"/>
  <c r="P417" i="2"/>
  <c r="M418" i="2"/>
  <c r="N418" i="2"/>
  <c r="O418" i="2"/>
  <c r="P418" i="2"/>
  <c r="M419" i="2"/>
  <c r="N419" i="2"/>
  <c r="O419" i="2"/>
  <c r="P419" i="2"/>
  <c r="M420" i="2"/>
  <c r="N420" i="2"/>
  <c r="O420" i="2"/>
  <c r="P420" i="2"/>
  <c r="M421" i="2"/>
  <c r="N421" i="2"/>
  <c r="O421" i="2"/>
  <c r="P421" i="2"/>
  <c r="M422" i="2"/>
  <c r="N422" i="2"/>
  <c r="O422" i="2"/>
  <c r="P422" i="2"/>
  <c r="M423" i="2"/>
  <c r="N423" i="2"/>
  <c r="O423" i="2"/>
  <c r="P423" i="2"/>
  <c r="M424" i="2"/>
  <c r="N424" i="2"/>
  <c r="O424" i="2"/>
  <c r="P424" i="2"/>
  <c r="M342" i="2"/>
  <c r="N342" i="2"/>
  <c r="O342" i="2"/>
  <c r="P342" i="2"/>
  <c r="M343" i="2"/>
  <c r="N343" i="2"/>
  <c r="O343" i="2"/>
  <c r="P343" i="2"/>
  <c r="M344" i="2"/>
  <c r="N344" i="2"/>
  <c r="O344" i="2"/>
  <c r="P344" i="2"/>
  <c r="M345" i="2"/>
  <c r="N345" i="2"/>
  <c r="O345" i="2"/>
  <c r="P345" i="2"/>
  <c r="M346" i="2"/>
  <c r="N346" i="2"/>
  <c r="O346" i="2"/>
  <c r="P346" i="2"/>
  <c r="M347" i="2"/>
  <c r="N347" i="2"/>
  <c r="O347" i="2"/>
  <c r="P347" i="2"/>
  <c r="M348" i="2"/>
  <c r="N348" i="2"/>
  <c r="O348" i="2"/>
  <c r="P348" i="2"/>
  <c r="M357" i="2"/>
  <c r="N357" i="2"/>
  <c r="O357" i="2"/>
  <c r="P357" i="2"/>
  <c r="M358" i="2"/>
  <c r="N358" i="2"/>
  <c r="O358" i="2"/>
  <c r="P358" i="2"/>
  <c r="M359" i="2"/>
  <c r="N359" i="2"/>
  <c r="O359" i="2"/>
  <c r="P359" i="2"/>
  <c r="M360" i="2"/>
  <c r="N360" i="2"/>
  <c r="O360" i="2"/>
  <c r="P360" i="2"/>
  <c r="M361" i="2"/>
  <c r="N361" i="2"/>
  <c r="O361" i="2"/>
  <c r="P361" i="2"/>
  <c r="M362" i="2"/>
  <c r="N362" i="2"/>
  <c r="O362" i="2"/>
  <c r="P362" i="2"/>
  <c r="M363" i="2"/>
  <c r="N363" i="2"/>
  <c r="O363" i="2"/>
  <c r="P363" i="2"/>
  <c r="M372" i="2"/>
  <c r="N372" i="2"/>
  <c r="O372" i="2"/>
  <c r="P372" i="2"/>
  <c r="M373" i="2"/>
  <c r="N373" i="2"/>
  <c r="O373" i="2"/>
  <c r="P373" i="2"/>
  <c r="M374" i="2"/>
  <c r="N374" i="2"/>
  <c r="O374" i="2"/>
  <c r="P374" i="2"/>
  <c r="M375" i="2"/>
  <c r="N375" i="2"/>
  <c r="O375" i="2"/>
  <c r="P375" i="2"/>
  <c r="M376" i="2"/>
  <c r="N376" i="2"/>
  <c r="O376" i="2"/>
  <c r="P376" i="2"/>
  <c r="M377" i="2"/>
  <c r="N377" i="2"/>
  <c r="O377" i="2"/>
  <c r="P377" i="2"/>
  <c r="M378" i="2"/>
  <c r="N378" i="2"/>
  <c r="O378" i="2"/>
  <c r="P378" i="2"/>
  <c r="L428" i="2"/>
  <c r="L429" i="2"/>
  <c r="L430" i="2"/>
  <c r="L431" i="2"/>
  <c r="L432" i="2"/>
  <c r="L433" i="2"/>
  <c r="L434" i="2"/>
  <c r="L435" i="2"/>
  <c r="L436" i="2"/>
  <c r="L437" i="2"/>
  <c r="L438" i="2"/>
  <c r="L439" i="2"/>
  <c r="L440" i="2"/>
  <c r="L441" i="2"/>
  <c r="L442" i="2"/>
  <c r="L443" i="2"/>
  <c r="L444" i="2"/>
  <c r="L445" i="2"/>
  <c r="L446" i="2"/>
  <c r="L447" i="2"/>
  <c r="L448" i="2"/>
  <c r="L449" i="2"/>
  <c r="L450" i="2"/>
  <c r="L451" i="2"/>
  <c r="L427" i="2"/>
  <c r="L426" i="2"/>
  <c r="L382" i="2"/>
  <c r="L383" i="2"/>
  <c r="L384" i="2"/>
  <c r="L385" i="2"/>
  <c r="L386" i="2"/>
  <c r="L387" i="2"/>
  <c r="L388" i="2"/>
  <c r="L389" i="2"/>
  <c r="L390" i="2"/>
  <c r="L391" i="2"/>
  <c r="L392" i="2"/>
  <c r="L393" i="2"/>
  <c r="L394" i="2"/>
  <c r="L397" i="2"/>
  <c r="L398" i="2"/>
  <c r="L399" i="2"/>
  <c r="L400" i="2"/>
  <c r="L401" i="2"/>
  <c r="L402" i="2"/>
  <c r="L403" i="2"/>
  <c r="L404" i="2"/>
  <c r="L405" i="2"/>
  <c r="L406" i="2"/>
  <c r="L407" i="2"/>
  <c r="L408" i="2"/>
  <c r="L409" i="2"/>
  <c r="L412" i="2"/>
  <c r="L413" i="2"/>
  <c r="L414" i="2"/>
  <c r="L415" i="2"/>
  <c r="L416" i="2"/>
  <c r="L417" i="2"/>
  <c r="L418" i="2"/>
  <c r="L419" i="2"/>
  <c r="L420" i="2"/>
  <c r="L421" i="2"/>
  <c r="L422" i="2"/>
  <c r="L423" i="2"/>
  <c r="L424" i="2"/>
  <c r="L357" i="2"/>
  <c r="L358" i="2"/>
  <c r="L359" i="2"/>
  <c r="L360" i="2"/>
  <c r="L361" i="2"/>
  <c r="L362" i="2"/>
  <c r="L363" i="2"/>
  <c r="L372" i="2"/>
  <c r="L373" i="2"/>
  <c r="L374" i="2"/>
  <c r="L375" i="2"/>
  <c r="L376" i="2"/>
  <c r="L377" i="2"/>
  <c r="L378" i="2"/>
  <c r="L342" i="2"/>
  <c r="L343" i="2"/>
  <c r="L344" i="2"/>
  <c r="L345" i="2"/>
  <c r="L346" i="2"/>
  <c r="L347" i="2"/>
  <c r="L348" i="2"/>
  <c r="E37" i="10"/>
  <c r="D50" i="10" s="1"/>
  <c r="G26" i="3"/>
  <c r="J27" i="11"/>
  <c r="C76" i="10" l="1"/>
  <c r="D52" i="10"/>
  <c r="D56" i="10"/>
  <c r="D53" i="10"/>
  <c r="C75" i="10"/>
  <c r="D54" i="10"/>
  <c r="C77" i="10"/>
  <c r="D51" i="10"/>
  <c r="D55" i="10"/>
  <c r="AM301" i="12"/>
  <c r="AP302" i="12"/>
  <c r="AS272" i="12"/>
  <c r="AP286" i="12"/>
  <c r="AS287" i="12"/>
  <c r="AM331" i="12"/>
  <c r="AP316" i="12"/>
  <c r="AT33" i="7"/>
  <c r="AT35" i="7"/>
  <c r="AI50" i="2"/>
  <c r="AI37" i="2"/>
  <c r="AI36" i="2"/>
  <c r="Y51" i="2"/>
  <c r="N43" i="13"/>
  <c r="N47" i="13"/>
  <c r="S44" i="13" s="1"/>
  <c r="N39" i="13"/>
  <c r="N51" i="13"/>
  <c r="T44" i="13" l="1"/>
  <c r="AS302" i="12"/>
  <c r="AP301" i="12"/>
  <c r="AS316" i="12"/>
  <c r="AS286" i="12"/>
  <c r="AP331" i="12"/>
  <c r="S41" i="13"/>
  <c r="S40" i="13"/>
  <c r="S42" i="13"/>
  <c r="S43" i="13"/>
  <c r="S39" i="13"/>
  <c r="B563" i="12"/>
  <c r="B560" i="12"/>
  <c r="B557" i="12"/>
  <c r="B554" i="12"/>
  <c r="B551" i="12"/>
  <c r="C539" i="12"/>
  <c r="C538" i="12"/>
  <c r="C537" i="12"/>
  <c r="C536" i="12"/>
  <c r="C535" i="12"/>
  <c r="C534" i="12"/>
  <c r="C533" i="12"/>
  <c r="C532" i="12"/>
  <c r="C531" i="12"/>
  <c r="C530" i="12"/>
  <c r="C529" i="12"/>
  <c r="C528" i="12"/>
  <c r="C527" i="12"/>
  <c r="C526" i="12"/>
  <c r="C525" i="12"/>
  <c r="C524" i="12"/>
  <c r="C523" i="12"/>
  <c r="C522" i="12"/>
  <c r="C521" i="12"/>
  <c r="C520" i="12"/>
  <c r="C519" i="12"/>
  <c r="C518" i="12"/>
  <c r="C517" i="12"/>
  <c r="C516" i="12"/>
  <c r="C515" i="12"/>
  <c r="C514" i="12"/>
  <c r="C513" i="12"/>
  <c r="C512" i="12"/>
  <c r="C511" i="12"/>
  <c r="C510" i="12"/>
  <c r="C509" i="12"/>
  <c r="C508" i="12"/>
  <c r="C507" i="12"/>
  <c r="C506" i="12"/>
  <c r="C505" i="12"/>
  <c r="C504" i="12"/>
  <c r="C503" i="12"/>
  <c r="C502" i="12"/>
  <c r="C501" i="12"/>
  <c r="C500" i="12"/>
  <c r="C499" i="12"/>
  <c r="C498" i="12"/>
  <c r="C497" i="12"/>
  <c r="C496" i="12"/>
  <c r="C495" i="12"/>
  <c r="C494" i="12"/>
  <c r="C493" i="12"/>
  <c r="C492" i="12"/>
  <c r="C491" i="12"/>
  <c r="C490" i="12"/>
  <c r="C489" i="12"/>
  <c r="C488" i="12"/>
  <c r="C487" i="12"/>
  <c r="C486" i="12"/>
  <c r="C485" i="12"/>
  <c r="C409" i="12"/>
  <c r="T409" i="12" s="1"/>
  <c r="C408" i="12"/>
  <c r="T408" i="12" s="1"/>
  <c r="C407" i="12"/>
  <c r="C406" i="12"/>
  <c r="T406" i="12" s="1"/>
  <c r="C405" i="12"/>
  <c r="T405" i="12" s="1"/>
  <c r="C404" i="12"/>
  <c r="T404" i="12" s="1"/>
  <c r="C403" i="12"/>
  <c r="T403" i="12" s="1"/>
  <c r="C402" i="12"/>
  <c r="T402" i="12" s="1"/>
  <c r="C401" i="12"/>
  <c r="T401" i="12" s="1"/>
  <c r="C400" i="12"/>
  <c r="T400" i="12" s="1"/>
  <c r="C399" i="12"/>
  <c r="T399" i="12" s="1"/>
  <c r="C398" i="12"/>
  <c r="T398" i="12" s="1"/>
  <c r="C397" i="12"/>
  <c r="T397" i="12" s="1"/>
  <c r="C396" i="12"/>
  <c r="T396" i="12" s="1"/>
  <c r="C395" i="12"/>
  <c r="T395" i="12" s="1"/>
  <c r="C394" i="12"/>
  <c r="T394" i="12" s="1"/>
  <c r="C393" i="12"/>
  <c r="T393" i="12" s="1"/>
  <c r="C392" i="12"/>
  <c r="T392" i="12" s="1"/>
  <c r="C391" i="12"/>
  <c r="T391" i="12" s="1"/>
  <c r="C390" i="12"/>
  <c r="C389" i="12"/>
  <c r="T389" i="12" s="1"/>
  <c r="C388" i="12"/>
  <c r="T388" i="12" s="1"/>
  <c r="C387" i="12"/>
  <c r="T387" i="12" s="1"/>
  <c r="C386" i="12"/>
  <c r="C385" i="12"/>
  <c r="T385" i="12" s="1"/>
  <c r="C384" i="12"/>
  <c r="T384" i="12" s="1"/>
  <c r="C383" i="12"/>
  <c r="C382" i="12"/>
  <c r="T382" i="12" s="1"/>
  <c r="C381" i="12"/>
  <c r="C380" i="12"/>
  <c r="C379" i="12"/>
  <c r="T379" i="12" s="1"/>
  <c r="C378" i="12"/>
  <c r="C377" i="12"/>
  <c r="T377" i="12" s="1"/>
  <c r="C376" i="12"/>
  <c r="T376" i="12" s="1"/>
  <c r="C375" i="12"/>
  <c r="C374" i="12"/>
  <c r="C373" i="12"/>
  <c r="T373" i="12" s="1"/>
  <c r="C372" i="12"/>
  <c r="C371" i="12"/>
  <c r="T371" i="12" s="1"/>
  <c r="C370" i="12"/>
  <c r="T370" i="12" s="1"/>
  <c r="C369" i="12"/>
  <c r="T369" i="12" s="1"/>
  <c r="C368" i="12"/>
  <c r="T368" i="12" s="1"/>
  <c r="C367" i="12"/>
  <c r="C366" i="12"/>
  <c r="T366" i="12" s="1"/>
  <c r="C365" i="12"/>
  <c r="T365" i="12" s="1"/>
  <c r="C364" i="12"/>
  <c r="C363" i="12"/>
  <c r="C362" i="12"/>
  <c r="T362" i="12" s="1"/>
  <c r="C361" i="12"/>
  <c r="T361" i="12" s="1"/>
  <c r="C360" i="12"/>
  <c r="T360" i="12" s="1"/>
  <c r="C359" i="12"/>
  <c r="T359" i="12" s="1"/>
  <c r="C358" i="12"/>
  <c r="C357" i="12"/>
  <c r="T357" i="12" s="1"/>
  <c r="C356" i="12"/>
  <c r="T356" i="12" s="1"/>
  <c r="C355" i="12"/>
  <c r="T355" i="12" s="1"/>
  <c r="J345" i="12"/>
  <c r="J344" i="12"/>
  <c r="J343" i="12"/>
  <c r="J342" i="12"/>
  <c r="J341" i="12"/>
  <c r="J340" i="12"/>
  <c r="J339" i="12"/>
  <c r="J338" i="12"/>
  <c r="J337" i="12"/>
  <c r="J330" i="12"/>
  <c r="J329" i="12"/>
  <c r="J328" i="12"/>
  <c r="J327" i="12"/>
  <c r="J326" i="12"/>
  <c r="J325" i="12"/>
  <c r="J324" i="12"/>
  <c r="J323" i="12"/>
  <c r="J322" i="12"/>
  <c r="J315" i="12"/>
  <c r="J314" i="12"/>
  <c r="J313" i="12"/>
  <c r="J312" i="12"/>
  <c r="J311" i="12"/>
  <c r="J310" i="12"/>
  <c r="J309" i="12"/>
  <c r="J308" i="12"/>
  <c r="J307" i="12"/>
  <c r="J300" i="12"/>
  <c r="J299" i="12"/>
  <c r="J298" i="12"/>
  <c r="J297" i="12"/>
  <c r="J296" i="12"/>
  <c r="J295" i="12"/>
  <c r="J294" i="12"/>
  <c r="J293" i="12"/>
  <c r="J292" i="12"/>
  <c r="J285" i="12"/>
  <c r="J284" i="12"/>
  <c r="J283" i="12"/>
  <c r="J282" i="12"/>
  <c r="J281" i="12"/>
  <c r="J280" i="12"/>
  <c r="J279" i="12"/>
  <c r="J278" i="12"/>
  <c r="J277" i="12"/>
  <c r="F258" i="12"/>
  <c r="D409" i="12" s="1"/>
  <c r="D473" i="12" s="1"/>
  <c r="D258" i="12"/>
  <c r="F257" i="12"/>
  <c r="D408" i="12" s="1"/>
  <c r="D472" i="12" s="1"/>
  <c r="D257" i="12"/>
  <c r="F256" i="12"/>
  <c r="D407" i="12" s="1"/>
  <c r="D471" i="12" s="1"/>
  <c r="D256" i="12"/>
  <c r="F255" i="12"/>
  <c r="D406" i="12" s="1"/>
  <c r="D470" i="12" s="1"/>
  <c r="D255" i="12"/>
  <c r="F254" i="12"/>
  <c r="D405" i="12" s="1"/>
  <c r="D469" i="12" s="1"/>
  <c r="D254" i="12"/>
  <c r="F253" i="12"/>
  <c r="D404" i="12" s="1"/>
  <c r="D468" i="12" s="1"/>
  <c r="D253" i="12"/>
  <c r="F252" i="12"/>
  <c r="D403" i="12" s="1"/>
  <c r="D467" i="12" s="1"/>
  <c r="D252" i="12"/>
  <c r="F251" i="12"/>
  <c r="D402" i="12" s="1"/>
  <c r="D466" i="12" s="1"/>
  <c r="D251" i="12"/>
  <c r="F247" i="12"/>
  <c r="D398" i="12" s="1"/>
  <c r="D462" i="12" s="1"/>
  <c r="D247" i="12"/>
  <c r="F246" i="12"/>
  <c r="D397" i="12" s="1"/>
  <c r="D461" i="12" s="1"/>
  <c r="D246" i="12"/>
  <c r="F245" i="12"/>
  <c r="D396" i="12" s="1"/>
  <c r="D460" i="12" s="1"/>
  <c r="D245" i="12"/>
  <c r="F244" i="12"/>
  <c r="D395" i="12" s="1"/>
  <c r="D459" i="12" s="1"/>
  <c r="D244" i="12"/>
  <c r="F243" i="12"/>
  <c r="D394" i="12" s="1"/>
  <c r="D458" i="12" s="1"/>
  <c r="D243" i="12"/>
  <c r="F242" i="12"/>
  <c r="D393" i="12" s="1"/>
  <c r="D457" i="12" s="1"/>
  <c r="D242" i="12"/>
  <c r="F241" i="12"/>
  <c r="D392" i="12" s="1"/>
  <c r="D456" i="12" s="1"/>
  <c r="D241" i="12"/>
  <c r="F240" i="12"/>
  <c r="D391" i="12" s="1"/>
  <c r="D455" i="12" s="1"/>
  <c r="D240" i="12"/>
  <c r="F236" i="12"/>
  <c r="D387" i="12" s="1"/>
  <c r="D451" i="12" s="1"/>
  <c r="D236" i="12"/>
  <c r="F235" i="12"/>
  <c r="D386" i="12" s="1"/>
  <c r="D450" i="12" s="1"/>
  <c r="D235" i="12"/>
  <c r="F234" i="12"/>
  <c r="D385" i="12" s="1"/>
  <c r="D449" i="12" s="1"/>
  <c r="D234" i="12"/>
  <c r="F233" i="12"/>
  <c r="D384" i="12" s="1"/>
  <c r="D448" i="12" s="1"/>
  <c r="D233" i="12"/>
  <c r="F232" i="12"/>
  <c r="D383" i="12" s="1"/>
  <c r="D447" i="12" s="1"/>
  <c r="D232" i="12"/>
  <c r="F231" i="12"/>
  <c r="D382" i="12" s="1"/>
  <c r="D446" i="12" s="1"/>
  <c r="D231" i="12"/>
  <c r="F230" i="12"/>
  <c r="D381" i="12" s="1"/>
  <c r="D445" i="12" s="1"/>
  <c r="D230" i="12"/>
  <c r="F229" i="12"/>
  <c r="D380" i="12" s="1"/>
  <c r="D444" i="12" s="1"/>
  <c r="D229" i="12"/>
  <c r="F225" i="12"/>
  <c r="D376" i="12" s="1"/>
  <c r="D440" i="12" s="1"/>
  <c r="D225" i="12"/>
  <c r="F224" i="12"/>
  <c r="D375" i="12" s="1"/>
  <c r="D439" i="12" s="1"/>
  <c r="D224" i="12"/>
  <c r="F223" i="12"/>
  <c r="D374" i="12" s="1"/>
  <c r="D438" i="12" s="1"/>
  <c r="D223" i="12"/>
  <c r="F222" i="12"/>
  <c r="D373" i="12" s="1"/>
  <c r="D437" i="12" s="1"/>
  <c r="D222" i="12"/>
  <c r="F221" i="12"/>
  <c r="D372" i="12" s="1"/>
  <c r="D436" i="12" s="1"/>
  <c r="D221" i="12"/>
  <c r="F220" i="12"/>
  <c r="D371" i="12" s="1"/>
  <c r="D435" i="12" s="1"/>
  <c r="D220" i="12"/>
  <c r="F219" i="12"/>
  <c r="D370" i="12" s="1"/>
  <c r="D434" i="12" s="1"/>
  <c r="D219" i="12"/>
  <c r="F218" i="12"/>
  <c r="D369" i="12" s="1"/>
  <c r="D433" i="12" s="1"/>
  <c r="D218" i="12"/>
  <c r="F214" i="12"/>
  <c r="D365" i="12" s="1"/>
  <c r="D429" i="12" s="1"/>
  <c r="D214" i="12"/>
  <c r="F213" i="12"/>
  <c r="D364" i="12" s="1"/>
  <c r="D428" i="12" s="1"/>
  <c r="D213" i="12"/>
  <c r="F212" i="12"/>
  <c r="D363" i="12" s="1"/>
  <c r="D427" i="12" s="1"/>
  <c r="D212" i="12"/>
  <c r="F211" i="12"/>
  <c r="D362" i="12" s="1"/>
  <c r="D426" i="12" s="1"/>
  <c r="D211" i="12"/>
  <c r="F210" i="12"/>
  <c r="D361" i="12" s="1"/>
  <c r="D425" i="12" s="1"/>
  <c r="D210" i="12"/>
  <c r="F209" i="12"/>
  <c r="D360" i="12" s="1"/>
  <c r="D424" i="12" s="1"/>
  <c r="D209" i="12"/>
  <c r="F208" i="12"/>
  <c r="D359" i="12" s="1"/>
  <c r="D423" i="12" s="1"/>
  <c r="D208" i="12"/>
  <c r="F207" i="12"/>
  <c r="D358" i="12" s="1"/>
  <c r="D422" i="12" s="1"/>
  <c r="D207"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J289" i="12" s="1"/>
  <c r="E170" i="12"/>
  <c r="J288" i="12" s="1"/>
  <c r="E169" i="12"/>
  <c r="J276" i="12" s="1"/>
  <c r="E168" i="12"/>
  <c r="J271" i="12" s="1"/>
  <c r="U83" i="12"/>
  <c r="Y83" i="12" s="1"/>
  <c r="U82" i="12"/>
  <c r="Y82" i="12" s="1"/>
  <c r="U81" i="12"/>
  <c r="Y81" i="12" s="1"/>
  <c r="U80" i="12"/>
  <c r="U79" i="12"/>
  <c r="Y79" i="12" s="1"/>
  <c r="U78" i="12"/>
  <c r="Y78" i="12" s="1"/>
  <c r="U77" i="12"/>
  <c r="Y77" i="12" s="1"/>
  <c r="U76" i="12"/>
  <c r="U75" i="12"/>
  <c r="Y75" i="12" s="1"/>
  <c r="U74" i="12"/>
  <c r="Y74" i="12" s="1"/>
  <c r="U73" i="12"/>
  <c r="Y73" i="12" s="1"/>
  <c r="U72" i="12"/>
  <c r="U71" i="12"/>
  <c r="Y71" i="12" s="1"/>
  <c r="V70" i="12"/>
  <c r="U70" i="12"/>
  <c r="Y70" i="12" s="1"/>
  <c r="V69" i="12"/>
  <c r="U69" i="12"/>
  <c r="V68" i="12"/>
  <c r="U68" i="12"/>
  <c r="Y68" i="12" s="1"/>
  <c r="V67" i="12"/>
  <c r="U67" i="12"/>
  <c r="Y67" i="12" s="1"/>
  <c r="V66" i="12"/>
  <c r="U66" i="12"/>
  <c r="J66" i="12"/>
  <c r="V83" i="12" s="1"/>
  <c r="V65" i="12"/>
  <c r="U65" i="12"/>
  <c r="J65" i="12"/>
  <c r="V82" i="12" s="1"/>
  <c r="V64" i="12"/>
  <c r="U64" i="12"/>
  <c r="J64" i="12"/>
  <c r="V81" i="12" s="1"/>
  <c r="V63" i="12"/>
  <c r="U63" i="12"/>
  <c r="J63" i="12"/>
  <c r="V80" i="12" s="1"/>
  <c r="V62" i="12"/>
  <c r="U62" i="12"/>
  <c r="J62" i="12"/>
  <c r="V79" i="12" s="1"/>
  <c r="V61" i="12"/>
  <c r="U61" i="12"/>
  <c r="J61" i="12"/>
  <c r="V78" i="12" s="1"/>
  <c r="V60" i="12"/>
  <c r="U60" i="12"/>
  <c r="J60" i="12"/>
  <c r="V77" i="12" s="1"/>
  <c r="V59" i="12"/>
  <c r="U59" i="12"/>
  <c r="J59" i="12"/>
  <c r="V76" i="12" s="1"/>
  <c r="V58" i="12"/>
  <c r="U58" i="12"/>
  <c r="J58" i="12"/>
  <c r="V75" i="12" s="1"/>
  <c r="V57" i="12"/>
  <c r="U57" i="12"/>
  <c r="J57" i="12"/>
  <c r="V74" i="12" s="1"/>
  <c r="V56" i="12"/>
  <c r="U56" i="12"/>
  <c r="J56" i="12"/>
  <c r="V73" i="12" s="1"/>
  <c r="U55" i="12"/>
  <c r="J55" i="12"/>
  <c r="V72" i="12" s="1"/>
  <c r="U54" i="12"/>
  <c r="J54" i="12"/>
  <c r="V71" i="12" s="1"/>
  <c r="U53" i="12"/>
  <c r="U52" i="12"/>
  <c r="U51" i="12"/>
  <c r="Y51" i="12" s="1"/>
  <c r="U50" i="12"/>
  <c r="Y50" i="12" s="1"/>
  <c r="U49" i="12"/>
  <c r="U48" i="12"/>
  <c r="U47" i="12"/>
  <c r="U46" i="12"/>
  <c r="U45" i="12"/>
  <c r="U44" i="12"/>
  <c r="J38" i="12"/>
  <c r="V55" i="12" s="1"/>
  <c r="J37" i="12"/>
  <c r="V54" i="12" s="1"/>
  <c r="J36" i="12"/>
  <c r="V53" i="12" s="1"/>
  <c r="J35" i="12"/>
  <c r="V52" i="12" s="1"/>
  <c r="J34" i="12"/>
  <c r="V51" i="12" s="1"/>
  <c r="J33" i="12"/>
  <c r="V50" i="12" s="1"/>
  <c r="J32" i="12"/>
  <c r="V49" i="12" s="1"/>
  <c r="J31" i="12"/>
  <c r="V48" i="12" s="1"/>
  <c r="J30" i="12"/>
  <c r="V47" i="12" s="1"/>
  <c r="J29" i="12"/>
  <c r="V46" i="12" s="1"/>
  <c r="J28" i="12"/>
  <c r="V45" i="12" s="1"/>
  <c r="J27" i="12"/>
  <c r="V44" i="12" s="1"/>
  <c r="B563" i="11"/>
  <c r="B560" i="11"/>
  <c r="B557" i="11"/>
  <c r="B554" i="11"/>
  <c r="B551"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486" i="11"/>
  <c r="C487" i="11"/>
  <c r="C488" i="11"/>
  <c r="C489" i="11"/>
  <c r="C490" i="11"/>
  <c r="C491" i="11"/>
  <c r="C492" i="11"/>
  <c r="C493" i="11"/>
  <c r="C494" i="11"/>
  <c r="C495" i="11"/>
  <c r="C485" i="11"/>
  <c r="AH342" i="11"/>
  <c r="AH343" i="11"/>
  <c r="C409" i="11"/>
  <c r="C401" i="11"/>
  <c r="C402" i="11"/>
  <c r="C403" i="11"/>
  <c r="C404" i="11"/>
  <c r="C405" i="11"/>
  <c r="C406" i="11"/>
  <c r="C407" i="11"/>
  <c r="C408" i="11"/>
  <c r="C356" i="11"/>
  <c r="C357" i="11"/>
  <c r="C358" i="11"/>
  <c r="C359" i="11"/>
  <c r="T359" i="11" s="1"/>
  <c r="E359" i="11" s="1"/>
  <c r="C360" i="11"/>
  <c r="C361" i="11"/>
  <c r="H361" i="11" s="1"/>
  <c r="C362" i="11"/>
  <c r="C363" i="11"/>
  <c r="C364" i="11"/>
  <c r="H428" i="11" s="1"/>
  <c r="C365" i="11"/>
  <c r="C368" i="11"/>
  <c r="C369" i="11"/>
  <c r="C370" i="11"/>
  <c r="C371" i="11"/>
  <c r="C372" i="11"/>
  <c r="C373" i="11"/>
  <c r="C374" i="11"/>
  <c r="C375" i="11"/>
  <c r="C376" i="11"/>
  <c r="C379" i="11"/>
  <c r="C380" i="11"/>
  <c r="C381" i="11"/>
  <c r="C382" i="11"/>
  <c r="C383" i="11"/>
  <c r="C384" i="11"/>
  <c r="C385" i="11"/>
  <c r="C386" i="11"/>
  <c r="C387" i="11"/>
  <c r="C391" i="11"/>
  <c r="C392" i="11"/>
  <c r="C393" i="11"/>
  <c r="C394" i="11"/>
  <c r="C395" i="11"/>
  <c r="C396" i="11"/>
  <c r="C397" i="11"/>
  <c r="C398" i="11"/>
  <c r="C399" i="11"/>
  <c r="C463" i="11" s="1"/>
  <c r="C388" i="11"/>
  <c r="AH332" i="11"/>
  <c r="AH333" i="11"/>
  <c r="AH334" i="11"/>
  <c r="AH335" i="11"/>
  <c r="AH336" i="11"/>
  <c r="AH337" i="11"/>
  <c r="AH338" i="11"/>
  <c r="AH339" i="11"/>
  <c r="AH340" i="11"/>
  <c r="AH341" i="11"/>
  <c r="AH331" i="11"/>
  <c r="AH317" i="11"/>
  <c r="AH318" i="11"/>
  <c r="AH319" i="11"/>
  <c r="AH320" i="11"/>
  <c r="AH321" i="11"/>
  <c r="AH322" i="11"/>
  <c r="AH323" i="11"/>
  <c r="AH324" i="11"/>
  <c r="AH325" i="11"/>
  <c r="AH326" i="11"/>
  <c r="AH316" i="11"/>
  <c r="AH302" i="11"/>
  <c r="AH303" i="11"/>
  <c r="AH304" i="11"/>
  <c r="AH305" i="11"/>
  <c r="AH306" i="11"/>
  <c r="AH307" i="11"/>
  <c r="AH308" i="11"/>
  <c r="AH309" i="11"/>
  <c r="AH310" i="11"/>
  <c r="AH311" i="11"/>
  <c r="AH301" i="11"/>
  <c r="AH287" i="11"/>
  <c r="AH288" i="11"/>
  <c r="AH289" i="11"/>
  <c r="AH290" i="11"/>
  <c r="AH291" i="11"/>
  <c r="AH292" i="11"/>
  <c r="AH293" i="11"/>
  <c r="AH294" i="11"/>
  <c r="AH295" i="11"/>
  <c r="AH296" i="11"/>
  <c r="AH286" i="11"/>
  <c r="AH272" i="11"/>
  <c r="AH273" i="11"/>
  <c r="AH274" i="11"/>
  <c r="AH275" i="11"/>
  <c r="AH276" i="11"/>
  <c r="AH277" i="11"/>
  <c r="AH278" i="11"/>
  <c r="AH279" i="11"/>
  <c r="AH280" i="11"/>
  <c r="AH281" i="11"/>
  <c r="AJ282" i="11"/>
  <c r="AM282" i="11" s="1"/>
  <c r="AP282" i="11" s="1"/>
  <c r="AS282" i="11" s="1"/>
  <c r="AJ285" i="11"/>
  <c r="AH271" i="11"/>
  <c r="C400" i="11"/>
  <c r="C366" i="11"/>
  <c r="C430" i="11" s="1"/>
  <c r="C367" i="11"/>
  <c r="C377" i="11"/>
  <c r="T377" i="11" s="1"/>
  <c r="E377" i="11" s="1"/>
  <c r="C378" i="11"/>
  <c r="C389" i="11"/>
  <c r="C390" i="11"/>
  <c r="C355" i="11"/>
  <c r="AJ312" i="11"/>
  <c r="AM312" i="11" s="1"/>
  <c r="AP312" i="11" s="1"/>
  <c r="AS312" i="11" s="1"/>
  <c r="AJ297" i="11"/>
  <c r="AM297" i="11" s="1"/>
  <c r="AP297" i="11" s="1"/>
  <c r="AS297" i="11" s="1"/>
  <c r="J277" i="11"/>
  <c r="K277" i="11"/>
  <c r="J278" i="11"/>
  <c r="K278" i="11"/>
  <c r="J279" i="11"/>
  <c r="K279" i="11"/>
  <c r="J280" i="11"/>
  <c r="K280" i="11"/>
  <c r="J281" i="11"/>
  <c r="K281" i="11"/>
  <c r="J282" i="11"/>
  <c r="K282" i="11"/>
  <c r="J283" i="11"/>
  <c r="K283" i="11"/>
  <c r="J284" i="11"/>
  <c r="K284" i="11"/>
  <c r="J285" i="11"/>
  <c r="K285" i="11"/>
  <c r="D207" i="11"/>
  <c r="F207" i="11" s="1"/>
  <c r="D358" i="11" s="1"/>
  <c r="D422" i="11" s="1"/>
  <c r="D208" i="11"/>
  <c r="D209" i="11"/>
  <c r="D210" i="11"/>
  <c r="D211" i="11"/>
  <c r="D212" i="11"/>
  <c r="D213" i="11"/>
  <c r="D214" i="11"/>
  <c r="D218" i="11"/>
  <c r="D219" i="11"/>
  <c r="D220" i="11"/>
  <c r="D221" i="11"/>
  <c r="D222" i="11"/>
  <c r="D223" i="11"/>
  <c r="D224" i="11"/>
  <c r="D225" i="11"/>
  <c r="D229" i="11"/>
  <c r="D230" i="11"/>
  <c r="D231" i="11"/>
  <c r="D232" i="11"/>
  <c r="D233" i="11"/>
  <c r="D234" i="11"/>
  <c r="D235" i="11"/>
  <c r="D236" i="11"/>
  <c r="D240" i="11"/>
  <c r="D241" i="11"/>
  <c r="D242" i="11"/>
  <c r="D243" i="11"/>
  <c r="D244" i="11"/>
  <c r="D245" i="11"/>
  <c r="D246" i="11"/>
  <c r="D247" i="11"/>
  <c r="D251" i="11"/>
  <c r="D252" i="11"/>
  <c r="D253" i="11"/>
  <c r="D254" i="11"/>
  <c r="D255" i="11"/>
  <c r="D256" i="11"/>
  <c r="D257" i="11"/>
  <c r="D258" i="11"/>
  <c r="F258" i="11"/>
  <c r="D409" i="11" s="1"/>
  <c r="D473" i="11" s="1"/>
  <c r="F257" i="11"/>
  <c r="D408" i="11" s="1"/>
  <c r="D472" i="11" s="1"/>
  <c r="F256" i="11"/>
  <c r="D407" i="11" s="1"/>
  <c r="D471" i="11" s="1"/>
  <c r="F255" i="11"/>
  <c r="D406" i="11" s="1"/>
  <c r="D470" i="11" s="1"/>
  <c r="F254" i="11"/>
  <c r="D405" i="11" s="1"/>
  <c r="D469" i="11" s="1"/>
  <c r="F253" i="11"/>
  <c r="D404" i="11" s="1"/>
  <c r="D468" i="11" s="1"/>
  <c r="F252" i="11"/>
  <c r="D403" i="11" s="1"/>
  <c r="D467" i="11" s="1"/>
  <c r="F251" i="11"/>
  <c r="D402" i="11" s="1"/>
  <c r="D466" i="11" s="1"/>
  <c r="F247" i="11"/>
  <c r="D398" i="11" s="1"/>
  <c r="D462" i="11" s="1"/>
  <c r="F246" i="11"/>
  <c r="D397" i="11" s="1"/>
  <c r="D461" i="11" s="1"/>
  <c r="F245" i="11"/>
  <c r="D396" i="11" s="1"/>
  <c r="D460" i="11" s="1"/>
  <c r="F244" i="11"/>
  <c r="D395" i="11" s="1"/>
  <c r="D459" i="11" s="1"/>
  <c r="F243" i="11"/>
  <c r="D394" i="11" s="1"/>
  <c r="D458" i="11" s="1"/>
  <c r="F242" i="11"/>
  <c r="D393" i="11" s="1"/>
  <c r="D457" i="11" s="1"/>
  <c r="F241" i="11"/>
  <c r="D392" i="11" s="1"/>
  <c r="D456" i="11" s="1"/>
  <c r="F240" i="11"/>
  <c r="D391" i="11" s="1"/>
  <c r="D455" i="11" s="1"/>
  <c r="F236" i="11"/>
  <c r="D387" i="11" s="1"/>
  <c r="D451" i="11" s="1"/>
  <c r="F235" i="11"/>
  <c r="D386" i="11" s="1"/>
  <c r="D450" i="11" s="1"/>
  <c r="F234" i="11"/>
  <c r="D385" i="11" s="1"/>
  <c r="D449" i="11" s="1"/>
  <c r="F233" i="11"/>
  <c r="D384" i="11" s="1"/>
  <c r="D448" i="11" s="1"/>
  <c r="F232" i="11"/>
  <c r="D383" i="11" s="1"/>
  <c r="D447" i="11" s="1"/>
  <c r="F231" i="11"/>
  <c r="D382" i="11" s="1"/>
  <c r="D446" i="11" s="1"/>
  <c r="F230" i="11"/>
  <c r="D381" i="11" s="1"/>
  <c r="D445" i="11" s="1"/>
  <c r="F229" i="11"/>
  <c r="D380" i="11" s="1"/>
  <c r="D444" i="11" s="1"/>
  <c r="F225" i="11"/>
  <c r="D376" i="11" s="1"/>
  <c r="D440" i="11" s="1"/>
  <c r="F224" i="11"/>
  <c r="D375" i="11" s="1"/>
  <c r="D439" i="11" s="1"/>
  <c r="F223" i="11"/>
  <c r="D374" i="11" s="1"/>
  <c r="D438" i="11" s="1"/>
  <c r="F222" i="11"/>
  <c r="D373" i="11" s="1"/>
  <c r="D437" i="11" s="1"/>
  <c r="F221" i="11"/>
  <c r="D372" i="11" s="1"/>
  <c r="D436" i="11" s="1"/>
  <c r="F220" i="11"/>
  <c r="D371" i="11" s="1"/>
  <c r="D435" i="11" s="1"/>
  <c r="F219" i="11"/>
  <c r="D370" i="11" s="1"/>
  <c r="D434" i="11" s="1"/>
  <c r="F218" i="11"/>
  <c r="D369" i="11" s="1"/>
  <c r="D433" i="11" s="1"/>
  <c r="F214" i="11"/>
  <c r="D365" i="11" s="1"/>
  <c r="D429" i="11" s="1"/>
  <c r="F213" i="11"/>
  <c r="D364" i="11" s="1"/>
  <c r="D428" i="11" s="1"/>
  <c r="F212" i="11"/>
  <c r="D363" i="11" s="1"/>
  <c r="D427" i="11" s="1"/>
  <c r="F211" i="11"/>
  <c r="D362" i="11" s="1"/>
  <c r="D426" i="11" s="1"/>
  <c r="F210" i="11"/>
  <c r="D361" i="11" s="1"/>
  <c r="D425" i="11" s="1"/>
  <c r="F209" i="11"/>
  <c r="D360" i="11" s="1"/>
  <c r="D424" i="11" s="1"/>
  <c r="F208" i="11"/>
  <c r="D359" i="11" s="1"/>
  <c r="D423" i="11" s="1"/>
  <c r="J34" i="11"/>
  <c r="V51" i="11" s="1"/>
  <c r="U62" i="11"/>
  <c r="U53" i="11"/>
  <c r="U54" i="11"/>
  <c r="U55" i="11"/>
  <c r="U56" i="11"/>
  <c r="Y56" i="11" s="1"/>
  <c r="V56" i="11"/>
  <c r="U57" i="11"/>
  <c r="V57" i="11"/>
  <c r="U58" i="11"/>
  <c r="Y58" i="11" s="1"/>
  <c r="V58" i="11"/>
  <c r="U59" i="11"/>
  <c r="V59" i="11"/>
  <c r="U60" i="11"/>
  <c r="Y60" i="11" s="1"/>
  <c r="V60" i="11"/>
  <c r="U61" i="11"/>
  <c r="V61" i="11"/>
  <c r="V62" i="11"/>
  <c r="U63" i="11"/>
  <c r="V63" i="11"/>
  <c r="U64" i="11"/>
  <c r="Y64" i="11" s="1"/>
  <c r="V64" i="11"/>
  <c r="U65" i="11"/>
  <c r="V65" i="11"/>
  <c r="U66" i="11"/>
  <c r="Y66" i="11" s="1"/>
  <c r="V66" i="11"/>
  <c r="U67" i="11"/>
  <c r="V67" i="11"/>
  <c r="U68" i="11"/>
  <c r="Y68" i="11" s="1"/>
  <c r="V68" i="11"/>
  <c r="U69" i="11"/>
  <c r="V69" i="11"/>
  <c r="U70" i="11"/>
  <c r="Y70" i="11" s="1"/>
  <c r="V70" i="11"/>
  <c r="U71" i="11"/>
  <c r="U72" i="11"/>
  <c r="Y72" i="11" s="1"/>
  <c r="U73" i="11"/>
  <c r="U74" i="11"/>
  <c r="Y74" i="11" s="1"/>
  <c r="U75" i="11"/>
  <c r="U76" i="11"/>
  <c r="U77" i="11"/>
  <c r="U78" i="11"/>
  <c r="U79" i="11"/>
  <c r="U80" i="11"/>
  <c r="Y80" i="11" s="1"/>
  <c r="U81" i="11"/>
  <c r="U82" i="11"/>
  <c r="Y82" i="11" s="1"/>
  <c r="U83" i="11"/>
  <c r="U44" i="11"/>
  <c r="X44" i="11" s="1"/>
  <c r="J57" i="11"/>
  <c r="V74" i="11" s="1"/>
  <c r="J58" i="11"/>
  <c r="V75" i="11" s="1"/>
  <c r="AA345" i="11"/>
  <c r="K345" i="11"/>
  <c r="J345" i="11"/>
  <c r="AA344" i="11"/>
  <c r="K344" i="11"/>
  <c r="J344" i="11"/>
  <c r="AA343" i="11"/>
  <c r="K343" i="11"/>
  <c r="J343" i="11"/>
  <c r="AA342" i="11"/>
  <c r="K342" i="11"/>
  <c r="J342" i="11"/>
  <c r="AA341" i="11"/>
  <c r="K341" i="11"/>
  <c r="J341" i="11"/>
  <c r="AA340" i="11"/>
  <c r="K340" i="11"/>
  <c r="J340" i="11"/>
  <c r="AA339" i="11"/>
  <c r="K339" i="11"/>
  <c r="J339" i="11"/>
  <c r="AA338" i="11"/>
  <c r="K338" i="11"/>
  <c r="J338" i="11"/>
  <c r="AA337" i="11"/>
  <c r="K337" i="11"/>
  <c r="J337" i="11"/>
  <c r="AA336" i="11"/>
  <c r="AA335" i="11"/>
  <c r="AA334" i="11"/>
  <c r="AA333" i="11"/>
  <c r="AA332" i="11"/>
  <c r="AA331" i="11"/>
  <c r="AJ330" i="11"/>
  <c r="AA330" i="11"/>
  <c r="K330" i="11"/>
  <c r="J330" i="11"/>
  <c r="AK329" i="11"/>
  <c r="AJ329" i="11"/>
  <c r="AM329" i="11" s="1"/>
  <c r="AP329" i="11" s="1"/>
  <c r="AS329" i="11" s="1"/>
  <c r="AA329" i="11"/>
  <c r="K329" i="11"/>
  <c r="J329" i="11"/>
  <c r="AK328" i="11"/>
  <c r="AJ328" i="11"/>
  <c r="AM328" i="11" s="1"/>
  <c r="AP328" i="11" s="1"/>
  <c r="AS328" i="11" s="1"/>
  <c r="AA328" i="11"/>
  <c r="K328" i="11"/>
  <c r="J328" i="11"/>
  <c r="AA327" i="11"/>
  <c r="K327" i="11"/>
  <c r="J327" i="11"/>
  <c r="AA326" i="11"/>
  <c r="K326" i="11"/>
  <c r="J326" i="11"/>
  <c r="AA325" i="11"/>
  <c r="K325" i="11"/>
  <c r="J325" i="11"/>
  <c r="AA324" i="11"/>
  <c r="K324" i="11"/>
  <c r="J324" i="11"/>
  <c r="AA323" i="11"/>
  <c r="K323" i="11"/>
  <c r="J323" i="11"/>
  <c r="AA322" i="11"/>
  <c r="J322" i="11"/>
  <c r="K322" i="11" s="1"/>
  <c r="AA321" i="11"/>
  <c r="AA320" i="11"/>
  <c r="AA319" i="11"/>
  <c r="AA318" i="11"/>
  <c r="AA317" i="11"/>
  <c r="AA316" i="11"/>
  <c r="AJ315" i="11"/>
  <c r="AA315" i="11"/>
  <c r="K315" i="11"/>
  <c r="J315" i="11"/>
  <c r="AK314" i="11"/>
  <c r="AJ314" i="11"/>
  <c r="AM314" i="11" s="1"/>
  <c r="AP314" i="11" s="1"/>
  <c r="AS314" i="11" s="1"/>
  <c r="AA314" i="11"/>
  <c r="K314" i="11"/>
  <c r="J314" i="11"/>
  <c r="AK313" i="11"/>
  <c r="AJ313" i="11"/>
  <c r="AM313" i="11" s="1"/>
  <c r="AP313" i="11" s="1"/>
  <c r="AS313" i="11" s="1"/>
  <c r="AA313" i="11"/>
  <c r="K313" i="11"/>
  <c r="J313" i="11"/>
  <c r="AA312" i="11"/>
  <c r="K312" i="11"/>
  <c r="J312" i="11"/>
  <c r="AA311" i="11"/>
  <c r="K311" i="11"/>
  <c r="J311" i="11"/>
  <c r="AA310" i="11"/>
  <c r="K310" i="11"/>
  <c r="J310" i="11"/>
  <c r="AA309" i="11"/>
  <c r="K309" i="11"/>
  <c r="J309" i="11"/>
  <c r="AA308" i="11"/>
  <c r="K308" i="11"/>
  <c r="J308" i="11"/>
  <c r="AA307" i="11"/>
  <c r="K307" i="11"/>
  <c r="J307" i="11"/>
  <c r="AA306" i="11"/>
  <c r="AA305" i="11"/>
  <c r="AA304" i="11"/>
  <c r="AA303" i="11"/>
  <c r="AA302" i="11"/>
  <c r="AA301" i="11"/>
  <c r="AA300" i="11"/>
  <c r="K300" i="11"/>
  <c r="J300" i="11"/>
  <c r="AJ299" i="11"/>
  <c r="AA299" i="11"/>
  <c r="K299" i="11"/>
  <c r="J299" i="11"/>
  <c r="AJ298" i="11"/>
  <c r="AA298" i="11"/>
  <c r="K298" i="11"/>
  <c r="J298" i="11"/>
  <c r="AA297" i="11"/>
  <c r="K297" i="11"/>
  <c r="J297" i="11"/>
  <c r="AA296" i="11"/>
  <c r="K296" i="11"/>
  <c r="J296" i="11"/>
  <c r="AA295" i="11"/>
  <c r="K295" i="11"/>
  <c r="J295" i="11"/>
  <c r="AA294" i="11"/>
  <c r="K294" i="11"/>
  <c r="J294" i="11"/>
  <c r="AA293" i="11"/>
  <c r="K293" i="11"/>
  <c r="J293" i="11"/>
  <c r="AA292" i="11"/>
  <c r="K292" i="11"/>
  <c r="J292" i="11"/>
  <c r="AA291" i="11"/>
  <c r="AA290" i="11"/>
  <c r="AA289" i="11"/>
  <c r="AA288" i="11"/>
  <c r="AA287" i="11"/>
  <c r="AA286" i="11"/>
  <c r="AA285" i="11"/>
  <c r="AJ284" i="11"/>
  <c r="AA284" i="11"/>
  <c r="AA283" i="11"/>
  <c r="AA282" i="11"/>
  <c r="AA281" i="11"/>
  <c r="AA280" i="11"/>
  <c r="AA279" i="11"/>
  <c r="AA278" i="11"/>
  <c r="AA277" i="11"/>
  <c r="AA276" i="11"/>
  <c r="AA275" i="11"/>
  <c r="AA274" i="11"/>
  <c r="AA273" i="11"/>
  <c r="AA272" i="11"/>
  <c r="AA271"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J289" i="11" s="1"/>
  <c r="E170" i="11"/>
  <c r="J273" i="11" s="1"/>
  <c r="E169" i="11"/>
  <c r="J276" i="11" s="1"/>
  <c r="K276" i="11" s="1"/>
  <c r="E168" i="11"/>
  <c r="J66" i="11"/>
  <c r="V83" i="11" s="1"/>
  <c r="J65" i="11"/>
  <c r="V82" i="11" s="1"/>
  <c r="J64" i="11"/>
  <c r="V81" i="11" s="1"/>
  <c r="U52" i="11"/>
  <c r="J63" i="11"/>
  <c r="V80" i="11" s="1"/>
  <c r="U51" i="11"/>
  <c r="J62" i="11"/>
  <c r="V79" i="11" s="1"/>
  <c r="U50" i="11"/>
  <c r="J61" i="11"/>
  <c r="V78" i="11" s="1"/>
  <c r="U49" i="11"/>
  <c r="J60" i="11"/>
  <c r="V77" i="11" s="1"/>
  <c r="U48" i="11"/>
  <c r="J59" i="11"/>
  <c r="V76" i="11" s="1"/>
  <c r="U47" i="11"/>
  <c r="U46" i="11"/>
  <c r="U45" i="11"/>
  <c r="J56" i="11"/>
  <c r="V73" i="11" s="1"/>
  <c r="J55" i="11"/>
  <c r="V72" i="11" s="1"/>
  <c r="J54" i="11"/>
  <c r="V71" i="11" s="1"/>
  <c r="J38" i="11"/>
  <c r="V55" i="11" s="1"/>
  <c r="J37" i="11"/>
  <c r="V54" i="11" s="1"/>
  <c r="J36" i="11"/>
  <c r="V53" i="11" s="1"/>
  <c r="J35" i="11"/>
  <c r="V52" i="11" s="1"/>
  <c r="J33" i="11"/>
  <c r="V50" i="11" s="1"/>
  <c r="J32" i="11"/>
  <c r="V49" i="11" s="1"/>
  <c r="J31" i="11"/>
  <c r="V48" i="11" s="1"/>
  <c r="J30" i="11"/>
  <c r="V47" i="11" s="1"/>
  <c r="J29" i="11"/>
  <c r="V46" i="11" s="1"/>
  <c r="J28" i="11"/>
  <c r="V45" i="11" s="1"/>
  <c r="V44" i="11"/>
  <c r="J331" i="11" l="1"/>
  <c r="J303" i="11"/>
  <c r="J332" i="11"/>
  <c r="N332" i="11" s="1"/>
  <c r="AE332" i="11" s="1"/>
  <c r="J290" i="11"/>
  <c r="K290" i="11" s="1"/>
  <c r="AB290" i="11" s="1"/>
  <c r="J291" i="11"/>
  <c r="K291" i="11" s="1"/>
  <c r="J304" i="11"/>
  <c r="J305" i="11"/>
  <c r="K305" i="11" s="1"/>
  <c r="AB305" i="11" s="1"/>
  <c r="J321" i="11"/>
  <c r="L321" i="11" s="1"/>
  <c r="AC321" i="11" s="1"/>
  <c r="J334" i="11"/>
  <c r="J335" i="11"/>
  <c r="K335" i="11" s="1"/>
  <c r="J290" i="12"/>
  <c r="K290" i="12" s="1"/>
  <c r="AB290" i="12" s="1"/>
  <c r="AC290" i="12" s="1"/>
  <c r="J304" i="12"/>
  <c r="K304" i="12" s="1"/>
  <c r="AB304" i="12" s="1"/>
  <c r="J306" i="12"/>
  <c r="J318" i="12"/>
  <c r="J320" i="12"/>
  <c r="K320" i="12" s="1"/>
  <c r="AB320" i="12" s="1"/>
  <c r="AC320" i="12" s="1"/>
  <c r="J332" i="12"/>
  <c r="K332" i="12" s="1"/>
  <c r="AB332" i="12" s="1"/>
  <c r="J334" i="12"/>
  <c r="J336" i="12"/>
  <c r="J320" i="11"/>
  <c r="M320" i="11" s="1"/>
  <c r="AD320" i="11" s="1"/>
  <c r="J306" i="11"/>
  <c r="N306" i="11" s="1"/>
  <c r="AE306" i="11" s="1"/>
  <c r="J333" i="11"/>
  <c r="K333" i="11" s="1"/>
  <c r="J336" i="11"/>
  <c r="J317" i="12"/>
  <c r="M317" i="12" s="1"/>
  <c r="J275" i="12"/>
  <c r="L275" i="12" s="1"/>
  <c r="J291" i="12"/>
  <c r="J303" i="12"/>
  <c r="J305" i="12"/>
  <c r="K305" i="12" s="1"/>
  <c r="AB305" i="12" s="1"/>
  <c r="AC305" i="12" s="1"/>
  <c r="J319" i="12"/>
  <c r="K319" i="12" s="1"/>
  <c r="AB319" i="12" s="1"/>
  <c r="J321" i="12"/>
  <c r="J331" i="12"/>
  <c r="J333" i="12"/>
  <c r="N333" i="12" s="1"/>
  <c r="J335" i="12"/>
  <c r="K335" i="12" s="1"/>
  <c r="AB335" i="12" s="1"/>
  <c r="L331" i="12"/>
  <c r="N331" i="12"/>
  <c r="K331" i="12"/>
  <c r="AB331" i="12" s="1"/>
  <c r="M331" i="12"/>
  <c r="N335" i="12"/>
  <c r="N332" i="12"/>
  <c r="L334" i="12"/>
  <c r="N334" i="12"/>
  <c r="K334" i="12"/>
  <c r="AB334" i="12" s="1"/>
  <c r="M334" i="12"/>
  <c r="L336" i="12"/>
  <c r="N336" i="12"/>
  <c r="K336" i="12"/>
  <c r="AB336" i="12" s="1"/>
  <c r="M336" i="12"/>
  <c r="L318" i="12"/>
  <c r="N318" i="12"/>
  <c r="K318" i="12"/>
  <c r="AB318" i="12" s="1"/>
  <c r="M318" i="12"/>
  <c r="L320" i="12"/>
  <c r="N320" i="12"/>
  <c r="N319" i="12"/>
  <c r="L321" i="12"/>
  <c r="N321" i="12"/>
  <c r="K321" i="12"/>
  <c r="AB321" i="12" s="1"/>
  <c r="M321" i="12"/>
  <c r="L303" i="12"/>
  <c r="N303" i="12"/>
  <c r="K303" i="12"/>
  <c r="AB303" i="12" s="1"/>
  <c r="M303" i="12"/>
  <c r="L305" i="12"/>
  <c r="N305" i="12"/>
  <c r="N304" i="12"/>
  <c r="L306" i="12"/>
  <c r="N306" i="12"/>
  <c r="K306" i="12"/>
  <c r="AB306" i="12" s="1"/>
  <c r="M306" i="12"/>
  <c r="L291" i="12"/>
  <c r="N291" i="12"/>
  <c r="K291" i="12"/>
  <c r="AB291" i="12" s="1"/>
  <c r="M291" i="12"/>
  <c r="L290" i="12"/>
  <c r="N290" i="12"/>
  <c r="L276" i="12"/>
  <c r="N276" i="12"/>
  <c r="K276" i="12"/>
  <c r="AB276" i="12" s="1"/>
  <c r="M276" i="12"/>
  <c r="K331" i="11"/>
  <c r="AB331" i="11" s="1"/>
  <c r="M331" i="11"/>
  <c r="L331" i="11"/>
  <c r="N331" i="11"/>
  <c r="K332" i="11"/>
  <c r="AB332" i="11" s="1"/>
  <c r="L332" i="11"/>
  <c r="AC332" i="11" s="1"/>
  <c r="L334" i="11"/>
  <c r="N334" i="11"/>
  <c r="AE334" i="11" s="1"/>
  <c r="M334" i="11"/>
  <c r="L336" i="11"/>
  <c r="N336" i="11"/>
  <c r="M336" i="11"/>
  <c r="AD336" i="11" s="1"/>
  <c r="M333" i="11"/>
  <c r="L333" i="11"/>
  <c r="N333" i="11"/>
  <c r="M335" i="11"/>
  <c r="AD335" i="11" s="1"/>
  <c r="N335" i="11"/>
  <c r="L335" i="11"/>
  <c r="K334" i="11"/>
  <c r="AB334" i="11" s="1"/>
  <c r="K336" i="11"/>
  <c r="AB336" i="11" s="1"/>
  <c r="K320" i="11"/>
  <c r="N320" i="11"/>
  <c r="M322" i="11"/>
  <c r="L322" i="11"/>
  <c r="N322" i="11"/>
  <c r="K303" i="11"/>
  <c r="AB303" i="11" s="1"/>
  <c r="L303" i="11"/>
  <c r="N303" i="11"/>
  <c r="M303" i="11"/>
  <c r="M304" i="11"/>
  <c r="AD304" i="11" s="1"/>
  <c r="L304" i="11"/>
  <c r="N304" i="11"/>
  <c r="L306" i="11"/>
  <c r="AC306" i="11" s="1"/>
  <c r="N305" i="11"/>
  <c r="M305" i="11"/>
  <c r="AD305" i="11" s="1"/>
  <c r="K304" i="11"/>
  <c r="L290" i="11"/>
  <c r="AC290" i="11" s="1"/>
  <c r="L291" i="11"/>
  <c r="N291" i="11"/>
  <c r="AE291" i="11" s="1"/>
  <c r="M291" i="11"/>
  <c r="L276" i="11"/>
  <c r="N276" i="11"/>
  <c r="M276" i="11"/>
  <c r="AD276" i="11" s="1"/>
  <c r="AE278" i="11"/>
  <c r="AC278" i="11"/>
  <c r="AD278" i="11"/>
  <c r="AB282" i="11"/>
  <c r="AE282" i="11"/>
  <c r="AC282" i="11"/>
  <c r="AD282" i="11"/>
  <c r="AB285" i="11"/>
  <c r="AD285" i="11"/>
  <c r="AE285" i="11"/>
  <c r="AC285" i="11"/>
  <c r="AF293" i="11"/>
  <c r="AD293" i="11"/>
  <c r="AE293" i="11"/>
  <c r="AC293" i="11"/>
  <c r="AB297" i="11"/>
  <c r="AD297" i="11"/>
  <c r="AE297" i="11"/>
  <c r="AC297" i="11"/>
  <c r="AK298" i="11"/>
  <c r="AM298" i="11"/>
  <c r="AP298" i="11" s="1"/>
  <c r="AS298" i="11" s="1"/>
  <c r="AK299" i="11"/>
  <c r="AM299" i="11"/>
  <c r="AP299" i="11" s="1"/>
  <c r="AS299" i="11" s="1"/>
  <c r="AR312" i="11"/>
  <c r="AO314" i="11"/>
  <c r="AO315" i="11"/>
  <c r="AO312" i="11"/>
  <c r="AO313" i="11"/>
  <c r="AL314" i="11"/>
  <c r="AL315" i="11"/>
  <c r="AL312" i="11"/>
  <c r="AL313" i="11"/>
  <c r="AR315" i="11"/>
  <c r="AR313" i="11"/>
  <c r="AR314" i="11"/>
  <c r="AE305" i="11"/>
  <c r="AF309" i="11"/>
  <c r="AD309" i="11"/>
  <c r="AE309" i="11"/>
  <c r="AC309" i="11"/>
  <c r="AD313" i="11"/>
  <c r="AE313" i="11"/>
  <c r="AC313" i="11"/>
  <c r="AO327" i="11"/>
  <c r="AO329" i="11"/>
  <c r="AL328" i="11"/>
  <c r="AL327" i="11"/>
  <c r="AR327" i="11"/>
  <c r="AO328" i="11"/>
  <c r="AL329" i="11"/>
  <c r="AR329" i="11"/>
  <c r="AO330" i="11"/>
  <c r="AR328" i="11"/>
  <c r="AL330" i="11"/>
  <c r="AR330" i="11"/>
  <c r="AE320" i="11"/>
  <c r="AC324" i="11"/>
  <c r="AD324" i="11"/>
  <c r="AE324" i="11"/>
  <c r="AF328" i="11"/>
  <c r="AC328" i="11"/>
  <c r="AD328" i="11"/>
  <c r="AE328" i="11"/>
  <c r="AI345" i="11"/>
  <c r="AO345" i="11"/>
  <c r="AO344" i="11"/>
  <c r="AL345" i="11"/>
  <c r="AI344" i="11"/>
  <c r="AL344" i="11"/>
  <c r="AR344" i="11"/>
  <c r="AR345" i="11"/>
  <c r="AC331" i="11"/>
  <c r="AD331" i="11"/>
  <c r="AE331" i="11"/>
  <c r="AD333" i="11"/>
  <c r="AE333" i="11"/>
  <c r="AC333" i="11"/>
  <c r="AB337" i="11"/>
  <c r="AD337" i="11"/>
  <c r="AE337" i="11"/>
  <c r="AC337" i="11"/>
  <c r="AF341" i="11"/>
  <c r="AD341" i="11"/>
  <c r="AE341" i="11"/>
  <c r="AC341" i="11"/>
  <c r="AK285" i="11"/>
  <c r="AM285" i="11"/>
  <c r="AP285" i="11" s="1"/>
  <c r="AS285" i="11" s="1"/>
  <c r="AT279" i="11"/>
  <c r="AQ279" i="11"/>
  <c r="AN279" i="11"/>
  <c r="AN275" i="11"/>
  <c r="AT275" i="11"/>
  <c r="AQ275" i="11"/>
  <c r="AN293" i="11"/>
  <c r="AT293" i="11"/>
  <c r="AQ293" i="11"/>
  <c r="AN289" i="11"/>
  <c r="AT289" i="11"/>
  <c r="AQ289" i="11"/>
  <c r="AJ311" i="11"/>
  <c r="AN311" i="11"/>
  <c r="AT311" i="11"/>
  <c r="AQ311" i="11"/>
  <c r="AQ307" i="11"/>
  <c r="AN307" i="11"/>
  <c r="AT307" i="11"/>
  <c r="AJ325" i="11"/>
  <c r="AN325" i="11"/>
  <c r="AQ325" i="11"/>
  <c r="AT325" i="11"/>
  <c r="AQ321" i="11"/>
  <c r="AT321" i="11"/>
  <c r="AN321" i="11"/>
  <c r="AK339" i="11"/>
  <c r="AQ339" i="11"/>
  <c r="AT339" i="11"/>
  <c r="AN339" i="11"/>
  <c r="AT335" i="11"/>
  <c r="AN335" i="11"/>
  <c r="AQ335" i="11"/>
  <c r="AJ342" i="11"/>
  <c r="AM342" i="11" s="1"/>
  <c r="AP342" i="11" s="1"/>
  <c r="AS342" i="11" s="1"/>
  <c r="AQ342" i="11"/>
  <c r="AT342" i="11"/>
  <c r="AN342" i="11"/>
  <c r="H427" i="12"/>
  <c r="T363" i="12"/>
  <c r="E363" i="12" s="1"/>
  <c r="C431" i="12"/>
  <c r="T367" i="12"/>
  <c r="E367" i="12" s="1"/>
  <c r="H375" i="12"/>
  <c r="T375" i="12"/>
  <c r="E375" i="12" s="1"/>
  <c r="H447" i="12"/>
  <c r="T383" i="12"/>
  <c r="E383" i="12" s="1"/>
  <c r="H471" i="12"/>
  <c r="T407" i="12"/>
  <c r="E407" i="12" s="1"/>
  <c r="K273" i="11"/>
  <c r="AB273" i="11" s="1"/>
  <c r="N273" i="11"/>
  <c r="AE273" i="11" s="1"/>
  <c r="L273" i="11"/>
  <c r="AC273" i="11" s="1"/>
  <c r="M273" i="11"/>
  <c r="AD273" i="11" s="1"/>
  <c r="AO282" i="11"/>
  <c r="AL283" i="11"/>
  <c r="AL284" i="11"/>
  <c r="AL282" i="11"/>
  <c r="AR282" i="11"/>
  <c r="AR283" i="11"/>
  <c r="AO283" i="11"/>
  <c r="AO284" i="11"/>
  <c r="AL285" i="11"/>
  <c r="AR284" i="11"/>
  <c r="AR285" i="11"/>
  <c r="AO285" i="11"/>
  <c r="AC279" i="11"/>
  <c r="AD279" i="11"/>
  <c r="AE279" i="11"/>
  <c r="AC283" i="11"/>
  <c r="AD283" i="11"/>
  <c r="AE283" i="11"/>
  <c r="AO297" i="11"/>
  <c r="AL298" i="11"/>
  <c r="AL299" i="11"/>
  <c r="AO300" i="11"/>
  <c r="AL297" i="11"/>
  <c r="AL300" i="11"/>
  <c r="AR297" i="11"/>
  <c r="AR298" i="11"/>
  <c r="AR299" i="11"/>
  <c r="AR300" i="11"/>
  <c r="AO298" i="11"/>
  <c r="AO299" i="11"/>
  <c r="AF292" i="11"/>
  <c r="AC292" i="11"/>
  <c r="AD292" i="11"/>
  <c r="AE292" i="11"/>
  <c r="AF296" i="11"/>
  <c r="AC296" i="11"/>
  <c r="AD296" i="11"/>
  <c r="AE296" i="11"/>
  <c r="AB304" i="11"/>
  <c r="AC304" i="11"/>
  <c r="AE304" i="11"/>
  <c r="AB308" i="11"/>
  <c r="AC308" i="11"/>
  <c r="AD308" i="11"/>
  <c r="AE308" i="11"/>
  <c r="AF312" i="11"/>
  <c r="AC312" i="11"/>
  <c r="AD312" i="11"/>
  <c r="AE312" i="11"/>
  <c r="AF314" i="11"/>
  <c r="AE314" i="11"/>
  <c r="AC314" i="11"/>
  <c r="AD314" i="11"/>
  <c r="AB323" i="11"/>
  <c r="AC323" i="11"/>
  <c r="AD323" i="11"/>
  <c r="AE323" i="11"/>
  <c r="AC327" i="11"/>
  <c r="AD327" i="11"/>
  <c r="AE327" i="11"/>
  <c r="AF329" i="11"/>
  <c r="AD329" i="11"/>
  <c r="AE329" i="11"/>
  <c r="AC329" i="11"/>
  <c r="AC336" i="11"/>
  <c r="AE336" i="11"/>
  <c r="AF340" i="11"/>
  <c r="AC340" i="11"/>
  <c r="AD340" i="11"/>
  <c r="AE340" i="11"/>
  <c r="AB344" i="11"/>
  <c r="AC344" i="11"/>
  <c r="AD344" i="11"/>
  <c r="AE344" i="11"/>
  <c r="AD345" i="11"/>
  <c r="AE345" i="11"/>
  <c r="AC345" i="11"/>
  <c r="AN278" i="11"/>
  <c r="AT278" i="11"/>
  <c r="AQ278" i="11"/>
  <c r="AN296" i="11"/>
  <c r="AT296" i="11"/>
  <c r="AQ296" i="11"/>
  <c r="AN292" i="11"/>
  <c r="AT292" i="11"/>
  <c r="AQ292" i="11"/>
  <c r="AJ310" i="11"/>
  <c r="AQ310" i="11"/>
  <c r="AN310" i="11"/>
  <c r="AT310" i="11"/>
  <c r="AT306" i="11"/>
  <c r="AQ306" i="11"/>
  <c r="AN306" i="11"/>
  <c r="AJ324" i="11"/>
  <c r="AN324" i="11"/>
  <c r="AT324" i="11"/>
  <c r="AQ324" i="11"/>
  <c r="AQ320" i="11"/>
  <c r="AN320" i="11"/>
  <c r="AT320" i="11"/>
  <c r="AQ338" i="11"/>
  <c r="AN338" i="11"/>
  <c r="AT338" i="11"/>
  <c r="AN334" i="11"/>
  <c r="AT334" i="11"/>
  <c r="AQ334" i="11"/>
  <c r="H428" i="12"/>
  <c r="T364" i="12"/>
  <c r="E364" i="12" s="1"/>
  <c r="H436" i="12"/>
  <c r="T372" i="12"/>
  <c r="H444" i="12"/>
  <c r="T380" i="12"/>
  <c r="E380" i="12" s="1"/>
  <c r="AC280" i="11"/>
  <c r="AD280" i="11"/>
  <c r="AE280" i="11"/>
  <c r="AB291" i="11"/>
  <c r="AC291" i="11"/>
  <c r="AD291" i="11"/>
  <c r="AC303" i="11"/>
  <c r="AD303" i="11"/>
  <c r="AE303" i="11"/>
  <c r="AB307" i="11"/>
  <c r="AC307" i="11"/>
  <c r="AD307" i="11"/>
  <c r="AE307" i="11"/>
  <c r="AF311" i="11"/>
  <c r="AC311" i="11"/>
  <c r="AD311" i="11"/>
  <c r="AE311" i="11"/>
  <c r="AF315" i="11"/>
  <c r="AC315" i="11"/>
  <c r="AD315" i="11"/>
  <c r="AE315" i="11"/>
  <c r="AF322" i="11"/>
  <c r="AE322" i="11"/>
  <c r="AC322" i="11"/>
  <c r="AD322" i="11"/>
  <c r="AF326" i="11"/>
  <c r="AE326" i="11"/>
  <c r="AC326" i="11"/>
  <c r="AD326" i="11"/>
  <c r="AB330" i="11"/>
  <c r="AE330" i="11"/>
  <c r="AC330" i="11"/>
  <c r="AD330" i="11"/>
  <c r="AB335" i="11"/>
  <c r="AC335" i="11"/>
  <c r="AE335" i="11"/>
  <c r="AB339" i="11"/>
  <c r="AC339" i="11"/>
  <c r="AD339" i="11"/>
  <c r="AE339" i="11"/>
  <c r="AF343" i="11"/>
  <c r="AC343" i="11"/>
  <c r="AD343" i="11"/>
  <c r="AE343" i="11"/>
  <c r="AJ281" i="11"/>
  <c r="AN281" i="11"/>
  <c r="AT281" i="11"/>
  <c r="AQ281" i="11"/>
  <c r="AN277" i="11"/>
  <c r="AT277" i="11"/>
  <c r="AQ277" i="11"/>
  <c r="AJ295" i="11"/>
  <c r="AT295" i="11"/>
  <c r="AQ295" i="11"/>
  <c r="AN295" i="11"/>
  <c r="AN291" i="11"/>
  <c r="AT291" i="11"/>
  <c r="AQ291" i="11"/>
  <c r="AQ309" i="11"/>
  <c r="AN309" i="11"/>
  <c r="AT309" i="11"/>
  <c r="AN305" i="11"/>
  <c r="AT305" i="11"/>
  <c r="AQ305" i="11"/>
  <c r="AT323" i="11"/>
  <c r="AN323" i="11"/>
  <c r="AQ323" i="11"/>
  <c r="AT319" i="11"/>
  <c r="AQ319" i="11"/>
  <c r="AN319" i="11"/>
  <c r="AJ341" i="11"/>
  <c r="AQ341" i="11"/>
  <c r="AN341" i="11"/>
  <c r="AT341" i="11"/>
  <c r="AN337" i="11"/>
  <c r="AT337" i="11"/>
  <c r="AQ337" i="11"/>
  <c r="H381" i="12"/>
  <c r="T381" i="12"/>
  <c r="E381" i="12" s="1"/>
  <c r="K289" i="11"/>
  <c r="AB289" i="11" s="1"/>
  <c r="N289" i="11"/>
  <c r="AE289" i="11" s="1"/>
  <c r="L289" i="11"/>
  <c r="AC289" i="11" s="1"/>
  <c r="M289" i="11"/>
  <c r="AD289" i="11" s="1"/>
  <c r="AC276" i="11"/>
  <c r="AE276" i="11"/>
  <c r="AC284" i="11"/>
  <c r="AD284" i="11"/>
  <c r="AE284" i="11"/>
  <c r="AF295" i="11"/>
  <c r="AC295" i="11"/>
  <c r="AD295" i="11"/>
  <c r="AE295" i="11"/>
  <c r="AB277" i="11"/>
  <c r="AD277" i="11"/>
  <c r="AE277" i="11"/>
  <c r="AC277" i="11"/>
  <c r="AB281" i="11"/>
  <c r="AD281" i="11"/>
  <c r="AE281" i="11"/>
  <c r="AC281" i="11"/>
  <c r="AK284" i="11"/>
  <c r="AM284" i="11"/>
  <c r="AP284" i="11" s="1"/>
  <c r="AS284" i="11" s="1"/>
  <c r="AB294" i="11"/>
  <c r="AE294" i="11"/>
  <c r="AC294" i="11"/>
  <c r="AD294" i="11"/>
  <c r="AB298" i="11"/>
  <c r="AE298" i="11"/>
  <c r="AC298" i="11"/>
  <c r="AD298" i="11"/>
  <c r="AF299" i="11"/>
  <c r="AC299" i="11"/>
  <c r="AD299" i="11"/>
  <c r="AE299" i="11"/>
  <c r="AF300" i="11"/>
  <c r="AC300" i="11"/>
  <c r="AD300" i="11"/>
  <c r="AE300" i="11"/>
  <c r="AF310" i="11"/>
  <c r="AE310" i="11"/>
  <c r="AC310" i="11"/>
  <c r="AD310" i="11"/>
  <c r="AK315" i="11"/>
  <c r="AM315" i="11"/>
  <c r="AP315" i="11" s="1"/>
  <c r="AS315" i="11" s="1"/>
  <c r="AB325" i="11"/>
  <c r="AD325" i="11"/>
  <c r="AE325" i="11"/>
  <c r="AC325" i="11"/>
  <c r="AK330" i="11"/>
  <c r="AM330" i="11"/>
  <c r="AP330" i="11" s="1"/>
  <c r="AS330" i="11" s="1"/>
  <c r="AC334" i="11"/>
  <c r="AD334" i="11"/>
  <c r="AF338" i="11"/>
  <c r="AE338" i="11"/>
  <c r="AC338" i="11"/>
  <c r="AD338" i="11"/>
  <c r="AB342" i="11"/>
  <c r="AE342" i="11"/>
  <c r="AC342" i="11"/>
  <c r="AD342" i="11"/>
  <c r="AJ271" i="11"/>
  <c r="AM271" i="11" s="1"/>
  <c r="AP271" i="11" s="1"/>
  <c r="AS271" i="11" s="1"/>
  <c r="AJ280" i="11"/>
  <c r="AT280" i="11"/>
  <c r="AQ280" i="11"/>
  <c r="AN280" i="11"/>
  <c r="AN276" i="11"/>
  <c r="AT276" i="11"/>
  <c r="AQ276" i="11"/>
  <c r="AJ294" i="11"/>
  <c r="AT294" i="11"/>
  <c r="AQ294" i="11"/>
  <c r="AN294" i="11"/>
  <c r="AN290" i="11"/>
  <c r="AT290" i="11"/>
  <c r="AQ290" i="11"/>
  <c r="AQ308" i="11"/>
  <c r="AN308" i="11"/>
  <c r="AT308" i="11"/>
  <c r="AN304" i="11"/>
  <c r="AT304" i="11"/>
  <c r="AQ304" i="11"/>
  <c r="AT326" i="11"/>
  <c r="AN326" i="11"/>
  <c r="AQ326" i="11"/>
  <c r="AT322" i="11"/>
  <c r="AQ322" i="11"/>
  <c r="AN322" i="11"/>
  <c r="AJ340" i="11"/>
  <c r="AM340" i="11" s="1"/>
  <c r="AP340" i="11" s="1"/>
  <c r="AS340" i="11" s="1"/>
  <c r="AT340" i="11"/>
  <c r="AQ340" i="11"/>
  <c r="AN340" i="11"/>
  <c r="AT336" i="11"/>
  <c r="AN336" i="11"/>
  <c r="AQ336" i="11"/>
  <c r="AK343" i="11"/>
  <c r="AQ343" i="11"/>
  <c r="AN343" i="11"/>
  <c r="AT343" i="11"/>
  <c r="T358" i="12"/>
  <c r="E358" i="12" s="1"/>
  <c r="H438" i="12"/>
  <c r="T374" i="12"/>
  <c r="E374" i="12" s="1"/>
  <c r="C442" i="12"/>
  <c r="T378" i="12"/>
  <c r="E378" i="12" s="1"/>
  <c r="C450" i="12"/>
  <c r="T386" i="12"/>
  <c r="H454" i="12"/>
  <c r="T390" i="12"/>
  <c r="M289" i="12"/>
  <c r="K289" i="12"/>
  <c r="AB289" i="12" s="1"/>
  <c r="N289" i="12"/>
  <c r="L289" i="12"/>
  <c r="N271" i="12"/>
  <c r="K271" i="12"/>
  <c r="AB271" i="12" s="1"/>
  <c r="L271" i="12"/>
  <c r="M271" i="12"/>
  <c r="AS331" i="12"/>
  <c r="K317" i="12"/>
  <c r="AB317" i="12" s="1"/>
  <c r="L317" i="12"/>
  <c r="M288" i="12"/>
  <c r="N288" i="12"/>
  <c r="K288" i="12"/>
  <c r="AB288" i="12" s="1"/>
  <c r="L288" i="12"/>
  <c r="AS301" i="12"/>
  <c r="H385" i="12"/>
  <c r="H448" i="12"/>
  <c r="H450" i="12"/>
  <c r="J274" i="11"/>
  <c r="C419" i="11"/>
  <c r="H471" i="11"/>
  <c r="H469" i="11"/>
  <c r="H467" i="11"/>
  <c r="H465" i="11"/>
  <c r="J288" i="11"/>
  <c r="J272" i="12"/>
  <c r="J273" i="12"/>
  <c r="J274" i="12"/>
  <c r="J286" i="12"/>
  <c r="J302" i="12"/>
  <c r="J316" i="12"/>
  <c r="H358" i="12"/>
  <c r="H432" i="12"/>
  <c r="H439" i="12"/>
  <c r="H398" i="12"/>
  <c r="C462" i="11"/>
  <c r="H462" i="11"/>
  <c r="H408" i="11"/>
  <c r="H472" i="11"/>
  <c r="H470" i="11"/>
  <c r="T402" i="11"/>
  <c r="E402" i="11" s="1"/>
  <c r="H466" i="11"/>
  <c r="C473" i="11"/>
  <c r="U473" i="11" s="1"/>
  <c r="F473" i="11" s="1"/>
  <c r="H473" i="11"/>
  <c r="J272" i="11"/>
  <c r="J302" i="11"/>
  <c r="J287" i="12"/>
  <c r="J301" i="12"/>
  <c r="C439" i="12"/>
  <c r="H387" i="12"/>
  <c r="H451" i="12"/>
  <c r="E388" i="12"/>
  <c r="E389" i="12"/>
  <c r="C455" i="12"/>
  <c r="H455" i="12"/>
  <c r="E397" i="12"/>
  <c r="H461" i="12"/>
  <c r="E400" i="12"/>
  <c r="H465" i="12"/>
  <c r="C467" i="12"/>
  <c r="H467" i="12"/>
  <c r="E393" i="12"/>
  <c r="H457" i="12"/>
  <c r="H460" i="12"/>
  <c r="H405" i="12"/>
  <c r="H469" i="12"/>
  <c r="E408" i="12"/>
  <c r="H472" i="12"/>
  <c r="H374" i="12"/>
  <c r="C458" i="12"/>
  <c r="E391" i="12"/>
  <c r="E409" i="12"/>
  <c r="E401" i="12"/>
  <c r="H386" i="12"/>
  <c r="H394" i="12"/>
  <c r="C432" i="12"/>
  <c r="C448" i="12"/>
  <c r="E392" i="12"/>
  <c r="E399" i="12"/>
  <c r="E402" i="12"/>
  <c r="X52" i="12"/>
  <c r="AB333" i="11"/>
  <c r="C464" i="11"/>
  <c r="X58" i="12"/>
  <c r="X69" i="12"/>
  <c r="C466" i="11"/>
  <c r="X54" i="12"/>
  <c r="X61" i="12"/>
  <c r="X75" i="12"/>
  <c r="Y52" i="12"/>
  <c r="Y69" i="12"/>
  <c r="E362" i="12"/>
  <c r="H426" i="12"/>
  <c r="H362" i="12"/>
  <c r="H370" i="12"/>
  <c r="E370" i="12"/>
  <c r="C434" i="12"/>
  <c r="H434" i="12"/>
  <c r="E373" i="12"/>
  <c r="H373" i="12"/>
  <c r="C443" i="12"/>
  <c r="E379" i="12"/>
  <c r="C446" i="12"/>
  <c r="E382" i="12"/>
  <c r="H382" i="12"/>
  <c r="C421" i="12"/>
  <c r="X62" i="12"/>
  <c r="X66" i="12"/>
  <c r="H395" i="12"/>
  <c r="H459" i="12"/>
  <c r="C470" i="12"/>
  <c r="H406" i="12"/>
  <c r="E406" i="12"/>
  <c r="H470" i="12"/>
  <c r="X57" i="12"/>
  <c r="H369" i="12"/>
  <c r="E369" i="12"/>
  <c r="X48" i="12"/>
  <c r="Y48" i="12" s="1"/>
  <c r="C423" i="12"/>
  <c r="E359" i="12"/>
  <c r="H423" i="12"/>
  <c r="C427" i="12"/>
  <c r="C430" i="12"/>
  <c r="E366" i="12"/>
  <c r="C435" i="12"/>
  <c r="E371" i="12"/>
  <c r="H435" i="12"/>
  <c r="H443" i="12"/>
  <c r="H446" i="12"/>
  <c r="H397" i="12"/>
  <c r="C466" i="12"/>
  <c r="H402" i="12"/>
  <c r="H466" i="12"/>
  <c r="D522" i="12"/>
  <c r="E395" i="12"/>
  <c r="X65" i="12"/>
  <c r="X72" i="12"/>
  <c r="X76" i="12"/>
  <c r="X80" i="12"/>
  <c r="C462" i="12"/>
  <c r="H462" i="12"/>
  <c r="E398" i="12"/>
  <c r="H468" i="12"/>
  <c r="E404" i="12"/>
  <c r="C447" i="12"/>
  <c r="C454" i="12"/>
  <c r="E390" i="12"/>
  <c r="H458" i="12"/>
  <c r="E394" i="12"/>
  <c r="C471" i="12"/>
  <c r="E405" i="12"/>
  <c r="E355" i="12"/>
  <c r="E387" i="12"/>
  <c r="E372" i="12"/>
  <c r="E386" i="12"/>
  <c r="E403" i="12"/>
  <c r="X45" i="12"/>
  <c r="Y45" i="12" s="1"/>
  <c r="X74" i="12"/>
  <c r="X70" i="12"/>
  <c r="X47" i="12"/>
  <c r="Y47" i="12" s="1"/>
  <c r="X82" i="12"/>
  <c r="X78" i="12"/>
  <c r="X68" i="12"/>
  <c r="X51" i="12"/>
  <c r="X49" i="12"/>
  <c r="X56" i="12"/>
  <c r="X60" i="12"/>
  <c r="X64" i="12"/>
  <c r="X73" i="12"/>
  <c r="X77" i="12"/>
  <c r="X81" i="12"/>
  <c r="X53" i="12"/>
  <c r="X55" i="12"/>
  <c r="X59" i="12"/>
  <c r="X63" i="12"/>
  <c r="C473" i="12"/>
  <c r="H473" i="12"/>
  <c r="H409" i="12"/>
  <c r="D535" i="12"/>
  <c r="D539" i="12"/>
  <c r="X46" i="12"/>
  <c r="Y46" i="12" s="1"/>
  <c r="X50" i="12"/>
  <c r="X67" i="12"/>
  <c r="X79" i="12"/>
  <c r="E356" i="12"/>
  <c r="C420" i="12"/>
  <c r="D533" i="12"/>
  <c r="X44" i="12"/>
  <c r="Y44" i="12" s="1"/>
  <c r="Y49" i="12"/>
  <c r="Y53" i="12"/>
  <c r="Y54" i="12"/>
  <c r="Y55" i="12"/>
  <c r="Y56" i="12"/>
  <c r="Y57" i="12"/>
  <c r="Y58" i="12"/>
  <c r="Y59" i="12"/>
  <c r="Y60" i="12"/>
  <c r="Y61" i="12"/>
  <c r="Y62" i="12"/>
  <c r="Y63" i="12"/>
  <c r="Y64" i="12"/>
  <c r="Y65" i="12"/>
  <c r="Y66" i="12"/>
  <c r="Y72" i="12"/>
  <c r="Y76" i="12"/>
  <c r="Y80" i="12"/>
  <c r="H425" i="12"/>
  <c r="E361" i="12"/>
  <c r="C425" i="12"/>
  <c r="H361" i="12"/>
  <c r="D532" i="12"/>
  <c r="X71" i="12"/>
  <c r="C440" i="12"/>
  <c r="E376" i="12"/>
  <c r="H376" i="12"/>
  <c r="H440" i="12"/>
  <c r="X83" i="12"/>
  <c r="E360" i="12"/>
  <c r="H424" i="12"/>
  <c r="C424" i="12"/>
  <c r="H429" i="12"/>
  <c r="E365" i="12"/>
  <c r="H365" i="12"/>
  <c r="C429" i="12"/>
  <c r="C468" i="12"/>
  <c r="H404" i="12"/>
  <c r="H421" i="12"/>
  <c r="E357" i="12"/>
  <c r="D521" i="12"/>
  <c r="C452" i="12"/>
  <c r="C457" i="12"/>
  <c r="H393" i="12"/>
  <c r="C461" i="12"/>
  <c r="C472" i="12"/>
  <c r="H408" i="12"/>
  <c r="D491" i="12"/>
  <c r="D489" i="12"/>
  <c r="C419" i="12"/>
  <c r="T419" i="12" s="1"/>
  <c r="C436" i="12"/>
  <c r="H372" i="12"/>
  <c r="C441" i="12"/>
  <c r="D513" i="12"/>
  <c r="E377" i="12"/>
  <c r="C445" i="12"/>
  <c r="H445" i="12"/>
  <c r="C456" i="12"/>
  <c r="H392" i="12"/>
  <c r="H456" i="12"/>
  <c r="E368" i="12"/>
  <c r="C437" i="12"/>
  <c r="H437" i="12"/>
  <c r="E384" i="12"/>
  <c r="H384" i="12"/>
  <c r="C453" i="12"/>
  <c r="C464" i="12"/>
  <c r="C469" i="12"/>
  <c r="D490" i="12"/>
  <c r="D501" i="12"/>
  <c r="H364" i="12"/>
  <c r="C433" i="12"/>
  <c r="H433" i="12"/>
  <c r="C444" i="12"/>
  <c r="H380" i="12"/>
  <c r="C449" i="12"/>
  <c r="H449" i="12"/>
  <c r="E385" i="12"/>
  <c r="C460" i="12"/>
  <c r="E396" i="12"/>
  <c r="H396" i="12"/>
  <c r="C465" i="12"/>
  <c r="C428" i="12"/>
  <c r="D500" i="12"/>
  <c r="D503" i="12"/>
  <c r="D511" i="12"/>
  <c r="H422" i="12"/>
  <c r="C463" i="12"/>
  <c r="D537" i="12"/>
  <c r="C422" i="12"/>
  <c r="C426" i="12"/>
  <c r="C438" i="12"/>
  <c r="C451" i="12"/>
  <c r="C459" i="12"/>
  <c r="D495" i="12"/>
  <c r="D516" i="12"/>
  <c r="D523" i="12"/>
  <c r="D527" i="12"/>
  <c r="H359" i="12"/>
  <c r="H363" i="12"/>
  <c r="D505" i="12"/>
  <c r="H371" i="12"/>
  <c r="H383" i="12"/>
  <c r="H391" i="12"/>
  <c r="H403" i="12"/>
  <c r="H407" i="12"/>
  <c r="D506" i="12"/>
  <c r="D517" i="12"/>
  <c r="D538" i="12"/>
  <c r="D492" i="12"/>
  <c r="D514" i="12"/>
  <c r="D524" i="12"/>
  <c r="D493" i="12"/>
  <c r="D499" i="12"/>
  <c r="D515" i="12"/>
  <c r="D525" i="12"/>
  <c r="D494" i="12"/>
  <c r="D502" i="12"/>
  <c r="D510" i="12"/>
  <c r="D526" i="12"/>
  <c r="D534" i="12"/>
  <c r="D488" i="12"/>
  <c r="D504" i="12"/>
  <c r="D512" i="12"/>
  <c r="D528" i="12"/>
  <c r="D536" i="12"/>
  <c r="C471" i="11"/>
  <c r="C472" i="11"/>
  <c r="C469" i="11"/>
  <c r="C470" i="11"/>
  <c r="C465" i="11"/>
  <c r="C467" i="11"/>
  <c r="T390" i="11"/>
  <c r="E390" i="11" s="1"/>
  <c r="D524" i="11"/>
  <c r="D528" i="11"/>
  <c r="D523" i="11"/>
  <c r="D527" i="11"/>
  <c r="D521" i="11"/>
  <c r="D525" i="11"/>
  <c r="D522" i="11"/>
  <c r="D526" i="11"/>
  <c r="D500" i="11"/>
  <c r="D504" i="11"/>
  <c r="D499" i="11"/>
  <c r="D503" i="11"/>
  <c r="D501" i="11"/>
  <c r="D505" i="11"/>
  <c r="D510" i="11"/>
  <c r="D514" i="11"/>
  <c r="D513" i="11"/>
  <c r="D517" i="11"/>
  <c r="D511" i="11"/>
  <c r="D515" i="11"/>
  <c r="H422" i="11"/>
  <c r="D489" i="11"/>
  <c r="D491" i="11"/>
  <c r="D493" i="11"/>
  <c r="D495" i="11"/>
  <c r="D490" i="11"/>
  <c r="D492" i="11"/>
  <c r="D494" i="11"/>
  <c r="H404" i="11"/>
  <c r="D534" i="11"/>
  <c r="D538" i="11"/>
  <c r="D533" i="11"/>
  <c r="D537" i="11"/>
  <c r="D535" i="11"/>
  <c r="D539" i="11"/>
  <c r="D532" i="11"/>
  <c r="D536" i="11"/>
  <c r="D516" i="11"/>
  <c r="C468" i="11"/>
  <c r="D506" i="11"/>
  <c r="D512" i="11"/>
  <c r="D502" i="11"/>
  <c r="AK342" i="11"/>
  <c r="AK340" i="11"/>
  <c r="C421" i="11"/>
  <c r="T403" i="11"/>
  <c r="E403" i="11" s="1"/>
  <c r="H403" i="11"/>
  <c r="C423" i="11"/>
  <c r="T358" i="11"/>
  <c r="E358" i="11" s="1"/>
  <c r="C441" i="11"/>
  <c r="T463" i="11"/>
  <c r="E463" i="11" s="1"/>
  <c r="V463" i="11"/>
  <c r="G463" i="11" s="1"/>
  <c r="U463" i="11"/>
  <c r="F463" i="11" s="1"/>
  <c r="U430" i="11"/>
  <c r="V430" i="11"/>
  <c r="G430" i="11" s="1"/>
  <c r="T430" i="11"/>
  <c r="T367" i="11"/>
  <c r="E367" i="11" s="1"/>
  <c r="C431" i="11"/>
  <c r="H395" i="11"/>
  <c r="C459" i="11"/>
  <c r="T384" i="11"/>
  <c r="E384" i="11" s="1"/>
  <c r="C448" i="11"/>
  <c r="C420" i="11"/>
  <c r="T389" i="11"/>
  <c r="E389" i="11" s="1"/>
  <c r="C453" i="11"/>
  <c r="H458" i="11"/>
  <c r="C458" i="11"/>
  <c r="H383" i="11"/>
  <c r="C447" i="11"/>
  <c r="H443" i="11"/>
  <c r="C443" i="11"/>
  <c r="T373" i="11"/>
  <c r="E373" i="11" s="1"/>
  <c r="C437" i="11"/>
  <c r="T369" i="11"/>
  <c r="E369" i="11" s="1"/>
  <c r="C433" i="11"/>
  <c r="H363" i="11"/>
  <c r="C427" i="11"/>
  <c r="C428" i="11"/>
  <c r="T378" i="11"/>
  <c r="E378" i="11" s="1"/>
  <c r="C442" i="11"/>
  <c r="H461" i="11"/>
  <c r="C461" i="11"/>
  <c r="H393" i="11"/>
  <c r="C457" i="11"/>
  <c r="H450" i="11"/>
  <c r="C450" i="11"/>
  <c r="H446" i="11"/>
  <c r="C446" i="11"/>
  <c r="H440" i="11"/>
  <c r="C440" i="11"/>
  <c r="H436" i="11"/>
  <c r="C436" i="11"/>
  <c r="T368" i="11"/>
  <c r="E368" i="11" s="1"/>
  <c r="C432" i="11"/>
  <c r="H426" i="11"/>
  <c r="C426" i="11"/>
  <c r="T405" i="11"/>
  <c r="E405" i="11" s="1"/>
  <c r="C422" i="11"/>
  <c r="H391" i="11"/>
  <c r="C455" i="11"/>
  <c r="H444" i="11"/>
  <c r="C444" i="11"/>
  <c r="H374" i="11"/>
  <c r="C438" i="11"/>
  <c r="H434" i="11"/>
  <c r="C434" i="11"/>
  <c r="H424" i="11"/>
  <c r="C424" i="11"/>
  <c r="H387" i="11"/>
  <c r="C451" i="11"/>
  <c r="T398" i="11"/>
  <c r="E398" i="11" s="1"/>
  <c r="T401" i="11"/>
  <c r="E401" i="11" s="1"/>
  <c r="T388" i="11"/>
  <c r="E388" i="11" s="1"/>
  <c r="C452" i="11"/>
  <c r="H460" i="11"/>
  <c r="C460" i="11"/>
  <c r="T392" i="11"/>
  <c r="E392" i="11" s="1"/>
  <c r="C456" i="11"/>
  <c r="H385" i="11"/>
  <c r="C449" i="11"/>
  <c r="H381" i="11"/>
  <c r="C445" i="11"/>
  <c r="H439" i="11"/>
  <c r="C439" i="11"/>
  <c r="H435" i="11"/>
  <c r="C435" i="11"/>
  <c r="H365" i="11"/>
  <c r="C429" i="11"/>
  <c r="H425" i="11"/>
  <c r="C425" i="11"/>
  <c r="C454" i="11"/>
  <c r="H405" i="11"/>
  <c r="H407" i="11"/>
  <c r="T409" i="11"/>
  <c r="E409" i="11" s="1"/>
  <c r="H409" i="11"/>
  <c r="T355" i="11"/>
  <c r="E355" i="11" s="1"/>
  <c r="H362" i="11"/>
  <c r="T407" i="11"/>
  <c r="E407" i="11" s="1"/>
  <c r="AJ343" i="11"/>
  <c r="AM343" i="11" s="1"/>
  <c r="AP343" i="11" s="1"/>
  <c r="AS343" i="11" s="1"/>
  <c r="T406" i="11"/>
  <c r="E406" i="11" s="1"/>
  <c r="H468" i="11"/>
  <c r="T408" i="11"/>
  <c r="E408" i="11" s="1"/>
  <c r="T404" i="11"/>
  <c r="E404" i="11" s="1"/>
  <c r="H406" i="11"/>
  <c r="H402" i="11"/>
  <c r="AJ339" i="11"/>
  <c r="AM339" i="11" s="1"/>
  <c r="AP339" i="11" s="1"/>
  <c r="AS339" i="11" s="1"/>
  <c r="T362" i="11"/>
  <c r="E362" i="11" s="1"/>
  <c r="T356" i="11"/>
  <c r="E356" i="11" s="1"/>
  <c r="H359" i="11"/>
  <c r="T364" i="11"/>
  <c r="E364" i="11" s="1"/>
  <c r="T360" i="11"/>
  <c r="E360" i="11" s="1"/>
  <c r="H364" i="11"/>
  <c r="H360" i="11"/>
  <c r="H432" i="11"/>
  <c r="T370" i="11"/>
  <c r="E370" i="11" s="1"/>
  <c r="H397" i="11"/>
  <c r="H376" i="11"/>
  <c r="T381" i="11"/>
  <c r="E381" i="11" s="1"/>
  <c r="T382" i="11"/>
  <c r="E382" i="11" s="1"/>
  <c r="H382" i="11"/>
  <c r="AF294" i="11"/>
  <c r="AF344" i="11"/>
  <c r="H372" i="11"/>
  <c r="T372" i="11"/>
  <c r="E372" i="11" s="1"/>
  <c r="AF308" i="11"/>
  <c r="T391" i="11"/>
  <c r="E391" i="11" s="1"/>
  <c r="T375" i="11"/>
  <c r="E375" i="11" s="1"/>
  <c r="T379" i="11"/>
  <c r="E379" i="11" s="1"/>
  <c r="H386" i="11"/>
  <c r="T394" i="11"/>
  <c r="E394" i="11" s="1"/>
  <c r="AF330" i="11"/>
  <c r="AF342" i="11"/>
  <c r="T366" i="11"/>
  <c r="E366" i="11" s="1"/>
  <c r="T400" i="11"/>
  <c r="E400" i="11" s="1"/>
  <c r="AB327" i="11"/>
  <c r="AF327" i="11"/>
  <c r="AB345" i="11"/>
  <c r="AF345" i="11"/>
  <c r="AB313" i="11"/>
  <c r="AF313" i="11"/>
  <c r="AB324" i="11"/>
  <c r="AF324" i="11"/>
  <c r="AF298" i="11"/>
  <c r="T376" i="11"/>
  <c r="E376" i="11" s="1"/>
  <c r="T371" i="11"/>
  <c r="E371" i="11" s="1"/>
  <c r="T385" i="11"/>
  <c r="E385" i="11" s="1"/>
  <c r="AF297" i="11"/>
  <c r="AF307" i="11"/>
  <c r="AF325" i="11"/>
  <c r="AF339" i="11"/>
  <c r="T380" i="11"/>
  <c r="E380" i="11" s="1"/>
  <c r="H394" i="11"/>
  <c r="H392" i="11"/>
  <c r="H455" i="11"/>
  <c r="H451" i="11"/>
  <c r="H449" i="11"/>
  <c r="H384" i="11"/>
  <c r="H447" i="11"/>
  <c r="H445" i="11"/>
  <c r="H380" i="11"/>
  <c r="H438" i="11"/>
  <c r="H373" i="11"/>
  <c r="H371" i="11"/>
  <c r="H370" i="11"/>
  <c r="H398" i="11"/>
  <c r="H459" i="11"/>
  <c r="H457" i="11"/>
  <c r="T374" i="11"/>
  <c r="E374" i="11" s="1"/>
  <c r="T396" i="11"/>
  <c r="E396" i="11" s="1"/>
  <c r="AF323" i="11"/>
  <c r="AF337" i="11"/>
  <c r="H375" i="11"/>
  <c r="H369" i="11"/>
  <c r="H396" i="11"/>
  <c r="H429" i="11"/>
  <c r="H427" i="11"/>
  <c r="H423" i="11"/>
  <c r="H421" i="11"/>
  <c r="T363" i="11"/>
  <c r="E363" i="11" s="1"/>
  <c r="T365" i="11"/>
  <c r="E365" i="11" s="1"/>
  <c r="T357" i="11"/>
  <c r="E357" i="11" s="1"/>
  <c r="T361" i="11"/>
  <c r="E361" i="11" s="1"/>
  <c r="H437" i="11"/>
  <c r="H433" i="11"/>
  <c r="T386" i="11"/>
  <c r="E386" i="11" s="1"/>
  <c r="H448" i="11"/>
  <c r="T395" i="11"/>
  <c r="E395" i="11" s="1"/>
  <c r="T393" i="11"/>
  <c r="E393" i="11" s="1"/>
  <c r="T397" i="11"/>
  <c r="E397" i="11" s="1"/>
  <c r="H456" i="11"/>
  <c r="T399" i="11"/>
  <c r="E399" i="11" s="1"/>
  <c r="T383" i="11"/>
  <c r="E383" i="11" s="1"/>
  <c r="T387" i="11"/>
  <c r="E387" i="11" s="1"/>
  <c r="AJ327" i="11"/>
  <c r="AK312" i="11"/>
  <c r="AJ296" i="11"/>
  <c r="AJ300" i="11"/>
  <c r="AJ279" i="11"/>
  <c r="AJ283" i="11"/>
  <c r="J319" i="11"/>
  <c r="J287" i="11"/>
  <c r="J286" i="11"/>
  <c r="J271" i="11"/>
  <c r="J275" i="11"/>
  <c r="AB322" i="11"/>
  <c r="AB320" i="11"/>
  <c r="AB314" i="11"/>
  <c r="AB310" i="11"/>
  <c r="AB293" i="11"/>
  <c r="AB295" i="11"/>
  <c r="AB299" i="11"/>
  <c r="AB292" i="11"/>
  <c r="AB296" i="11"/>
  <c r="AB300" i="11"/>
  <c r="AB278" i="11"/>
  <c r="AB280" i="11"/>
  <c r="AB284" i="11"/>
  <c r="AB279" i="11"/>
  <c r="AB283" i="11"/>
  <c r="X45" i="11"/>
  <c r="Y45" i="11" s="1"/>
  <c r="AI284" i="11"/>
  <c r="AI312" i="11"/>
  <c r="X48" i="11"/>
  <c r="Y48" i="11" s="1"/>
  <c r="X82" i="11"/>
  <c r="X76" i="11"/>
  <c r="Y76" i="11" s="1"/>
  <c r="X49" i="11"/>
  <c r="Y49" i="11" s="1"/>
  <c r="X47" i="11"/>
  <c r="Y47" i="11" s="1"/>
  <c r="X78" i="11"/>
  <c r="Y78" i="11" s="1"/>
  <c r="X73" i="11"/>
  <c r="X70" i="11"/>
  <c r="X57" i="11"/>
  <c r="AI298" i="11"/>
  <c r="X50" i="11"/>
  <c r="Y50" i="11" s="1"/>
  <c r="X46" i="11"/>
  <c r="Y46" i="11" s="1"/>
  <c r="X75" i="11"/>
  <c r="Y75" i="11" s="1"/>
  <c r="X68" i="11"/>
  <c r="X54" i="11"/>
  <c r="Y54" i="11" s="1"/>
  <c r="X79" i="11"/>
  <c r="X71" i="11"/>
  <c r="X64" i="11"/>
  <c r="X63" i="11"/>
  <c r="X60" i="11"/>
  <c r="X59" i="11"/>
  <c r="X81" i="11"/>
  <c r="X69" i="11"/>
  <c r="X58" i="11"/>
  <c r="X53" i="11"/>
  <c r="Y53" i="11" s="1"/>
  <c r="X83" i="11"/>
  <c r="X80" i="11"/>
  <c r="X72" i="11"/>
  <c r="X67" i="11"/>
  <c r="X56" i="11"/>
  <c r="X62" i="11"/>
  <c r="AI297" i="11"/>
  <c r="AI299" i="11"/>
  <c r="AI313" i="11"/>
  <c r="X77" i="11"/>
  <c r="Y77" i="11" s="1"/>
  <c r="X74" i="11"/>
  <c r="X66" i="11"/>
  <c r="X65" i="11"/>
  <c r="X61" i="11"/>
  <c r="Y83" i="11"/>
  <c r="Y81" i="11"/>
  <c r="Y79" i="11"/>
  <c r="Y73" i="11"/>
  <c r="Y71" i="11"/>
  <c r="Y69" i="11"/>
  <c r="Y67" i="11"/>
  <c r="Y65" i="11"/>
  <c r="Y63" i="11"/>
  <c r="Y62" i="11"/>
  <c r="Y61" i="11"/>
  <c r="Y59" i="11"/>
  <c r="Y57" i="11"/>
  <c r="X55" i="11"/>
  <c r="Y55" i="11"/>
  <c r="X52" i="11"/>
  <c r="Y52" i="11" s="1"/>
  <c r="X51" i="11"/>
  <c r="Y51" i="11" s="1"/>
  <c r="AI282" i="11"/>
  <c r="AI327" i="11"/>
  <c r="AI328" i="11"/>
  <c r="AI330" i="11"/>
  <c r="AB340" i="11"/>
  <c r="Y44" i="11"/>
  <c r="AB312" i="11"/>
  <c r="J316" i="11"/>
  <c r="AB328" i="11"/>
  <c r="J318" i="11"/>
  <c r="J317" i="11"/>
  <c r="J301" i="11"/>
  <c r="AI283" i="11"/>
  <c r="AI285" i="11"/>
  <c r="AI315" i="11"/>
  <c r="AI314" i="11"/>
  <c r="AI329" i="11"/>
  <c r="AB276" i="11"/>
  <c r="AI300" i="11"/>
  <c r="AB309" i="11"/>
  <c r="AB311" i="11"/>
  <c r="AB315" i="11"/>
  <c r="AB343" i="11"/>
  <c r="AB326" i="11"/>
  <c r="AB329" i="11"/>
  <c r="AB338" i="11"/>
  <c r="AB341" i="11"/>
  <c r="C231" i="7"/>
  <c r="C230" i="7"/>
  <c r="C229" i="7"/>
  <c r="C228" i="7"/>
  <c r="AA176" i="7"/>
  <c r="C233" i="7" s="1"/>
  <c r="AB176" i="7"/>
  <c r="C234" i="7" s="1"/>
  <c r="AC176" i="7"/>
  <c r="C235" i="7" s="1"/>
  <c r="Z176" i="7"/>
  <c r="C232" i="7" s="1"/>
  <c r="AL332" i="11" l="1"/>
  <c r="AR332" i="11"/>
  <c r="AL331" i="11"/>
  <c r="AR331" i="11"/>
  <c r="AR343" i="11"/>
  <c r="AL336" i="11"/>
  <c r="AR336" i="11"/>
  <c r="M275" i="12"/>
  <c r="AC304" i="12"/>
  <c r="AD304" i="12" s="1"/>
  <c r="AE304" i="12" s="1"/>
  <c r="AD305" i="12"/>
  <c r="AE305" i="12" s="1"/>
  <c r="L304" i="12"/>
  <c r="L319" i="12"/>
  <c r="AC319" i="12" s="1"/>
  <c r="AD319" i="12" s="1"/>
  <c r="AE319" i="12" s="1"/>
  <c r="L332" i="12"/>
  <c r="L335" i="12"/>
  <c r="AC335" i="12" s="1"/>
  <c r="AD335" i="12" s="1"/>
  <c r="AE335" i="12" s="1"/>
  <c r="N317" i="12"/>
  <c r="K306" i="11"/>
  <c r="AB306" i="11" s="1"/>
  <c r="L305" i="11"/>
  <c r="AC305" i="11" s="1"/>
  <c r="L320" i="11"/>
  <c r="AC320" i="11" s="1"/>
  <c r="N321" i="11"/>
  <c r="AE321" i="11" s="1"/>
  <c r="AR320" i="11" s="1"/>
  <c r="M332" i="11"/>
  <c r="AD332" i="11" s="1"/>
  <c r="AO332" i="11" s="1"/>
  <c r="N275" i="12"/>
  <c r="M290" i="12"/>
  <c r="AD290" i="12" s="1"/>
  <c r="AE290" i="12" s="1"/>
  <c r="M304" i="12"/>
  <c r="M305" i="12"/>
  <c r="M319" i="12"/>
  <c r="M320" i="12"/>
  <c r="M332" i="12"/>
  <c r="M335" i="12"/>
  <c r="K333" i="12"/>
  <c r="AB333" i="12" s="1"/>
  <c r="AC333" i="12" s="1"/>
  <c r="M290" i="11"/>
  <c r="AD290" i="11" s="1"/>
  <c r="M306" i="11"/>
  <c r="AD306" i="11" s="1"/>
  <c r="AO306" i="11" s="1"/>
  <c r="K321" i="11"/>
  <c r="AB321" i="11" s="1"/>
  <c r="M321" i="11"/>
  <c r="AD321" i="11" s="1"/>
  <c r="K275" i="12"/>
  <c r="AB275" i="12" s="1"/>
  <c r="AC275" i="12" s="1"/>
  <c r="AD275" i="12" s="1"/>
  <c r="AE275" i="12" s="1"/>
  <c r="AL343" i="11"/>
  <c r="AO340" i="11"/>
  <c r="N290" i="11"/>
  <c r="AE290" i="11" s="1"/>
  <c r="AC276" i="12"/>
  <c r="AC291" i="12"/>
  <c r="AD291" i="12" s="1"/>
  <c r="AE291" i="12" s="1"/>
  <c r="AC306" i="12"/>
  <c r="AD306" i="12" s="1"/>
  <c r="AE306" i="12" s="1"/>
  <c r="AC303" i="12"/>
  <c r="AD303" i="12" s="1"/>
  <c r="AE303" i="12" s="1"/>
  <c r="AC321" i="12"/>
  <c r="AD321" i="12" s="1"/>
  <c r="AE321" i="12" s="1"/>
  <c r="AC318" i="12"/>
  <c r="AD318" i="12" s="1"/>
  <c r="AE318" i="12" s="1"/>
  <c r="AC336" i="12"/>
  <c r="AD336" i="12" s="1"/>
  <c r="AE336" i="12" s="1"/>
  <c r="AC334" i="12"/>
  <c r="AD334" i="12" s="1"/>
  <c r="AE334" i="12" s="1"/>
  <c r="L333" i="12"/>
  <c r="M333" i="12"/>
  <c r="AC332" i="12"/>
  <c r="AI332" i="12"/>
  <c r="AC331" i="12"/>
  <c r="AI331" i="12"/>
  <c r="AD320" i="12"/>
  <c r="AE320" i="12" s="1"/>
  <c r="AD276" i="12"/>
  <c r="AE276" i="12" s="1"/>
  <c r="K319" i="11"/>
  <c r="AB319" i="11" s="1"/>
  <c r="L319" i="11"/>
  <c r="AC319" i="11" s="1"/>
  <c r="N319" i="11"/>
  <c r="AE319" i="11" s="1"/>
  <c r="M319" i="11"/>
  <c r="AD319" i="11" s="1"/>
  <c r="K318" i="11"/>
  <c r="AB318" i="11" s="1"/>
  <c r="M318" i="11"/>
  <c r="AD318" i="11" s="1"/>
  <c r="L318" i="11"/>
  <c r="AC318" i="11" s="1"/>
  <c r="N318" i="11"/>
  <c r="AE318" i="11" s="1"/>
  <c r="K275" i="11"/>
  <c r="AB275" i="11" s="1"/>
  <c r="L275" i="11"/>
  <c r="AC275" i="11" s="1"/>
  <c r="N275" i="11"/>
  <c r="AE275" i="11" s="1"/>
  <c r="M275" i="11"/>
  <c r="AD275" i="11" s="1"/>
  <c r="AR333" i="11"/>
  <c r="AL337" i="11"/>
  <c r="AO337" i="11"/>
  <c r="AL339" i="11"/>
  <c r="AR338" i="11"/>
  <c r="AR340" i="11"/>
  <c r="AR342" i="11"/>
  <c r="AK283" i="11"/>
  <c r="AM283" i="11"/>
  <c r="AP283" i="11" s="1"/>
  <c r="AS283" i="11" s="1"/>
  <c r="M449" i="11"/>
  <c r="L449" i="11"/>
  <c r="N449" i="11"/>
  <c r="AK296" i="11"/>
  <c r="AM296" i="11"/>
  <c r="AP296" i="11" s="1"/>
  <c r="AS296" i="11" s="1"/>
  <c r="M427" i="11"/>
  <c r="L427" i="11"/>
  <c r="N427" i="11"/>
  <c r="M437" i="11"/>
  <c r="L437" i="11"/>
  <c r="N437" i="11"/>
  <c r="M447" i="11"/>
  <c r="L447" i="11"/>
  <c r="N447" i="11"/>
  <c r="U441" i="11"/>
  <c r="M471" i="11"/>
  <c r="L471" i="11"/>
  <c r="N471" i="11"/>
  <c r="U438" i="12"/>
  <c r="F438" i="12" s="1"/>
  <c r="L438" i="12"/>
  <c r="V438" i="12"/>
  <c r="G438" i="12" s="1"/>
  <c r="M438" i="12"/>
  <c r="N438" i="12"/>
  <c r="T438" i="12"/>
  <c r="E438" i="12" s="1"/>
  <c r="U463" i="12"/>
  <c r="F463" i="12" s="1"/>
  <c r="V463" i="12"/>
  <c r="G463" i="12" s="1"/>
  <c r="T463" i="12"/>
  <c r="E463" i="12" s="1"/>
  <c r="V449" i="12"/>
  <c r="G449" i="12" s="1"/>
  <c r="M449" i="12"/>
  <c r="N449" i="12"/>
  <c r="T449" i="12"/>
  <c r="E449" i="12" s="1"/>
  <c r="U449" i="12"/>
  <c r="F449" i="12" s="1"/>
  <c r="L449" i="12"/>
  <c r="T433" i="12"/>
  <c r="E433" i="12" s="1"/>
  <c r="U433" i="12"/>
  <c r="F433" i="12" s="1"/>
  <c r="L433" i="12"/>
  <c r="V433" i="12"/>
  <c r="G433" i="12" s="1"/>
  <c r="M433" i="12"/>
  <c r="N433" i="12"/>
  <c r="V469" i="12"/>
  <c r="G469" i="12" s="1"/>
  <c r="M469" i="12"/>
  <c r="T469" i="12"/>
  <c r="E469" i="12" s="1"/>
  <c r="U469" i="12"/>
  <c r="F469" i="12" s="1"/>
  <c r="L469" i="12"/>
  <c r="N469" i="12"/>
  <c r="V456" i="12"/>
  <c r="N456" i="12"/>
  <c r="T456" i="12"/>
  <c r="E456" i="12" s="1"/>
  <c r="L456" i="12"/>
  <c r="U456" i="12"/>
  <c r="M456" i="12"/>
  <c r="T457" i="12"/>
  <c r="E457" i="12" s="1"/>
  <c r="L457" i="12"/>
  <c r="U457" i="12"/>
  <c r="F457" i="12" s="1"/>
  <c r="M457" i="12"/>
  <c r="V457" i="12"/>
  <c r="G457" i="12" s="1"/>
  <c r="N457" i="12"/>
  <c r="T429" i="12"/>
  <c r="E429" i="12" s="1"/>
  <c r="U429" i="12"/>
  <c r="F429" i="12" s="1"/>
  <c r="L429" i="12"/>
  <c r="V429" i="12"/>
  <c r="G429" i="12" s="1"/>
  <c r="M429" i="12"/>
  <c r="N429" i="12"/>
  <c r="N424" i="12"/>
  <c r="T424" i="12"/>
  <c r="E424" i="12" s="1"/>
  <c r="U424" i="12"/>
  <c r="F424" i="12" s="1"/>
  <c r="L424" i="12"/>
  <c r="V424" i="12"/>
  <c r="G424" i="12" s="1"/>
  <c r="M424" i="12"/>
  <c r="N440" i="12"/>
  <c r="T440" i="12"/>
  <c r="E440" i="12" s="1"/>
  <c r="U440" i="12"/>
  <c r="F440" i="12" s="1"/>
  <c r="L440" i="12"/>
  <c r="V440" i="12"/>
  <c r="G440" i="12" s="1"/>
  <c r="M440" i="12"/>
  <c r="V423" i="12"/>
  <c r="G423" i="12" s="1"/>
  <c r="M423" i="12"/>
  <c r="N423" i="12"/>
  <c r="T423" i="12"/>
  <c r="U423" i="12"/>
  <c r="F423" i="12" s="1"/>
  <c r="L423" i="12"/>
  <c r="T470" i="12"/>
  <c r="E470" i="12" s="1"/>
  <c r="U470" i="12"/>
  <c r="F470" i="12" s="1"/>
  <c r="V470" i="12"/>
  <c r="G470" i="12" s="1"/>
  <c r="M470" i="12"/>
  <c r="N470" i="12"/>
  <c r="L470" i="12"/>
  <c r="V464" i="11"/>
  <c r="G464" i="11" s="1"/>
  <c r="U448" i="12"/>
  <c r="L448" i="12"/>
  <c r="V448" i="12"/>
  <c r="G448" i="12" s="1"/>
  <c r="M448" i="12"/>
  <c r="N448" i="12"/>
  <c r="T448" i="12"/>
  <c r="E448" i="12" s="1"/>
  <c r="T458" i="12"/>
  <c r="E458" i="12" s="1"/>
  <c r="L458" i="12"/>
  <c r="U458" i="12"/>
  <c r="F458" i="12" s="1"/>
  <c r="M458" i="12"/>
  <c r="V458" i="12"/>
  <c r="G458" i="12" s="1"/>
  <c r="N458" i="12"/>
  <c r="T473" i="11"/>
  <c r="E473" i="11" s="1"/>
  <c r="M473" i="11"/>
  <c r="N473" i="11"/>
  <c r="L473" i="11"/>
  <c r="AC271" i="12"/>
  <c r="AK294" i="11"/>
  <c r="AM294" i="11"/>
  <c r="AP294" i="11" s="1"/>
  <c r="AS294" i="11" s="1"/>
  <c r="AR337" i="11"/>
  <c r="AR341" i="11"/>
  <c r="AL341" i="11"/>
  <c r="AK295" i="11"/>
  <c r="AM295" i="11"/>
  <c r="AP295" i="11" s="1"/>
  <c r="AS295" i="11" s="1"/>
  <c r="AL334" i="11"/>
  <c r="AR335" i="11"/>
  <c r="K301" i="11"/>
  <c r="AB301" i="11" s="1"/>
  <c r="N301" i="11"/>
  <c r="AE301" i="11" s="1"/>
  <c r="L301" i="11"/>
  <c r="AC301" i="11" s="1"/>
  <c r="M301" i="11"/>
  <c r="AD301" i="11" s="1"/>
  <c r="K271" i="11"/>
  <c r="AB271" i="11" s="1"/>
  <c r="L271" i="11"/>
  <c r="AC271" i="11" s="1"/>
  <c r="M271" i="11"/>
  <c r="AD271" i="11" s="1"/>
  <c r="N271" i="11"/>
  <c r="AE271" i="11" s="1"/>
  <c r="M429" i="11"/>
  <c r="N429" i="11"/>
  <c r="L429" i="11"/>
  <c r="M439" i="11"/>
  <c r="N439" i="11"/>
  <c r="L439" i="11"/>
  <c r="L460" i="11"/>
  <c r="N460" i="11"/>
  <c r="M460" i="11"/>
  <c r="N424" i="11"/>
  <c r="L424" i="11"/>
  <c r="M424" i="11"/>
  <c r="M455" i="11"/>
  <c r="N455" i="11"/>
  <c r="L455" i="11"/>
  <c r="L436" i="11"/>
  <c r="N436" i="11"/>
  <c r="M436" i="11"/>
  <c r="M457" i="11"/>
  <c r="L457" i="11"/>
  <c r="N457" i="11"/>
  <c r="M459" i="11"/>
  <c r="L459" i="11"/>
  <c r="N459" i="11"/>
  <c r="L470" i="11"/>
  <c r="N470" i="11"/>
  <c r="M470" i="11"/>
  <c r="U459" i="12"/>
  <c r="F459" i="12" s="1"/>
  <c r="M459" i="12"/>
  <c r="V459" i="12"/>
  <c r="N459" i="12"/>
  <c r="T459" i="12"/>
  <c r="E459" i="12" s="1"/>
  <c r="L459" i="12"/>
  <c r="U426" i="12"/>
  <c r="F426" i="12" s="1"/>
  <c r="L426" i="12"/>
  <c r="V426" i="12"/>
  <c r="G426" i="12" s="1"/>
  <c r="M426" i="12"/>
  <c r="N426" i="12"/>
  <c r="T426" i="12"/>
  <c r="N428" i="12"/>
  <c r="T428" i="12"/>
  <c r="E428" i="12" s="1"/>
  <c r="U428" i="12"/>
  <c r="F428" i="12" s="1"/>
  <c r="L428" i="12"/>
  <c r="V428" i="12"/>
  <c r="G428" i="12" s="1"/>
  <c r="M428" i="12"/>
  <c r="V460" i="12"/>
  <c r="G460" i="12" s="1"/>
  <c r="N460" i="12"/>
  <c r="T460" i="12"/>
  <c r="E460" i="12" s="1"/>
  <c r="U460" i="12"/>
  <c r="F460" i="12" s="1"/>
  <c r="L460" i="12"/>
  <c r="M460" i="12"/>
  <c r="U464" i="12"/>
  <c r="V464" i="12"/>
  <c r="G464" i="12" s="1"/>
  <c r="T464" i="12"/>
  <c r="E464" i="12" s="1"/>
  <c r="U441" i="12"/>
  <c r="F441" i="12" s="1"/>
  <c r="T441" i="12"/>
  <c r="E441" i="12" s="1"/>
  <c r="V441" i="12"/>
  <c r="G441" i="12" s="1"/>
  <c r="U472" i="12"/>
  <c r="F472" i="12" s="1"/>
  <c r="V472" i="12"/>
  <c r="G472" i="12" s="1"/>
  <c r="T472" i="12"/>
  <c r="L472" i="12"/>
  <c r="M472" i="12"/>
  <c r="N472" i="12"/>
  <c r="T452" i="12"/>
  <c r="E452" i="12" s="1"/>
  <c r="V452" i="12"/>
  <c r="U452" i="12"/>
  <c r="F452" i="12" s="1"/>
  <c r="T425" i="12"/>
  <c r="E425" i="12" s="1"/>
  <c r="U425" i="12"/>
  <c r="F425" i="12" s="1"/>
  <c r="L425" i="12"/>
  <c r="V425" i="12"/>
  <c r="G425" i="12" s="1"/>
  <c r="M425" i="12"/>
  <c r="N425" i="12"/>
  <c r="T447" i="12"/>
  <c r="U447" i="12"/>
  <c r="F447" i="12" s="1"/>
  <c r="L447" i="12"/>
  <c r="V447" i="12"/>
  <c r="G447" i="12" s="1"/>
  <c r="M447" i="12"/>
  <c r="N447" i="12"/>
  <c r="V435" i="12"/>
  <c r="G435" i="12" s="1"/>
  <c r="M435" i="12"/>
  <c r="N435" i="12"/>
  <c r="T435" i="12"/>
  <c r="E435" i="12" s="1"/>
  <c r="U435" i="12"/>
  <c r="F435" i="12" s="1"/>
  <c r="L435" i="12"/>
  <c r="V427" i="12"/>
  <c r="G427" i="12" s="1"/>
  <c r="M427" i="12"/>
  <c r="N427" i="12"/>
  <c r="T427" i="12"/>
  <c r="E427" i="12" s="1"/>
  <c r="U427" i="12"/>
  <c r="F427" i="12" s="1"/>
  <c r="L427" i="12"/>
  <c r="N446" i="12"/>
  <c r="T446" i="12"/>
  <c r="E446" i="12" s="1"/>
  <c r="U446" i="12"/>
  <c r="F446" i="12" s="1"/>
  <c r="L446" i="12"/>
  <c r="V446" i="12"/>
  <c r="G446" i="12" s="1"/>
  <c r="M446" i="12"/>
  <c r="T432" i="12"/>
  <c r="E432" i="12" s="1"/>
  <c r="U432" i="12"/>
  <c r="F432" i="12" s="1"/>
  <c r="V432" i="12"/>
  <c r="U455" i="12"/>
  <c r="F455" i="12" s="1"/>
  <c r="M455" i="12"/>
  <c r="V455" i="12"/>
  <c r="G455" i="12" s="1"/>
  <c r="N455" i="12"/>
  <c r="T455" i="12"/>
  <c r="E455" i="12" s="1"/>
  <c r="L455" i="12"/>
  <c r="K302" i="11"/>
  <c r="AB302" i="11" s="1"/>
  <c r="L302" i="11"/>
  <c r="AC302" i="11" s="1"/>
  <c r="AL307" i="11" s="1"/>
  <c r="M302" i="11"/>
  <c r="AD302" i="11" s="1"/>
  <c r="N302" i="11"/>
  <c r="AE302" i="11" s="1"/>
  <c r="U419" i="11"/>
  <c r="N450" i="12"/>
  <c r="T450" i="12"/>
  <c r="E450" i="12" s="1"/>
  <c r="U450" i="12"/>
  <c r="F450" i="12" s="1"/>
  <c r="L450" i="12"/>
  <c r="V450" i="12"/>
  <c r="G450" i="12" s="1"/>
  <c r="M450" i="12"/>
  <c r="AK280" i="11"/>
  <c r="AM280" i="11"/>
  <c r="AP280" i="11" s="1"/>
  <c r="AS280" i="11" s="1"/>
  <c r="AK310" i="11"/>
  <c r="AM310" i="11"/>
  <c r="AP310" i="11" s="1"/>
  <c r="AS310" i="11" s="1"/>
  <c r="V431" i="12"/>
  <c r="G431" i="12" s="1"/>
  <c r="T431" i="12"/>
  <c r="E431" i="12" s="1"/>
  <c r="U431" i="12"/>
  <c r="F431" i="12" s="1"/>
  <c r="AL342" i="11"/>
  <c r="AR339" i="11"/>
  <c r="AO303" i="11"/>
  <c r="AK311" i="11"/>
  <c r="AM311" i="11"/>
  <c r="AP311" i="11" s="1"/>
  <c r="AS311" i="11" s="1"/>
  <c r="N438" i="11"/>
  <c r="L438" i="11"/>
  <c r="M438" i="11"/>
  <c r="L426" i="11"/>
  <c r="N426" i="11"/>
  <c r="M426" i="11"/>
  <c r="L446" i="11"/>
  <c r="N446" i="11"/>
  <c r="M446" i="11"/>
  <c r="K317" i="11"/>
  <c r="AB317" i="11" s="1"/>
  <c r="N317" i="11"/>
  <c r="AE317" i="11" s="1"/>
  <c r="L317" i="11"/>
  <c r="AC317" i="11" s="1"/>
  <c r="M317" i="11"/>
  <c r="AD317" i="11" s="1"/>
  <c r="AO320" i="11" s="1"/>
  <c r="K316" i="11"/>
  <c r="AB316" i="11" s="1"/>
  <c r="AI325" i="11" s="1"/>
  <c r="M316" i="11"/>
  <c r="AD316" i="11" s="1"/>
  <c r="N316" i="11"/>
  <c r="AE316" i="11" s="1"/>
  <c r="L316" i="11"/>
  <c r="AC316" i="11" s="1"/>
  <c r="K286" i="11"/>
  <c r="AB286" i="11" s="1"/>
  <c r="L286" i="11"/>
  <c r="AC286" i="11" s="1"/>
  <c r="M286" i="11"/>
  <c r="AD286" i="11" s="1"/>
  <c r="N286" i="11"/>
  <c r="AE286" i="11" s="1"/>
  <c r="AK279" i="11"/>
  <c r="AM279" i="11"/>
  <c r="AP279" i="11" s="1"/>
  <c r="AS279" i="11" s="1"/>
  <c r="AK327" i="11"/>
  <c r="AM327" i="11"/>
  <c r="AP327" i="11" s="1"/>
  <c r="AS327" i="11" s="1"/>
  <c r="M433" i="11"/>
  <c r="L433" i="11"/>
  <c r="N433" i="11"/>
  <c r="N458" i="11"/>
  <c r="L458" i="11"/>
  <c r="M458" i="11"/>
  <c r="U423" i="11"/>
  <c r="F423" i="11" s="1"/>
  <c r="M423" i="11"/>
  <c r="L423" i="11"/>
  <c r="N423" i="11"/>
  <c r="M469" i="11"/>
  <c r="L469" i="11"/>
  <c r="N469" i="11"/>
  <c r="U422" i="12"/>
  <c r="F422" i="12" s="1"/>
  <c r="L422" i="12"/>
  <c r="V422" i="12"/>
  <c r="M422" i="12"/>
  <c r="N422" i="12"/>
  <c r="T422" i="12"/>
  <c r="E422" i="12" s="1"/>
  <c r="V465" i="12"/>
  <c r="G465" i="12" s="1"/>
  <c r="T465" i="12"/>
  <c r="E465" i="12" s="1"/>
  <c r="U465" i="12"/>
  <c r="F465" i="12" s="1"/>
  <c r="U444" i="12"/>
  <c r="F444" i="12" s="1"/>
  <c r="L444" i="12"/>
  <c r="V444" i="12"/>
  <c r="G444" i="12" s="1"/>
  <c r="M444" i="12"/>
  <c r="N444" i="12"/>
  <c r="T444" i="12"/>
  <c r="T453" i="12"/>
  <c r="E453" i="12" s="1"/>
  <c r="U453" i="12"/>
  <c r="F453" i="12" s="1"/>
  <c r="V453" i="12"/>
  <c r="T437" i="12"/>
  <c r="E437" i="12" s="1"/>
  <c r="U437" i="12"/>
  <c r="F437" i="12" s="1"/>
  <c r="L437" i="12"/>
  <c r="V437" i="12"/>
  <c r="G437" i="12" s="1"/>
  <c r="M437" i="12"/>
  <c r="N437" i="12"/>
  <c r="V445" i="12"/>
  <c r="G445" i="12" s="1"/>
  <c r="M445" i="12"/>
  <c r="N445" i="12"/>
  <c r="T445" i="12"/>
  <c r="E445" i="12" s="1"/>
  <c r="U445" i="12"/>
  <c r="F445" i="12" s="1"/>
  <c r="L445" i="12"/>
  <c r="T461" i="12"/>
  <c r="E461" i="12" s="1"/>
  <c r="L461" i="12"/>
  <c r="U461" i="12"/>
  <c r="V461" i="12"/>
  <c r="M461" i="12"/>
  <c r="N461" i="12"/>
  <c r="V473" i="12"/>
  <c r="G473" i="12" s="1"/>
  <c r="T473" i="12"/>
  <c r="U473" i="12"/>
  <c r="F473" i="12" s="1"/>
  <c r="L473" i="12"/>
  <c r="M473" i="12"/>
  <c r="N473" i="12"/>
  <c r="T471" i="12"/>
  <c r="U471" i="12"/>
  <c r="F471" i="12" s="1"/>
  <c r="V471" i="12"/>
  <c r="G471" i="12" s="1"/>
  <c r="N471" i="12"/>
  <c r="L471" i="12"/>
  <c r="M471" i="12"/>
  <c r="T462" i="12"/>
  <c r="E462" i="12" s="1"/>
  <c r="L462" i="12"/>
  <c r="U462" i="12"/>
  <c r="F462" i="12" s="1"/>
  <c r="V462" i="12"/>
  <c r="G462" i="12" s="1"/>
  <c r="M462" i="12"/>
  <c r="N462" i="12"/>
  <c r="T421" i="12"/>
  <c r="E421" i="12" s="1"/>
  <c r="U421" i="12"/>
  <c r="F421" i="12" s="1"/>
  <c r="V421" i="12"/>
  <c r="L466" i="11"/>
  <c r="N466" i="11"/>
  <c r="M466" i="11"/>
  <c r="T467" i="12"/>
  <c r="E467" i="12" s="1"/>
  <c r="U467" i="12"/>
  <c r="F467" i="12" s="1"/>
  <c r="V467" i="12"/>
  <c r="G467" i="12" s="1"/>
  <c r="L467" i="12"/>
  <c r="M467" i="12"/>
  <c r="N467" i="12"/>
  <c r="V439" i="12"/>
  <c r="G439" i="12" s="1"/>
  <c r="M439" i="12"/>
  <c r="N439" i="12"/>
  <c r="T439" i="12"/>
  <c r="U439" i="12"/>
  <c r="F439" i="12" s="1"/>
  <c r="L439" i="12"/>
  <c r="K272" i="11"/>
  <c r="AB272" i="11" s="1"/>
  <c r="M272" i="11"/>
  <c r="AD272" i="11" s="1"/>
  <c r="N272" i="11"/>
  <c r="AE272" i="11" s="1"/>
  <c r="L272" i="11"/>
  <c r="AC272" i="11" s="1"/>
  <c r="K274" i="11"/>
  <c r="AB274" i="11" s="1"/>
  <c r="L274" i="11"/>
  <c r="AC274" i="11" s="1"/>
  <c r="M274" i="11"/>
  <c r="AD274" i="11" s="1"/>
  <c r="N274" i="11"/>
  <c r="AE274" i="11" s="1"/>
  <c r="AL340" i="11"/>
  <c r="AL333" i="11"/>
  <c r="AK341" i="11"/>
  <c r="AM341" i="11"/>
  <c r="AP341" i="11" s="1"/>
  <c r="AS341" i="11" s="1"/>
  <c r="AR334" i="11"/>
  <c r="AL338" i="11"/>
  <c r="AK324" i="11"/>
  <c r="AM324" i="11"/>
  <c r="AP324" i="11" s="1"/>
  <c r="AS324" i="11" s="1"/>
  <c r="AL335" i="11"/>
  <c r="AK325" i="11"/>
  <c r="AM325" i="11"/>
  <c r="AP325" i="11" s="1"/>
  <c r="AS325" i="11" s="1"/>
  <c r="K287" i="11"/>
  <c r="AB287" i="11" s="1"/>
  <c r="L287" i="11"/>
  <c r="AC287" i="11" s="1"/>
  <c r="AL288" i="11" s="1"/>
  <c r="M287" i="11"/>
  <c r="AD287" i="11" s="1"/>
  <c r="N287" i="11"/>
  <c r="AE287" i="11" s="1"/>
  <c r="AK300" i="11"/>
  <c r="AM300" i="11"/>
  <c r="AP300" i="11" s="1"/>
  <c r="AS300" i="11" s="1"/>
  <c r="M425" i="11"/>
  <c r="N425" i="11"/>
  <c r="L425" i="11"/>
  <c r="M435" i="11"/>
  <c r="N435" i="11"/>
  <c r="L435" i="11"/>
  <c r="M445" i="11"/>
  <c r="N445" i="11"/>
  <c r="L445" i="11"/>
  <c r="L456" i="11"/>
  <c r="N456" i="11"/>
  <c r="M456" i="11"/>
  <c r="M451" i="11"/>
  <c r="L451" i="11"/>
  <c r="N451" i="11"/>
  <c r="N434" i="11"/>
  <c r="L434" i="11"/>
  <c r="M434" i="11"/>
  <c r="N444" i="11"/>
  <c r="L444" i="11"/>
  <c r="M444" i="11"/>
  <c r="L440" i="11"/>
  <c r="N440" i="11"/>
  <c r="M440" i="11"/>
  <c r="L450" i="11"/>
  <c r="N450" i="11"/>
  <c r="M450" i="11"/>
  <c r="M461" i="11"/>
  <c r="L461" i="11"/>
  <c r="N461" i="11"/>
  <c r="N428" i="11"/>
  <c r="L428" i="11"/>
  <c r="M428" i="11"/>
  <c r="N448" i="11"/>
  <c r="L448" i="11"/>
  <c r="M448" i="11"/>
  <c r="N468" i="11"/>
  <c r="L468" i="11"/>
  <c r="M468" i="11"/>
  <c r="U467" i="11"/>
  <c r="F467" i="11" s="1"/>
  <c r="M467" i="11"/>
  <c r="L467" i="11"/>
  <c r="N467" i="11"/>
  <c r="N472" i="11"/>
  <c r="L472" i="11"/>
  <c r="M472" i="11"/>
  <c r="T451" i="12"/>
  <c r="E451" i="12" s="1"/>
  <c r="U451" i="12"/>
  <c r="F451" i="12" s="1"/>
  <c r="L451" i="12"/>
  <c r="V451" i="12"/>
  <c r="G451" i="12" s="1"/>
  <c r="M451" i="12"/>
  <c r="N451" i="12"/>
  <c r="N436" i="12"/>
  <c r="T436" i="12"/>
  <c r="E436" i="12" s="1"/>
  <c r="U436" i="12"/>
  <c r="F436" i="12" s="1"/>
  <c r="L436" i="12"/>
  <c r="V436" i="12"/>
  <c r="G436" i="12" s="1"/>
  <c r="M436" i="12"/>
  <c r="U468" i="12"/>
  <c r="F468" i="12" s="1"/>
  <c r="L468" i="12"/>
  <c r="V468" i="12"/>
  <c r="G468" i="12" s="1"/>
  <c r="T468" i="12"/>
  <c r="E468" i="12" s="1"/>
  <c r="N468" i="12"/>
  <c r="M468" i="12"/>
  <c r="T454" i="12"/>
  <c r="E454" i="12" s="1"/>
  <c r="U454" i="12"/>
  <c r="F454" i="12" s="1"/>
  <c r="V454" i="12"/>
  <c r="G454" i="12" s="1"/>
  <c r="N466" i="12"/>
  <c r="T466" i="12"/>
  <c r="E466" i="12" s="1"/>
  <c r="U466" i="12"/>
  <c r="F466" i="12" s="1"/>
  <c r="V466" i="12"/>
  <c r="G466" i="12" s="1"/>
  <c r="L466" i="12"/>
  <c r="M466" i="12"/>
  <c r="V430" i="12"/>
  <c r="G430" i="12" s="1"/>
  <c r="U430" i="12"/>
  <c r="F430" i="12" s="1"/>
  <c r="T430" i="12"/>
  <c r="T443" i="12"/>
  <c r="E443" i="12" s="1"/>
  <c r="U443" i="12"/>
  <c r="F443" i="12" s="1"/>
  <c r="V443" i="12"/>
  <c r="G443" i="12" s="1"/>
  <c r="U434" i="12"/>
  <c r="L434" i="12"/>
  <c r="V434" i="12"/>
  <c r="G434" i="12" s="1"/>
  <c r="M434" i="12"/>
  <c r="N434" i="12"/>
  <c r="T434" i="12"/>
  <c r="E434" i="12" s="1"/>
  <c r="N462" i="11"/>
  <c r="L462" i="11"/>
  <c r="M462" i="11"/>
  <c r="K288" i="11"/>
  <c r="AB288" i="11" s="1"/>
  <c r="M288" i="11"/>
  <c r="AD288" i="11" s="1"/>
  <c r="AO287" i="11" s="1"/>
  <c r="N288" i="11"/>
  <c r="AE288" i="11" s="1"/>
  <c r="L288" i="11"/>
  <c r="AC288" i="11" s="1"/>
  <c r="AL287" i="11" s="1"/>
  <c r="T442" i="12"/>
  <c r="E442" i="12" s="1"/>
  <c r="U442" i="12"/>
  <c r="F442" i="12" s="1"/>
  <c r="V442" i="12"/>
  <c r="G442" i="12" s="1"/>
  <c r="AK281" i="11"/>
  <c r="AM281" i="11"/>
  <c r="AP281" i="11" s="1"/>
  <c r="AS281" i="11" s="1"/>
  <c r="AO334" i="11"/>
  <c r="U420" i="12"/>
  <c r="F420" i="12" s="1"/>
  <c r="V420" i="12"/>
  <c r="G420" i="12" s="1"/>
  <c r="T420" i="12"/>
  <c r="E420" i="12" s="1"/>
  <c r="E419" i="12"/>
  <c r="V419" i="12"/>
  <c r="G419" i="12" s="1"/>
  <c r="U419" i="12"/>
  <c r="F419" i="12" s="1"/>
  <c r="AC288" i="12"/>
  <c r="AD288" i="12" s="1"/>
  <c r="AC317" i="12"/>
  <c r="AD317" i="12" s="1"/>
  <c r="AE317" i="12" s="1"/>
  <c r="M302" i="12"/>
  <c r="K302" i="12"/>
  <c r="AB302" i="12" s="1"/>
  <c r="N302" i="12"/>
  <c r="L302" i="12"/>
  <c r="M272" i="12"/>
  <c r="K272" i="12"/>
  <c r="AB272" i="12" s="1"/>
  <c r="N272" i="12"/>
  <c r="L272" i="12"/>
  <c r="M301" i="12"/>
  <c r="K301" i="12"/>
  <c r="AB301" i="12" s="1"/>
  <c r="N301" i="12"/>
  <c r="L301" i="12"/>
  <c r="M286" i="12"/>
  <c r="N286" i="12"/>
  <c r="K286" i="12"/>
  <c r="AB286" i="12" s="1"/>
  <c r="L286" i="12"/>
  <c r="M287" i="12"/>
  <c r="K287" i="12"/>
  <c r="AB287" i="12" s="1"/>
  <c r="N287" i="12"/>
  <c r="L287" i="12"/>
  <c r="M274" i="12"/>
  <c r="N274" i="12"/>
  <c r="K274" i="12"/>
  <c r="AB274" i="12" s="1"/>
  <c r="L274" i="12"/>
  <c r="AC289" i="12"/>
  <c r="AD289" i="12" s="1"/>
  <c r="AE289" i="12" s="1"/>
  <c r="M316" i="12"/>
  <c r="K316" i="12"/>
  <c r="AB316" i="12" s="1"/>
  <c r="AI317" i="12" s="1"/>
  <c r="AK317" i="12" s="1"/>
  <c r="N316" i="12"/>
  <c r="L316" i="12"/>
  <c r="M273" i="12"/>
  <c r="N273" i="12"/>
  <c r="K273" i="12"/>
  <c r="AB273" i="12" s="1"/>
  <c r="L273" i="12"/>
  <c r="F448" i="12"/>
  <c r="E439" i="12"/>
  <c r="G432" i="12"/>
  <c r="T462" i="11"/>
  <c r="E462" i="11" s="1"/>
  <c r="V473" i="11"/>
  <c r="G473" i="11" s="1"/>
  <c r="T464" i="11"/>
  <c r="E464" i="11" s="1"/>
  <c r="V462" i="11"/>
  <c r="G462" i="11" s="1"/>
  <c r="V419" i="11"/>
  <c r="G419" i="11" s="1"/>
  <c r="T419" i="11"/>
  <c r="E419" i="11" s="1"/>
  <c r="U462" i="11"/>
  <c r="F462" i="11" s="1"/>
  <c r="U464" i="11"/>
  <c r="F464" i="11" s="1"/>
  <c r="V423" i="11"/>
  <c r="G423" i="11" s="1"/>
  <c r="T471" i="11"/>
  <c r="E471" i="11" s="1"/>
  <c r="S50" i="12"/>
  <c r="T44" i="12"/>
  <c r="T52" i="12"/>
  <c r="T45" i="12"/>
  <c r="S49" i="12"/>
  <c r="S44" i="12"/>
  <c r="S76" i="12"/>
  <c r="E426" i="12"/>
  <c r="F456" i="12"/>
  <c r="E471" i="12"/>
  <c r="G421" i="12"/>
  <c r="E444" i="12"/>
  <c r="F464" i="12"/>
  <c r="S47" i="12"/>
  <c r="E472" i="12"/>
  <c r="F461" i="12"/>
  <c r="T71" i="12"/>
  <c r="E447" i="12"/>
  <c r="E430" i="12"/>
  <c r="G422" i="12"/>
  <c r="E473" i="12"/>
  <c r="T83" i="12"/>
  <c r="S52" i="12"/>
  <c r="E423" i="12"/>
  <c r="F434" i="12"/>
  <c r="S70" i="12"/>
  <c r="T56" i="12"/>
  <c r="T64" i="12"/>
  <c r="T80" i="12"/>
  <c r="T81" i="12"/>
  <c r="T67" i="12"/>
  <c r="G456" i="12"/>
  <c r="T79" i="12"/>
  <c r="T48" i="12"/>
  <c r="S74" i="12"/>
  <c r="T74" i="12"/>
  <c r="S48" i="12"/>
  <c r="T54" i="12"/>
  <c r="T58" i="12"/>
  <c r="T62" i="12"/>
  <c r="T66" i="12"/>
  <c r="T76" i="12"/>
  <c r="S83" i="12"/>
  <c r="T77" i="12"/>
  <c r="S46" i="12"/>
  <c r="T68" i="12"/>
  <c r="S45" i="12"/>
  <c r="S53" i="12"/>
  <c r="S57" i="12"/>
  <c r="S61" i="12"/>
  <c r="S65" i="12"/>
  <c r="S72" i="12"/>
  <c r="S80" i="12"/>
  <c r="T70" i="12"/>
  <c r="T60" i="12"/>
  <c r="T72" i="12"/>
  <c r="S79" i="12"/>
  <c r="S55" i="12"/>
  <c r="S59" i="12"/>
  <c r="S63" i="12"/>
  <c r="G459" i="12"/>
  <c r="G461" i="12"/>
  <c r="T73" i="12"/>
  <c r="S71" i="12"/>
  <c r="T53" i="12"/>
  <c r="T57" i="12"/>
  <c r="T61" i="12"/>
  <c r="T65" i="12"/>
  <c r="S73" i="12"/>
  <c r="S81" i="12"/>
  <c r="S68" i="12"/>
  <c r="S82" i="12"/>
  <c r="S67" i="12"/>
  <c r="T82" i="12"/>
  <c r="T50" i="12"/>
  <c r="S56" i="12"/>
  <c r="S60" i="12"/>
  <c r="S64" i="12"/>
  <c r="T69" i="12"/>
  <c r="T51" i="12"/>
  <c r="S75" i="12"/>
  <c r="T49" i="12"/>
  <c r="T55" i="12"/>
  <c r="T59" i="12"/>
  <c r="T63" i="12"/>
  <c r="S69" i="12"/>
  <c r="S77" i="12"/>
  <c r="S51" i="12"/>
  <c r="S78" i="12"/>
  <c r="T47" i="12"/>
  <c r="T78" i="12"/>
  <c r="T46" i="12"/>
  <c r="S54" i="12"/>
  <c r="S58" i="12"/>
  <c r="S62" i="12"/>
  <c r="S66" i="12"/>
  <c r="T75" i="12"/>
  <c r="T423" i="11"/>
  <c r="E423" i="11" s="1"/>
  <c r="T470" i="11"/>
  <c r="E470" i="11" s="1"/>
  <c r="V467" i="11"/>
  <c r="G467" i="11" s="1"/>
  <c r="V421" i="11"/>
  <c r="G421" i="11" s="1"/>
  <c r="V441" i="11"/>
  <c r="G441" i="11" s="1"/>
  <c r="U470" i="11"/>
  <c r="F470" i="11" s="1"/>
  <c r="V470" i="11"/>
  <c r="G470" i="11" s="1"/>
  <c r="U421" i="11"/>
  <c r="F421" i="11" s="1"/>
  <c r="T421" i="11"/>
  <c r="E421" i="11" s="1"/>
  <c r="U471" i="11"/>
  <c r="F471" i="11" s="1"/>
  <c r="V471" i="11"/>
  <c r="G471" i="11" s="1"/>
  <c r="T441" i="11"/>
  <c r="T467" i="11"/>
  <c r="E467" i="11" s="1"/>
  <c r="T435" i="11"/>
  <c r="E435" i="11" s="1"/>
  <c r="U435" i="11"/>
  <c r="F435" i="11" s="1"/>
  <c r="V435" i="11"/>
  <c r="G435" i="11" s="1"/>
  <c r="U452" i="11"/>
  <c r="F452" i="11" s="1"/>
  <c r="T452" i="11"/>
  <c r="V452" i="11"/>
  <c r="V433" i="11"/>
  <c r="G433" i="11" s="1"/>
  <c r="U433" i="11"/>
  <c r="F433" i="11" s="1"/>
  <c r="T433" i="11"/>
  <c r="E433" i="11" s="1"/>
  <c r="T458" i="11"/>
  <c r="E458" i="11" s="1"/>
  <c r="U458" i="11"/>
  <c r="F458" i="11" s="1"/>
  <c r="V458" i="11"/>
  <c r="G458" i="11" s="1"/>
  <c r="V420" i="11"/>
  <c r="G420" i="11" s="1"/>
  <c r="U420" i="11"/>
  <c r="F420" i="11" s="1"/>
  <c r="T420" i="11"/>
  <c r="E420" i="11" s="1"/>
  <c r="U459" i="11"/>
  <c r="F459" i="11" s="1"/>
  <c r="V459" i="11"/>
  <c r="G459" i="11" s="1"/>
  <c r="T459" i="11"/>
  <c r="E459" i="11" s="1"/>
  <c r="T451" i="11"/>
  <c r="E451" i="11" s="1"/>
  <c r="U451" i="11"/>
  <c r="F451" i="11" s="1"/>
  <c r="V451" i="11"/>
  <c r="G451" i="11" s="1"/>
  <c r="T434" i="11"/>
  <c r="E434" i="11" s="1"/>
  <c r="U434" i="11"/>
  <c r="F434" i="11" s="1"/>
  <c r="V434" i="11"/>
  <c r="G434" i="11" s="1"/>
  <c r="T444" i="11"/>
  <c r="E444" i="11" s="1"/>
  <c r="U444" i="11"/>
  <c r="F444" i="11" s="1"/>
  <c r="V444" i="11"/>
  <c r="G444" i="11" s="1"/>
  <c r="T469" i="11"/>
  <c r="E469" i="11" s="1"/>
  <c r="U469" i="11"/>
  <c r="F469" i="11" s="1"/>
  <c r="V469" i="11"/>
  <c r="G469" i="11" s="1"/>
  <c r="U432" i="11"/>
  <c r="F432" i="11" s="1"/>
  <c r="V432" i="11"/>
  <c r="G432" i="11" s="1"/>
  <c r="T432" i="11"/>
  <c r="E432" i="11" s="1"/>
  <c r="U440" i="11"/>
  <c r="F440" i="11" s="1"/>
  <c r="V440" i="11"/>
  <c r="G440" i="11" s="1"/>
  <c r="T440" i="11"/>
  <c r="E440" i="11" s="1"/>
  <c r="V450" i="11"/>
  <c r="G450" i="11" s="1"/>
  <c r="T450" i="11"/>
  <c r="E450" i="11" s="1"/>
  <c r="U450" i="11"/>
  <c r="F450" i="11" s="1"/>
  <c r="T461" i="11"/>
  <c r="E461" i="11" s="1"/>
  <c r="U461" i="11"/>
  <c r="F461" i="11" s="1"/>
  <c r="V461" i="11"/>
  <c r="G461" i="11" s="1"/>
  <c r="T428" i="11"/>
  <c r="E428" i="11" s="1"/>
  <c r="U428" i="11"/>
  <c r="F428" i="11" s="1"/>
  <c r="V428" i="11"/>
  <c r="G428" i="11" s="1"/>
  <c r="V468" i="11"/>
  <c r="G468" i="11" s="1"/>
  <c r="T468" i="11"/>
  <c r="E468" i="11" s="1"/>
  <c r="U468" i="11"/>
  <c r="F468" i="11" s="1"/>
  <c r="T429" i="11"/>
  <c r="E429" i="11" s="1"/>
  <c r="V429" i="11"/>
  <c r="G429" i="11" s="1"/>
  <c r="U429" i="11"/>
  <c r="F429" i="11" s="1"/>
  <c r="T439" i="11"/>
  <c r="E439" i="11" s="1"/>
  <c r="U439" i="11"/>
  <c r="F439" i="11" s="1"/>
  <c r="V439" i="11"/>
  <c r="G439" i="11" s="1"/>
  <c r="U449" i="11"/>
  <c r="F449" i="11" s="1"/>
  <c r="V449" i="11"/>
  <c r="G449" i="11" s="1"/>
  <c r="T449" i="11"/>
  <c r="E449" i="11" s="1"/>
  <c r="V460" i="11"/>
  <c r="G460" i="11" s="1"/>
  <c r="U460" i="11"/>
  <c r="F460" i="11" s="1"/>
  <c r="T460" i="11"/>
  <c r="E460" i="11" s="1"/>
  <c r="U422" i="11"/>
  <c r="F422" i="11" s="1"/>
  <c r="V422" i="11"/>
  <c r="G422" i="11" s="1"/>
  <c r="T422" i="11"/>
  <c r="E422" i="11" s="1"/>
  <c r="V427" i="11"/>
  <c r="G427" i="11" s="1"/>
  <c r="U427" i="11"/>
  <c r="F427" i="11" s="1"/>
  <c r="T427" i="11"/>
  <c r="E427" i="11" s="1"/>
  <c r="V437" i="11"/>
  <c r="G437" i="11" s="1"/>
  <c r="T437" i="11"/>
  <c r="E437" i="11" s="1"/>
  <c r="U437" i="11"/>
  <c r="F437" i="11" s="1"/>
  <c r="T447" i="11"/>
  <c r="E447" i="11" s="1"/>
  <c r="U447" i="11"/>
  <c r="F447" i="11" s="1"/>
  <c r="V447" i="11"/>
  <c r="G447" i="11" s="1"/>
  <c r="T453" i="11"/>
  <c r="E453" i="11" s="1"/>
  <c r="U453" i="11"/>
  <c r="F453" i="11" s="1"/>
  <c r="V453" i="11"/>
  <c r="G453" i="11" s="1"/>
  <c r="T448" i="11"/>
  <c r="E448" i="11" s="1"/>
  <c r="U448" i="11"/>
  <c r="F448" i="11" s="1"/>
  <c r="V448" i="11"/>
  <c r="G448" i="11" s="1"/>
  <c r="T431" i="11"/>
  <c r="E431" i="11" s="1"/>
  <c r="U431" i="11"/>
  <c r="F431" i="11" s="1"/>
  <c r="V431" i="11"/>
  <c r="G431" i="11" s="1"/>
  <c r="T454" i="11"/>
  <c r="E454" i="11" s="1"/>
  <c r="U454" i="11"/>
  <c r="F454" i="11" s="1"/>
  <c r="V454" i="11"/>
  <c r="G454" i="11" s="1"/>
  <c r="T425" i="11"/>
  <c r="E425" i="11" s="1"/>
  <c r="U425" i="11"/>
  <c r="F425" i="11" s="1"/>
  <c r="V425" i="11"/>
  <c r="G425" i="11" s="1"/>
  <c r="U445" i="11"/>
  <c r="F445" i="11" s="1"/>
  <c r="V445" i="11"/>
  <c r="G445" i="11" s="1"/>
  <c r="T445" i="11"/>
  <c r="E445" i="11" s="1"/>
  <c r="V456" i="11"/>
  <c r="G456" i="11" s="1"/>
  <c r="T456" i="11"/>
  <c r="E456" i="11" s="1"/>
  <c r="U456" i="11"/>
  <c r="F456" i="11" s="1"/>
  <c r="U466" i="11"/>
  <c r="F466" i="11" s="1"/>
  <c r="T466" i="11"/>
  <c r="E466" i="11" s="1"/>
  <c r="V466" i="11"/>
  <c r="G466" i="11" s="1"/>
  <c r="T465" i="11"/>
  <c r="E465" i="11" s="1"/>
  <c r="U465" i="11"/>
  <c r="F465" i="11" s="1"/>
  <c r="V465" i="11"/>
  <c r="G465" i="11" s="1"/>
  <c r="T443" i="11"/>
  <c r="E443" i="11" s="1"/>
  <c r="V443" i="11"/>
  <c r="G443" i="11" s="1"/>
  <c r="U443" i="11"/>
  <c r="F443" i="11" s="1"/>
  <c r="AI343" i="11"/>
  <c r="U472" i="11"/>
  <c r="F472" i="11" s="1"/>
  <c r="V472" i="11"/>
  <c r="G472" i="11" s="1"/>
  <c r="T472" i="11"/>
  <c r="E472" i="11" s="1"/>
  <c r="U424" i="11"/>
  <c r="F424" i="11" s="1"/>
  <c r="T424" i="11"/>
  <c r="E424" i="11" s="1"/>
  <c r="V424" i="11"/>
  <c r="G424" i="11" s="1"/>
  <c r="T438" i="11"/>
  <c r="E438" i="11" s="1"/>
  <c r="U438" i="11"/>
  <c r="F438" i="11" s="1"/>
  <c r="V438" i="11"/>
  <c r="G438" i="11" s="1"/>
  <c r="U455" i="11"/>
  <c r="F455" i="11" s="1"/>
  <c r="V455" i="11"/>
  <c r="G455" i="11" s="1"/>
  <c r="T455" i="11"/>
  <c r="E455" i="11" s="1"/>
  <c r="U426" i="11"/>
  <c r="F426" i="11" s="1"/>
  <c r="T426" i="11"/>
  <c r="E426" i="11" s="1"/>
  <c r="V426" i="11"/>
  <c r="G426" i="11" s="1"/>
  <c r="U436" i="11"/>
  <c r="F436" i="11" s="1"/>
  <c r="V436" i="11"/>
  <c r="G436" i="11" s="1"/>
  <c r="T436" i="11"/>
  <c r="E436" i="11" s="1"/>
  <c r="V446" i="11"/>
  <c r="G446" i="11" s="1"/>
  <c r="T446" i="11"/>
  <c r="E446" i="11" s="1"/>
  <c r="U446" i="11"/>
  <c r="F446" i="11" s="1"/>
  <c r="T457" i="11"/>
  <c r="E457" i="11" s="1"/>
  <c r="U457" i="11"/>
  <c r="F457" i="11" s="1"/>
  <c r="V457" i="11"/>
  <c r="G457" i="11" s="1"/>
  <c r="V442" i="11"/>
  <c r="G442" i="11" s="1"/>
  <c r="T442" i="11"/>
  <c r="E442" i="11" s="1"/>
  <c r="U442" i="11"/>
  <c r="F442" i="11" s="1"/>
  <c r="AI342" i="11"/>
  <c r="AI341" i="11"/>
  <c r="AI339" i="11"/>
  <c r="AI340" i="11"/>
  <c r="AK282" i="11"/>
  <c r="AK297" i="11"/>
  <c r="S59" i="11"/>
  <c r="S70" i="11"/>
  <c r="T58" i="11"/>
  <c r="S68" i="11"/>
  <c r="T56" i="11"/>
  <c r="T55" i="11"/>
  <c r="S46" i="11"/>
  <c r="S50" i="11"/>
  <c r="T48" i="11"/>
  <c r="S47" i="11"/>
  <c r="T45" i="11"/>
  <c r="T49" i="11"/>
  <c r="S45" i="11"/>
  <c r="S49" i="11"/>
  <c r="T47" i="11"/>
  <c r="S48" i="11"/>
  <c r="T46" i="11"/>
  <c r="T50" i="11"/>
  <c r="S60" i="11"/>
  <c r="S54" i="11"/>
  <c r="T53" i="11"/>
  <c r="S53" i="11"/>
  <c r="S76" i="11"/>
  <c r="S74" i="11"/>
  <c r="S72" i="11"/>
  <c r="S79" i="11"/>
  <c r="T74" i="11"/>
  <c r="S67" i="11"/>
  <c r="S62" i="11"/>
  <c r="S78" i="11"/>
  <c r="T80" i="11"/>
  <c r="T64" i="11"/>
  <c r="S73" i="11"/>
  <c r="S57" i="11"/>
  <c r="S56" i="11"/>
  <c r="S64" i="11"/>
  <c r="S80" i="11"/>
  <c r="S82" i="11"/>
  <c r="T83" i="11"/>
  <c r="T57" i="11"/>
  <c r="T59" i="11"/>
  <c r="T61" i="11"/>
  <c r="T63" i="11"/>
  <c r="T65" i="11"/>
  <c r="T67" i="11"/>
  <c r="T69" i="11"/>
  <c r="T71" i="11"/>
  <c r="T73" i="11"/>
  <c r="T75" i="11"/>
  <c r="T77" i="11"/>
  <c r="T79" i="11"/>
  <c r="T81" i="11"/>
  <c r="T78" i="11"/>
  <c r="T70" i="11"/>
  <c r="T62" i="11"/>
  <c r="T54" i="11"/>
  <c r="S81" i="11"/>
  <c r="S71" i="11"/>
  <c r="S63" i="11"/>
  <c r="S55" i="11"/>
  <c r="T82" i="11"/>
  <c r="T66" i="11"/>
  <c r="S75" i="11"/>
  <c r="T72" i="11"/>
  <c r="S65" i="11"/>
  <c r="S58" i="11"/>
  <c r="S66" i="11"/>
  <c r="S83" i="11"/>
  <c r="T76" i="11"/>
  <c r="T68" i="11"/>
  <c r="T60" i="11"/>
  <c r="S77" i="11"/>
  <c r="S69" i="11"/>
  <c r="S61" i="11"/>
  <c r="S51" i="11"/>
  <c r="T51" i="11"/>
  <c r="S52" i="11"/>
  <c r="T52" i="11"/>
  <c r="S44" i="11"/>
  <c r="T44" i="11"/>
  <c r="BA421" i="2"/>
  <c r="BA422" i="2"/>
  <c r="BA423" i="2"/>
  <c r="BA424" i="2"/>
  <c r="BA407" i="2"/>
  <c r="BA408" i="2"/>
  <c r="BA409" i="2"/>
  <c r="O142" i="7"/>
  <c r="E87" i="7"/>
  <c r="AP147" i="7"/>
  <c r="AP148" i="7"/>
  <c r="AP149" i="7"/>
  <c r="AP150" i="7"/>
  <c r="AP151" i="7"/>
  <c r="AP134" i="7"/>
  <c r="AQ134" i="7" s="1"/>
  <c r="AD146" i="7"/>
  <c r="AD145" i="7"/>
  <c r="AD144" i="7"/>
  <c r="AD143" i="7"/>
  <c r="AD142" i="7"/>
  <c r="AD141" i="7"/>
  <c r="AD140" i="7"/>
  <c r="AD139" i="7"/>
  <c r="AD138" i="7"/>
  <c r="AD137" i="7"/>
  <c r="AD136" i="7"/>
  <c r="AD135" i="7"/>
  <c r="AD134" i="7"/>
  <c r="J36" i="7"/>
  <c r="AM51" i="7" s="1"/>
  <c r="J35" i="7"/>
  <c r="AM50" i="7" s="1"/>
  <c r="AL42" i="7"/>
  <c r="AL43" i="7"/>
  <c r="AL44" i="7"/>
  <c r="AL45" i="7"/>
  <c r="AL46" i="7"/>
  <c r="AL47" i="7"/>
  <c r="AL48" i="7"/>
  <c r="AP48" i="7" s="1"/>
  <c r="AL49" i="7"/>
  <c r="AL50" i="7"/>
  <c r="AL51" i="7"/>
  <c r="AL52" i="7"/>
  <c r="AL41" i="7"/>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68" i="4"/>
  <c r="AI324" i="11" l="1"/>
  <c r="AI311" i="11"/>
  <c r="AO339" i="11"/>
  <c r="AO333" i="11"/>
  <c r="AO336" i="11"/>
  <c r="AI296" i="11"/>
  <c r="AO316" i="11"/>
  <c r="AR326" i="11"/>
  <c r="AO341" i="11"/>
  <c r="AO331" i="11"/>
  <c r="AO342" i="11"/>
  <c r="AO335" i="11"/>
  <c r="AO343" i="11"/>
  <c r="AO338" i="11"/>
  <c r="AO323" i="11"/>
  <c r="AO307" i="11"/>
  <c r="AL309" i="11"/>
  <c r="AO278" i="11"/>
  <c r="AL290" i="11"/>
  <c r="AI336" i="12"/>
  <c r="AI338" i="12"/>
  <c r="AI342" i="12"/>
  <c r="AI340" i="12"/>
  <c r="AI334" i="12"/>
  <c r="AI335" i="12"/>
  <c r="AI339" i="12"/>
  <c r="AL336" i="12"/>
  <c r="AL337" i="12"/>
  <c r="AL338" i="12"/>
  <c r="AL334" i="12"/>
  <c r="AL340" i="12"/>
  <c r="AL339" i="12"/>
  <c r="AL342" i="12"/>
  <c r="AL341" i="12"/>
  <c r="AL335" i="12"/>
  <c r="AL343" i="12"/>
  <c r="AI337" i="12"/>
  <c r="AI341" i="12"/>
  <c r="AI343" i="12"/>
  <c r="AI333" i="12"/>
  <c r="AR316" i="11"/>
  <c r="AR272" i="11"/>
  <c r="AK333" i="12"/>
  <c r="AK332" i="12"/>
  <c r="AK331" i="12"/>
  <c r="AL331" i="12"/>
  <c r="AN331" i="12" s="1"/>
  <c r="AD331" i="12"/>
  <c r="AD333" i="12"/>
  <c r="AL333" i="12"/>
  <c r="AN333" i="12" s="1"/>
  <c r="AD332" i="12"/>
  <c r="AL332" i="12"/>
  <c r="AN332" i="12" s="1"/>
  <c r="I464" i="12" s="1"/>
  <c r="AI273" i="12"/>
  <c r="AI275" i="12"/>
  <c r="AL295" i="11"/>
  <c r="AL293" i="11"/>
  <c r="AL291" i="11"/>
  <c r="AR273" i="11"/>
  <c r="AR286" i="11"/>
  <c r="AO273" i="11"/>
  <c r="AR301" i="11"/>
  <c r="AI295" i="11"/>
  <c r="AL279" i="11"/>
  <c r="AO291" i="11"/>
  <c r="AL322" i="11"/>
  <c r="AO274" i="11"/>
  <c r="AI301" i="11"/>
  <c r="AL296" i="11"/>
  <c r="AO325" i="11"/>
  <c r="AI316" i="12"/>
  <c r="AI326" i="12"/>
  <c r="AI323" i="12"/>
  <c r="AI322" i="12"/>
  <c r="AI324" i="12"/>
  <c r="AI320" i="12"/>
  <c r="AI318" i="12"/>
  <c r="AI319" i="12"/>
  <c r="AI321" i="12"/>
  <c r="AI325" i="12"/>
  <c r="AI302" i="12"/>
  <c r="AK302" i="12" s="1"/>
  <c r="AI301" i="12"/>
  <c r="AI304" i="12"/>
  <c r="AI308" i="12"/>
  <c r="AI309" i="12"/>
  <c r="AI306" i="12"/>
  <c r="AI307" i="12"/>
  <c r="AI305" i="12"/>
  <c r="AI310" i="12"/>
  <c r="AI303" i="12"/>
  <c r="AI311" i="12"/>
  <c r="AI296" i="12"/>
  <c r="AI288" i="12"/>
  <c r="AI291" i="12"/>
  <c r="AI292" i="12"/>
  <c r="AI295" i="12"/>
  <c r="AI290" i="12"/>
  <c r="AI289" i="12"/>
  <c r="AI294" i="12"/>
  <c r="AI293" i="12"/>
  <c r="AI287" i="12"/>
  <c r="AK287" i="12" s="1"/>
  <c r="AI276" i="12"/>
  <c r="AI279" i="12"/>
  <c r="AD271" i="12"/>
  <c r="AI280" i="12"/>
  <c r="AI278" i="12"/>
  <c r="AI281" i="12"/>
  <c r="AI274" i="12"/>
  <c r="AI277" i="12"/>
  <c r="AR321" i="11"/>
  <c r="AO319" i="11"/>
  <c r="AL325" i="11"/>
  <c r="AO322" i="11"/>
  <c r="AL323" i="11"/>
  <c r="AL326" i="11"/>
  <c r="AR325" i="11"/>
  <c r="AL321" i="11"/>
  <c r="AL320" i="11"/>
  <c r="AL317" i="11"/>
  <c r="AL316" i="11"/>
  <c r="AO321" i="11"/>
  <c r="AR319" i="11"/>
  <c r="AR318" i="11"/>
  <c r="AR324" i="11"/>
  <c r="AL324" i="11"/>
  <c r="AL319" i="11"/>
  <c r="AO318" i="11"/>
  <c r="AO324" i="11"/>
  <c r="AR323" i="11"/>
  <c r="AR322" i="11"/>
  <c r="AL318" i="11"/>
  <c r="AO326" i="11"/>
  <c r="AR303" i="11"/>
  <c r="AR305" i="11"/>
  <c r="AO309" i="11"/>
  <c r="AR309" i="11"/>
  <c r="AL303" i="11"/>
  <c r="AL310" i="11"/>
  <c r="AI310" i="11"/>
  <c r="AL305" i="11"/>
  <c r="AO311" i="11"/>
  <c r="AO310" i="11"/>
  <c r="AO302" i="11"/>
  <c r="AO301" i="11"/>
  <c r="AR311" i="11"/>
  <c r="AO305" i="11"/>
  <c r="AR308" i="11"/>
  <c r="AO308" i="11"/>
  <c r="AR310" i="11"/>
  <c r="AR304" i="11"/>
  <c r="AR306" i="11"/>
  <c r="AL301" i="11"/>
  <c r="AL308" i="11"/>
  <c r="AL304" i="11"/>
  <c r="AL311" i="11"/>
  <c r="AL306" i="11"/>
  <c r="AR307" i="11"/>
  <c r="AO304" i="11"/>
  <c r="AR288" i="11"/>
  <c r="AR290" i="11"/>
  <c r="AR296" i="11"/>
  <c r="AL286" i="11"/>
  <c r="AL294" i="11"/>
  <c r="AR292" i="11"/>
  <c r="AL289" i="11"/>
  <c r="AO288" i="11"/>
  <c r="AO289" i="11"/>
  <c r="AR289" i="11"/>
  <c r="AO295" i="11"/>
  <c r="AO290" i="11"/>
  <c r="AO296" i="11"/>
  <c r="AI294" i="11"/>
  <c r="AR287" i="11"/>
  <c r="AO292" i="11"/>
  <c r="AR295" i="11"/>
  <c r="AR294" i="11"/>
  <c r="AL292" i="11"/>
  <c r="AR293" i="11"/>
  <c r="AR291" i="11"/>
  <c r="AO293" i="11"/>
  <c r="AO294" i="11"/>
  <c r="AL275" i="11"/>
  <c r="AO280" i="11"/>
  <c r="AR281" i="11"/>
  <c r="AO272" i="11"/>
  <c r="AR274" i="11"/>
  <c r="AL280" i="11"/>
  <c r="AL277" i="11"/>
  <c r="AO276" i="11"/>
  <c r="AR279" i="11"/>
  <c r="AL273" i="11"/>
  <c r="AR280" i="11"/>
  <c r="AO277" i="11"/>
  <c r="AR271" i="11"/>
  <c r="AT271" i="11" s="1"/>
  <c r="AR275" i="11"/>
  <c r="AO281" i="11"/>
  <c r="AR276" i="11"/>
  <c r="AL281" i="11"/>
  <c r="AL276" i="11"/>
  <c r="AR277" i="11"/>
  <c r="AO275" i="11"/>
  <c r="AL272" i="11"/>
  <c r="AL274" i="11"/>
  <c r="AL278" i="11"/>
  <c r="AR278" i="11"/>
  <c r="AO279" i="11"/>
  <c r="AL271" i="11"/>
  <c r="AN271" i="11" s="1"/>
  <c r="I419" i="11" s="1"/>
  <c r="AR302" i="11"/>
  <c r="AO286" i="11"/>
  <c r="AR317" i="11"/>
  <c r="AI271" i="11"/>
  <c r="AK271" i="11" s="1"/>
  <c r="G355" i="11" s="1"/>
  <c r="AO317" i="11"/>
  <c r="AO271" i="11"/>
  <c r="AQ271" i="11" s="1"/>
  <c r="AL302" i="11"/>
  <c r="AI286" i="12"/>
  <c r="AK286" i="12" s="1"/>
  <c r="AC274" i="12"/>
  <c r="AD274" i="12" s="1"/>
  <c r="AC273" i="12"/>
  <c r="AD273" i="12" s="1"/>
  <c r="AE273" i="12" s="1"/>
  <c r="AC286" i="12"/>
  <c r="AC316" i="12"/>
  <c r="AE288" i="12"/>
  <c r="AC287" i="12"/>
  <c r="AD287" i="12" s="1"/>
  <c r="AE287" i="12" s="1"/>
  <c r="AC301" i="12"/>
  <c r="AC272" i="12"/>
  <c r="AC302" i="12"/>
  <c r="AD302" i="12" s="1"/>
  <c r="AE302" i="12" s="1"/>
  <c r="AI271" i="12"/>
  <c r="AK271" i="12" s="1"/>
  <c r="AI272" i="12"/>
  <c r="AK272" i="12" s="1"/>
  <c r="AF142" i="7"/>
  <c r="AJ142" i="7"/>
  <c r="AG142" i="7"/>
  <c r="AK142" i="7"/>
  <c r="AI142" i="7"/>
  <c r="AL142" i="7"/>
  <c r="AE142" i="7"/>
  <c r="AM142" i="7"/>
  <c r="AH142" i="7"/>
  <c r="AR148" i="7"/>
  <c r="AZ148" i="7"/>
  <c r="BI148" i="7"/>
  <c r="AT148" i="7"/>
  <c r="BO148" i="7"/>
  <c r="BC148" i="7"/>
  <c r="BL148" i="7"/>
  <c r="AW148" i="7"/>
  <c r="BF148" i="7"/>
  <c r="AH144" i="7"/>
  <c r="AL144" i="7"/>
  <c r="AE144" i="7"/>
  <c r="AI144" i="7"/>
  <c r="AM144" i="7"/>
  <c r="AG144" i="7"/>
  <c r="AJ144" i="7"/>
  <c r="AK144" i="7"/>
  <c r="AF144" i="7"/>
  <c r="BL151" i="7"/>
  <c r="AW151" i="7"/>
  <c r="BF151" i="7"/>
  <c r="BI151" i="7"/>
  <c r="BC151" i="7"/>
  <c r="AT151" i="7"/>
  <c r="BO151" i="7"/>
  <c r="AZ151" i="7"/>
  <c r="AR147" i="7"/>
  <c r="AZ147" i="7"/>
  <c r="BI147" i="7"/>
  <c r="BC147" i="7"/>
  <c r="AW147" i="7"/>
  <c r="BF147" i="7"/>
  <c r="AT147" i="7"/>
  <c r="BO147" i="7"/>
  <c r="BL147" i="7"/>
  <c r="AF146" i="7"/>
  <c r="AJ146" i="7"/>
  <c r="AG146" i="7"/>
  <c r="AK146" i="7"/>
  <c r="AE146" i="7"/>
  <c r="AM146" i="7"/>
  <c r="AH146" i="7"/>
  <c r="AI146" i="7"/>
  <c r="AL146" i="7"/>
  <c r="AR149" i="7"/>
  <c r="AU149" i="7" s="1"/>
  <c r="AX149" i="7" s="1"/>
  <c r="AZ149" i="7"/>
  <c r="BL149" i="7"/>
  <c r="BO149" i="7"/>
  <c r="BC149" i="7"/>
  <c r="AT149" i="7"/>
  <c r="BI149" i="7"/>
  <c r="AW149" i="7"/>
  <c r="BF149" i="7"/>
  <c r="AE143" i="7"/>
  <c r="AI143" i="7"/>
  <c r="AM143" i="7"/>
  <c r="AF143" i="7"/>
  <c r="AJ143" i="7"/>
  <c r="AH143" i="7"/>
  <c r="AK143" i="7"/>
  <c r="AL143" i="7"/>
  <c r="AG143" i="7"/>
  <c r="AG141" i="7"/>
  <c r="AK141" i="7"/>
  <c r="AH141" i="7"/>
  <c r="AL141" i="7"/>
  <c r="AJ141" i="7"/>
  <c r="AE141" i="7"/>
  <c r="AM141" i="7"/>
  <c r="AF141" i="7"/>
  <c r="AI141" i="7"/>
  <c r="AG145" i="7"/>
  <c r="AK145" i="7"/>
  <c r="AH145" i="7"/>
  <c r="AL145" i="7"/>
  <c r="AF145" i="7"/>
  <c r="AI145" i="7"/>
  <c r="AJ145" i="7"/>
  <c r="AE145" i="7"/>
  <c r="AM145" i="7"/>
  <c r="AR150" i="7"/>
  <c r="BL150" i="7"/>
  <c r="BI150" i="7"/>
  <c r="AT150" i="7"/>
  <c r="AZ150" i="7"/>
  <c r="BO150" i="7"/>
  <c r="BF150" i="7"/>
  <c r="AW150" i="7"/>
  <c r="BC150" i="7"/>
  <c r="AR151" i="7"/>
  <c r="AB82" i="12"/>
  <c r="AC82" i="12" s="1"/>
  <c r="B108" i="12" s="1"/>
  <c r="AO55" i="7"/>
  <c r="AB71" i="12"/>
  <c r="AC71" i="12" s="1"/>
  <c r="AD71" i="12" s="1"/>
  <c r="AQ151" i="7"/>
  <c r="BR151" i="7" s="1"/>
  <c r="AQ148" i="7"/>
  <c r="BR148" i="7" s="1"/>
  <c r="AB74" i="12"/>
  <c r="AC74" i="12" s="1"/>
  <c r="AD74" i="12" s="1"/>
  <c r="AF75" i="12"/>
  <c r="AG75" i="12" s="1"/>
  <c r="AI280" i="11"/>
  <c r="AF83" i="12"/>
  <c r="AG83" i="12" s="1"/>
  <c r="AQ150" i="7"/>
  <c r="BR150" i="7" s="1"/>
  <c r="AQ147" i="7"/>
  <c r="BR147" i="7" s="1"/>
  <c r="AQ149" i="7"/>
  <c r="BR149" i="7" s="1"/>
  <c r="AO43" i="7"/>
  <c r="AO51" i="7"/>
  <c r="AO52" i="7"/>
  <c r="AB55" i="12"/>
  <c r="AC55" i="12" s="1"/>
  <c r="AB65" i="12"/>
  <c r="AC65" i="12" s="1"/>
  <c r="AB79" i="12"/>
  <c r="AC79" i="12" s="1"/>
  <c r="AF73" i="12"/>
  <c r="AG73" i="12" s="1"/>
  <c r="AF54" i="12"/>
  <c r="AG54" i="12" s="1"/>
  <c r="AF62" i="12"/>
  <c r="AG62" i="12" s="1"/>
  <c r="AF52" i="12"/>
  <c r="AG52" i="12" s="1"/>
  <c r="AF67" i="12"/>
  <c r="AG67" i="12" s="1"/>
  <c r="AB58" i="12"/>
  <c r="AC58" i="12" s="1"/>
  <c r="AB66" i="12"/>
  <c r="AC66" i="12" s="1"/>
  <c r="AB67" i="12"/>
  <c r="AC67" i="12" s="1"/>
  <c r="AB72" i="12"/>
  <c r="AC72" i="12" s="1"/>
  <c r="AF82" i="12"/>
  <c r="AG82" i="12" s="1"/>
  <c r="AF55" i="12"/>
  <c r="AG55" i="12" s="1"/>
  <c r="AF63" i="12"/>
  <c r="AG63" i="12" s="1"/>
  <c r="AF77" i="12"/>
  <c r="AG77" i="12" s="1"/>
  <c r="AF78" i="12"/>
  <c r="AG78" i="12" s="1"/>
  <c r="AB54" i="12"/>
  <c r="AC54" i="12" s="1"/>
  <c r="AB60" i="12"/>
  <c r="AC60" i="12" s="1"/>
  <c r="AB64" i="12"/>
  <c r="AC64" i="12" s="1"/>
  <c r="AB80" i="12"/>
  <c r="AC80" i="12" s="1"/>
  <c r="AB46" i="12"/>
  <c r="AC46" i="12" s="1"/>
  <c r="AB75" i="12"/>
  <c r="AC75" i="12" s="1"/>
  <c r="AB56" i="12"/>
  <c r="AC56" i="12" s="1"/>
  <c r="AB48" i="12"/>
  <c r="AC48" i="12" s="1"/>
  <c r="AB51" i="12"/>
  <c r="AC51" i="12" s="1"/>
  <c r="AB78" i="12"/>
  <c r="AC78" i="12" s="1"/>
  <c r="AF69" i="12"/>
  <c r="AG69" i="12" s="1"/>
  <c r="AF70" i="12"/>
  <c r="AG70" i="12" s="1"/>
  <c r="AF53" i="12"/>
  <c r="AG53" i="12" s="1"/>
  <c r="AF57" i="12"/>
  <c r="AG57" i="12" s="1"/>
  <c r="AF61" i="12"/>
  <c r="AG61" i="12" s="1"/>
  <c r="AF65" i="12"/>
  <c r="AG65" i="12" s="1"/>
  <c r="AF80" i="12"/>
  <c r="AG80" i="12" s="1"/>
  <c r="AF47" i="12"/>
  <c r="AG47" i="12" s="1"/>
  <c r="AF50" i="12"/>
  <c r="AG50" i="12" s="1"/>
  <c r="AF79" i="12"/>
  <c r="AG79" i="12" s="1"/>
  <c r="AB61" i="12"/>
  <c r="AC61" i="12" s="1"/>
  <c r="AB52" i="12"/>
  <c r="AC52" i="12" s="1"/>
  <c r="AB50" i="12"/>
  <c r="AC50" i="12" s="1"/>
  <c r="AB57" i="12"/>
  <c r="AC57" i="12" s="1"/>
  <c r="AB69" i="12"/>
  <c r="AC69" i="12" s="1"/>
  <c r="AB68" i="12"/>
  <c r="AC68" i="12" s="1"/>
  <c r="AF74" i="12"/>
  <c r="AG74" i="12" s="1"/>
  <c r="AF58" i="12"/>
  <c r="AG58" i="12" s="1"/>
  <c r="AF66" i="12"/>
  <c r="AG66" i="12" s="1"/>
  <c r="AF68" i="12"/>
  <c r="AG68" i="12" s="1"/>
  <c r="AB45" i="12"/>
  <c r="AC45" i="12" s="1"/>
  <c r="AB62" i="12"/>
  <c r="AC62" i="12" s="1"/>
  <c r="AB77" i="12"/>
  <c r="AC77" i="12" s="1"/>
  <c r="AB83" i="12"/>
  <c r="AC83" i="12" s="1"/>
  <c r="AB73" i="12"/>
  <c r="AC73" i="12" s="1"/>
  <c r="AB70" i="12"/>
  <c r="AC70" i="12" s="1"/>
  <c r="AF44" i="12"/>
  <c r="AG44" i="12" s="1"/>
  <c r="AF45" i="12"/>
  <c r="AG45" i="12" s="1"/>
  <c r="AF59" i="12"/>
  <c r="AG59" i="12" s="1"/>
  <c r="AF72" i="12"/>
  <c r="AG72" i="12" s="1"/>
  <c r="AF71" i="12"/>
  <c r="AG71" i="12" s="1"/>
  <c r="AB49" i="12"/>
  <c r="AC49" i="12" s="1"/>
  <c r="AB59" i="12"/>
  <c r="AC59" i="12" s="1"/>
  <c r="AB63" i="12"/>
  <c r="AC63" i="12" s="1"/>
  <c r="AB76" i="12"/>
  <c r="AC76" i="12" s="1"/>
  <c r="AB81" i="12"/>
  <c r="AC81" i="12" s="1"/>
  <c r="AB53" i="12"/>
  <c r="AC53" i="12" s="1"/>
  <c r="AB44" i="12"/>
  <c r="AC44" i="12" s="1"/>
  <c r="AB47" i="12"/>
  <c r="AC47" i="12" s="1"/>
  <c r="AF48" i="12"/>
  <c r="AG48" i="12" s="1"/>
  <c r="AF51" i="12"/>
  <c r="AG51" i="12" s="1"/>
  <c r="AF49" i="12"/>
  <c r="AG49" i="12" s="1"/>
  <c r="AF56" i="12"/>
  <c r="AG56" i="12" s="1"/>
  <c r="AF60" i="12"/>
  <c r="AG60" i="12" s="1"/>
  <c r="AF64" i="12"/>
  <c r="AG64" i="12" s="1"/>
  <c r="AF76" i="12"/>
  <c r="AG76" i="12" s="1"/>
  <c r="AF81" i="12"/>
  <c r="AG81" i="12" s="1"/>
  <c r="AF46" i="12"/>
  <c r="AG46" i="12" s="1"/>
  <c r="AI279" i="11"/>
  <c r="AI281" i="11"/>
  <c r="AB45" i="11"/>
  <c r="AF45" i="11" s="1"/>
  <c r="AG45" i="11" s="1"/>
  <c r="AB49" i="11"/>
  <c r="AF49" i="11" s="1"/>
  <c r="AB53" i="11"/>
  <c r="AF53" i="11" s="1"/>
  <c r="AB57" i="11"/>
  <c r="AF57" i="11" s="1"/>
  <c r="AB61" i="11"/>
  <c r="AF61" i="11" s="1"/>
  <c r="AB65" i="11"/>
  <c r="AF65" i="11" s="1"/>
  <c r="AB69" i="11"/>
  <c r="AF69" i="11" s="1"/>
  <c r="AB73" i="11"/>
  <c r="AF73" i="11" s="1"/>
  <c r="AB77" i="11"/>
  <c r="AF77" i="11" s="1"/>
  <c r="AB81" i="11"/>
  <c r="AF81" i="11" s="1"/>
  <c r="AB52" i="11"/>
  <c r="AF52" i="11" s="1"/>
  <c r="AB68" i="11"/>
  <c r="AF68" i="11" s="1"/>
  <c r="AB46" i="11"/>
  <c r="AF46" i="11" s="1"/>
  <c r="AB50" i="11"/>
  <c r="AF50" i="11" s="1"/>
  <c r="AB54" i="11"/>
  <c r="AF54" i="11" s="1"/>
  <c r="AB58" i="11"/>
  <c r="AF58" i="11" s="1"/>
  <c r="AB62" i="11"/>
  <c r="AF62" i="11" s="1"/>
  <c r="AB66" i="11"/>
  <c r="AF66" i="11" s="1"/>
  <c r="AB70" i="11"/>
  <c r="AF70" i="11" s="1"/>
  <c r="AB74" i="11"/>
  <c r="AF74" i="11" s="1"/>
  <c r="AB78" i="11"/>
  <c r="AF78" i="11" s="1"/>
  <c r="AB82" i="11"/>
  <c r="AF82" i="11" s="1"/>
  <c r="AB56" i="11"/>
  <c r="AF56" i="11" s="1"/>
  <c r="AB76" i="11"/>
  <c r="AF76" i="11" s="1"/>
  <c r="AB44" i="11"/>
  <c r="AF44" i="11" s="1"/>
  <c r="AG44" i="11" s="1"/>
  <c r="AB47" i="11"/>
  <c r="AF47" i="11" s="1"/>
  <c r="AB51" i="11"/>
  <c r="AF51" i="11" s="1"/>
  <c r="AB55" i="11"/>
  <c r="AF55" i="11" s="1"/>
  <c r="AB59" i="11"/>
  <c r="AF59" i="11" s="1"/>
  <c r="AB63" i="11"/>
  <c r="AF63" i="11" s="1"/>
  <c r="AB67" i="11"/>
  <c r="AF67" i="11" s="1"/>
  <c r="AB71" i="11"/>
  <c r="AF71" i="11" s="1"/>
  <c r="AB75" i="11"/>
  <c r="AB79" i="11"/>
  <c r="AF79" i="11" s="1"/>
  <c r="AB83" i="11"/>
  <c r="AF83" i="11" s="1"/>
  <c r="AB48" i="11"/>
  <c r="AF48" i="11" s="1"/>
  <c r="AB60" i="11"/>
  <c r="AF60" i="11" s="1"/>
  <c r="AB64" i="11"/>
  <c r="AF64" i="11" s="1"/>
  <c r="AB72" i="11"/>
  <c r="AF72" i="11" s="1"/>
  <c r="AB80" i="11"/>
  <c r="AF80" i="11" s="1"/>
  <c r="AI45" i="11"/>
  <c r="AJ45" i="11" s="1"/>
  <c r="AI49" i="11"/>
  <c r="AJ49" i="11" s="1"/>
  <c r="AI53" i="11"/>
  <c r="AJ53" i="11" s="1"/>
  <c r="AI57" i="11"/>
  <c r="AJ57" i="11" s="1"/>
  <c r="AI61" i="11"/>
  <c r="AJ61" i="11" s="1"/>
  <c r="AI65" i="11"/>
  <c r="AJ65" i="11" s="1"/>
  <c r="AI69" i="11"/>
  <c r="AJ69" i="11" s="1"/>
  <c r="AI73" i="11"/>
  <c r="AJ73" i="11" s="1"/>
  <c r="AI77" i="11"/>
  <c r="AJ77" i="11" s="1"/>
  <c r="AI81" i="11"/>
  <c r="AJ81" i="11" s="1"/>
  <c r="AI52" i="11"/>
  <c r="AJ52" i="11" s="1"/>
  <c r="AI46" i="11"/>
  <c r="AJ46" i="11" s="1"/>
  <c r="AI50" i="11"/>
  <c r="AJ50" i="11" s="1"/>
  <c r="AI54" i="11"/>
  <c r="AJ54" i="11" s="1"/>
  <c r="AI58" i="11"/>
  <c r="AJ58" i="11" s="1"/>
  <c r="AI62" i="11"/>
  <c r="AJ62" i="11" s="1"/>
  <c r="AI66" i="11"/>
  <c r="AJ66" i="11" s="1"/>
  <c r="AI70" i="11"/>
  <c r="AJ70" i="11" s="1"/>
  <c r="AI74" i="11"/>
  <c r="AJ74" i="11" s="1"/>
  <c r="AI78" i="11"/>
  <c r="AJ78" i="11" s="1"/>
  <c r="AI82" i="11"/>
  <c r="AJ82" i="11" s="1"/>
  <c r="AI56" i="11"/>
  <c r="AJ56" i="11" s="1"/>
  <c r="AI47" i="11"/>
  <c r="AJ47" i="11" s="1"/>
  <c r="AI51" i="11"/>
  <c r="AJ51" i="11" s="1"/>
  <c r="AI55" i="11"/>
  <c r="AJ55" i="11" s="1"/>
  <c r="AI59" i="11"/>
  <c r="AJ59" i="11" s="1"/>
  <c r="AI63" i="11"/>
  <c r="AJ63" i="11" s="1"/>
  <c r="AI67" i="11"/>
  <c r="AJ67" i="11" s="1"/>
  <c r="AI71" i="11"/>
  <c r="AJ71" i="11" s="1"/>
  <c r="AI75" i="11"/>
  <c r="AJ75" i="11" s="1"/>
  <c r="AI79" i="11"/>
  <c r="AJ79" i="11" s="1"/>
  <c r="AI83" i="11"/>
  <c r="AJ83" i="11" s="1"/>
  <c r="AI48" i="11"/>
  <c r="AJ48" i="11" s="1"/>
  <c r="AI60" i="11"/>
  <c r="AJ60" i="11" s="1"/>
  <c r="AI64" i="11"/>
  <c r="AJ64" i="11" s="1"/>
  <c r="AI68" i="11"/>
  <c r="AJ68" i="11" s="1"/>
  <c r="AI72" i="11"/>
  <c r="AJ72" i="11" s="1"/>
  <c r="AI76" i="11"/>
  <c r="AJ76" i="11" s="1"/>
  <c r="AI80" i="11"/>
  <c r="AJ80" i="11" s="1"/>
  <c r="AI44" i="11"/>
  <c r="AJ44" i="11" s="1"/>
  <c r="AF75" i="11"/>
  <c r="AP47" i="7"/>
  <c r="AO47" i="7"/>
  <c r="AO50" i="7"/>
  <c r="AO46" i="7"/>
  <c r="AP46" i="7" s="1"/>
  <c r="AO54" i="7"/>
  <c r="AO42" i="7"/>
  <c r="AO56" i="7"/>
  <c r="AO49" i="7"/>
  <c r="AO41" i="7"/>
  <c r="AP41" i="7" s="1"/>
  <c r="AO53" i="7"/>
  <c r="AO45" i="7"/>
  <c r="AP45" i="7" s="1"/>
  <c r="AO48" i="7"/>
  <c r="AO44" i="7"/>
  <c r="AP44" i="7" s="1"/>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69" i="4"/>
  <c r="C68" i="4"/>
  <c r="C70" i="4"/>
  <c r="K27" i="2"/>
  <c r="V27" i="2" s="1"/>
  <c r="M129" i="3"/>
  <c r="M130" i="3"/>
  <c r="M131" i="3"/>
  <c r="M132" i="3"/>
  <c r="M133" i="3"/>
  <c r="O133" i="3" s="1"/>
  <c r="M134" i="3"/>
  <c r="M135" i="3"/>
  <c r="M136" i="3"/>
  <c r="M137" i="3"/>
  <c r="M138" i="3"/>
  <c r="M139" i="3"/>
  <c r="M140" i="3"/>
  <c r="M141" i="3"/>
  <c r="M142" i="3"/>
  <c r="M143" i="3"/>
  <c r="M144" i="3"/>
  <c r="M145" i="3"/>
  <c r="M97" i="3"/>
  <c r="M98" i="3"/>
  <c r="Q130" i="3" s="1"/>
  <c r="M99" i="3"/>
  <c r="B159" i="3" s="1"/>
  <c r="M100" i="3"/>
  <c r="M101" i="3"/>
  <c r="B161" i="3" s="1"/>
  <c r="M102" i="3"/>
  <c r="B162" i="3" s="1"/>
  <c r="M103" i="3"/>
  <c r="Q135" i="3" s="1"/>
  <c r="T135" i="3" s="1"/>
  <c r="M104" i="3"/>
  <c r="B164" i="3" s="1"/>
  <c r="M105" i="3"/>
  <c r="M106" i="3"/>
  <c r="B166" i="3" s="1"/>
  <c r="M107" i="3"/>
  <c r="B167" i="3" s="1"/>
  <c r="M108" i="3"/>
  <c r="B168" i="3" s="1"/>
  <c r="M109" i="3"/>
  <c r="M110" i="3"/>
  <c r="B170" i="3" s="1"/>
  <c r="M111" i="3"/>
  <c r="B171" i="3" s="1"/>
  <c r="M112" i="3"/>
  <c r="B172" i="3" s="1"/>
  <c r="M113" i="3"/>
  <c r="M96" i="3"/>
  <c r="B156" i="3" s="1"/>
  <c r="D98" i="10"/>
  <c r="D97" i="10"/>
  <c r="D96" i="10"/>
  <c r="D95" i="10"/>
  <c r="D94" i="10"/>
  <c r="D93" i="10"/>
  <c r="D92" i="10"/>
  <c r="D91" i="10"/>
  <c r="E77" i="10"/>
  <c r="D77" i="10"/>
  <c r="E76" i="10"/>
  <c r="D76" i="10"/>
  <c r="E75" i="10"/>
  <c r="E53" i="10"/>
  <c r="E52" i="10"/>
  <c r="F51" i="10"/>
  <c r="E51" i="10"/>
  <c r="F50" i="10"/>
  <c r="E50" i="10"/>
  <c r="D75" i="10"/>
  <c r="F56" i="10"/>
  <c r="E56" i="10"/>
  <c r="F55" i="10"/>
  <c r="E55" i="10"/>
  <c r="F54" i="10"/>
  <c r="E54" i="10"/>
  <c r="F53" i="10"/>
  <c r="F52" i="10"/>
  <c r="AL280" i="12" l="1"/>
  <c r="I465" i="12"/>
  <c r="I463" i="12"/>
  <c r="I471" i="12"/>
  <c r="I469" i="12"/>
  <c r="I468" i="12"/>
  <c r="I466" i="12"/>
  <c r="I470" i="12"/>
  <c r="I467" i="12"/>
  <c r="I472" i="12"/>
  <c r="I473" i="12"/>
  <c r="AO343" i="12"/>
  <c r="AO335" i="12"/>
  <c r="AO342" i="12"/>
  <c r="AO341" i="12"/>
  <c r="AO340" i="12"/>
  <c r="AO336" i="12"/>
  <c r="AO338" i="12"/>
  <c r="AO339" i="12"/>
  <c r="AO334" i="12"/>
  <c r="AO337" i="12"/>
  <c r="AE332" i="12"/>
  <c r="AO332" i="12"/>
  <c r="AQ332" i="12" s="1"/>
  <c r="J464" i="12" s="1"/>
  <c r="AE333" i="12"/>
  <c r="AO333" i="12"/>
  <c r="AQ333" i="12" s="1"/>
  <c r="AO331" i="12"/>
  <c r="AQ331" i="12" s="1"/>
  <c r="AE331" i="12"/>
  <c r="AK318" i="12"/>
  <c r="AK316" i="12"/>
  <c r="AK303" i="12"/>
  <c r="AK301" i="12"/>
  <c r="AK288" i="12"/>
  <c r="AK273" i="12"/>
  <c r="AL287" i="12"/>
  <c r="AN287" i="12" s="1"/>
  <c r="AL275" i="12"/>
  <c r="AL281" i="12"/>
  <c r="AL274" i="12"/>
  <c r="AL323" i="12"/>
  <c r="AL316" i="12"/>
  <c r="AN316" i="12" s="1"/>
  <c r="AL321" i="12"/>
  <c r="AL318" i="12"/>
  <c r="AN318" i="12" s="1"/>
  <c r="AL320" i="12"/>
  <c r="AL326" i="12"/>
  <c r="AL324" i="12"/>
  <c r="AL319" i="12"/>
  <c r="AL325" i="12"/>
  <c r="AL322" i="12"/>
  <c r="AL309" i="12"/>
  <c r="AL301" i="12"/>
  <c r="AN301" i="12" s="1"/>
  <c r="AL306" i="12"/>
  <c r="AL304" i="12"/>
  <c r="AL307" i="12"/>
  <c r="AL310" i="12"/>
  <c r="AL303" i="12"/>
  <c r="AN303" i="12" s="1"/>
  <c r="AL311" i="12"/>
  <c r="AL308" i="12"/>
  <c r="AL305" i="12"/>
  <c r="AL295" i="12"/>
  <c r="AL294" i="12"/>
  <c r="AL293" i="12"/>
  <c r="AL289" i="12"/>
  <c r="AL288" i="12"/>
  <c r="AN288" i="12" s="1"/>
  <c r="AL292" i="12"/>
  <c r="AL291" i="12"/>
  <c r="AL290" i="12"/>
  <c r="AL296" i="12"/>
  <c r="AL277" i="12"/>
  <c r="AL279" i="12"/>
  <c r="AE271" i="12"/>
  <c r="AL278" i="12"/>
  <c r="AL273" i="12"/>
  <c r="AN273" i="12" s="1"/>
  <c r="AL276" i="12"/>
  <c r="K419" i="11"/>
  <c r="AL272" i="12"/>
  <c r="AN272" i="12" s="1"/>
  <c r="J419" i="11"/>
  <c r="AD272" i="12"/>
  <c r="AO278" i="12" s="1"/>
  <c r="AL271" i="12"/>
  <c r="AN271" i="12" s="1"/>
  <c r="AD301" i="12"/>
  <c r="AL302" i="12"/>
  <c r="AN302" i="12" s="1"/>
  <c r="I442" i="12" s="1"/>
  <c r="AD316" i="12"/>
  <c r="AL317" i="12"/>
  <c r="AN317" i="12" s="1"/>
  <c r="AD286" i="12"/>
  <c r="AL286" i="12"/>
  <c r="AN286" i="12" s="1"/>
  <c r="I431" i="12" s="1"/>
  <c r="AE274" i="12"/>
  <c r="B100" i="12"/>
  <c r="C100" i="12" s="1"/>
  <c r="F149" i="12" s="1"/>
  <c r="AD82" i="12"/>
  <c r="B97" i="12"/>
  <c r="C97" i="12" s="1"/>
  <c r="F146" i="12" s="1"/>
  <c r="AS149" i="7"/>
  <c r="AV149" i="7"/>
  <c r="AS147" i="7"/>
  <c r="AU147" i="7"/>
  <c r="AY149" i="7"/>
  <c r="BA149" i="7"/>
  <c r="AS148" i="7"/>
  <c r="AU148" i="7"/>
  <c r="AS151" i="7"/>
  <c r="AU151" i="7"/>
  <c r="AS150" i="7"/>
  <c r="AU150" i="7"/>
  <c r="B163" i="3"/>
  <c r="H163" i="3" s="1"/>
  <c r="E156" i="3"/>
  <c r="Q143" i="3"/>
  <c r="T143" i="3" s="1"/>
  <c r="H170" i="3"/>
  <c r="H166" i="3"/>
  <c r="N143" i="3"/>
  <c r="O143" i="3"/>
  <c r="O134" i="3"/>
  <c r="H167" i="3"/>
  <c r="N135" i="3"/>
  <c r="O135" i="3"/>
  <c r="Q138" i="3"/>
  <c r="T138" i="3" s="1"/>
  <c r="E161" i="3"/>
  <c r="N138" i="3"/>
  <c r="O138" i="3"/>
  <c r="H161" i="3"/>
  <c r="N144" i="3"/>
  <c r="O144" i="3"/>
  <c r="N140" i="3"/>
  <c r="O140" i="3"/>
  <c r="N136" i="3"/>
  <c r="O136" i="3"/>
  <c r="Q144" i="3"/>
  <c r="T144" i="3" s="1"/>
  <c r="Q139" i="3"/>
  <c r="T139" i="3" s="1"/>
  <c r="Q131" i="3"/>
  <c r="T131" i="3" s="1"/>
  <c r="H171" i="3"/>
  <c r="H159" i="3"/>
  <c r="N139" i="3"/>
  <c r="O139" i="3"/>
  <c r="N142" i="3"/>
  <c r="O142" i="3"/>
  <c r="Q142" i="3"/>
  <c r="T142" i="3" s="1"/>
  <c r="N145" i="3"/>
  <c r="O145" i="3"/>
  <c r="N141" i="3"/>
  <c r="O141" i="3"/>
  <c r="N137" i="3"/>
  <c r="O137" i="3"/>
  <c r="Q140" i="3"/>
  <c r="T140" i="3" s="1"/>
  <c r="Q134" i="3"/>
  <c r="H172" i="3"/>
  <c r="H168" i="3"/>
  <c r="H164" i="3"/>
  <c r="AD53" i="12"/>
  <c r="B79" i="12"/>
  <c r="B103" i="12"/>
  <c r="AD77" i="12"/>
  <c r="AD50" i="12"/>
  <c r="B76" i="12"/>
  <c r="B82" i="12"/>
  <c r="AD56" i="12"/>
  <c r="B157" i="12"/>
  <c r="G157" i="12" s="1"/>
  <c r="C108" i="12"/>
  <c r="F157" i="12" s="1"/>
  <c r="AD49" i="12"/>
  <c r="B75" i="12"/>
  <c r="B96" i="12"/>
  <c r="AD70" i="12"/>
  <c r="B78" i="12"/>
  <c r="AD52" i="12"/>
  <c r="B101" i="12"/>
  <c r="AD75" i="12"/>
  <c r="AD72" i="12"/>
  <c r="B98" i="12"/>
  <c r="B70" i="12"/>
  <c r="AD44" i="12"/>
  <c r="B89" i="12"/>
  <c r="AD63" i="12"/>
  <c r="B109" i="12"/>
  <c r="AD83" i="12"/>
  <c r="AD57" i="12"/>
  <c r="B83" i="12"/>
  <c r="B74" i="12"/>
  <c r="AD48" i="12"/>
  <c r="AD80" i="12"/>
  <c r="B106" i="12"/>
  <c r="AD66" i="12"/>
  <c r="B92" i="12"/>
  <c r="B91" i="12"/>
  <c r="AD65" i="12"/>
  <c r="B85" i="12"/>
  <c r="AD59" i="12"/>
  <c r="AD64" i="12"/>
  <c r="B90" i="12"/>
  <c r="AD58" i="12"/>
  <c r="B84" i="12"/>
  <c r="AD55" i="12"/>
  <c r="B81" i="12"/>
  <c r="B107" i="12"/>
  <c r="AD81" i="12"/>
  <c r="AD62" i="12"/>
  <c r="B88" i="12"/>
  <c r="B94" i="12"/>
  <c r="AD68" i="12"/>
  <c r="B104" i="12"/>
  <c r="AD78" i="12"/>
  <c r="AD60" i="12"/>
  <c r="B86" i="12"/>
  <c r="B73" i="12"/>
  <c r="AD47" i="12"/>
  <c r="AD76" i="12"/>
  <c r="B102" i="12"/>
  <c r="B99" i="12"/>
  <c r="AD73" i="12"/>
  <c r="AD45" i="12"/>
  <c r="B71" i="12"/>
  <c r="B95" i="12"/>
  <c r="AD69" i="12"/>
  <c r="B87" i="12"/>
  <c r="AD61" i="12"/>
  <c r="AD51" i="12"/>
  <c r="B77" i="12"/>
  <c r="AD46" i="12"/>
  <c r="B72" i="12"/>
  <c r="AD54" i="12"/>
  <c r="B80" i="12"/>
  <c r="B93" i="12"/>
  <c r="AD67" i="12"/>
  <c r="B105" i="12"/>
  <c r="AD79" i="12"/>
  <c r="B70" i="11"/>
  <c r="C70" i="11" s="1"/>
  <c r="AG77" i="11"/>
  <c r="B103" i="11"/>
  <c r="AG62" i="11"/>
  <c r="B88" i="11"/>
  <c r="AG80" i="11"/>
  <c r="B106" i="11"/>
  <c r="B74" i="11"/>
  <c r="B123" i="11" s="1"/>
  <c r="AG48" i="11"/>
  <c r="B97" i="11"/>
  <c r="AG71" i="11"/>
  <c r="AG55" i="11"/>
  <c r="B81" i="11"/>
  <c r="B102" i="11"/>
  <c r="AG76" i="11"/>
  <c r="AG74" i="11"/>
  <c r="B100" i="11"/>
  <c r="AG58" i="11"/>
  <c r="B84" i="11"/>
  <c r="B94" i="11"/>
  <c r="AG68" i="11"/>
  <c r="AG73" i="11"/>
  <c r="B99" i="11"/>
  <c r="AG57" i="11"/>
  <c r="B83" i="11"/>
  <c r="AG78" i="11"/>
  <c r="B104" i="11"/>
  <c r="AG72" i="11"/>
  <c r="B98" i="11"/>
  <c r="AG83" i="11"/>
  <c r="B109" i="11"/>
  <c r="AG67" i="11"/>
  <c r="B93" i="11"/>
  <c r="AG51" i="11"/>
  <c r="B77" i="11"/>
  <c r="B82" i="11"/>
  <c r="AG56" i="11"/>
  <c r="AG70" i="11"/>
  <c r="B96" i="11"/>
  <c r="AG54" i="11"/>
  <c r="B80" i="11"/>
  <c r="AG52" i="11"/>
  <c r="B78" i="11"/>
  <c r="AG69" i="11"/>
  <c r="B95" i="11"/>
  <c r="AG53" i="11"/>
  <c r="B79" i="11"/>
  <c r="AG60" i="11"/>
  <c r="B86" i="11"/>
  <c r="AG64" i="11"/>
  <c r="B90" i="11"/>
  <c r="AG79" i="11"/>
  <c r="B105" i="11"/>
  <c r="AG63" i="11"/>
  <c r="B89" i="11"/>
  <c r="B73" i="11"/>
  <c r="B122" i="11" s="1"/>
  <c r="AG47" i="11"/>
  <c r="AG82" i="11"/>
  <c r="B108" i="11"/>
  <c r="AG66" i="11"/>
  <c r="B92" i="11"/>
  <c r="AG50" i="11"/>
  <c r="B76" i="11"/>
  <c r="B125" i="11" s="1"/>
  <c r="AG81" i="11"/>
  <c r="B107" i="11"/>
  <c r="AG65" i="11"/>
  <c r="B91" i="11"/>
  <c r="AG49" i="11"/>
  <c r="B75" i="11"/>
  <c r="B124" i="11" s="1"/>
  <c r="B85" i="11"/>
  <c r="AG59" i="11"/>
  <c r="AG61" i="11"/>
  <c r="B87" i="11"/>
  <c r="AG75" i="11"/>
  <c r="B101" i="11"/>
  <c r="AG46" i="11"/>
  <c r="B72" i="11"/>
  <c r="B121" i="11" s="1"/>
  <c r="B71" i="11"/>
  <c r="B120" i="11" s="1"/>
  <c r="B158" i="3"/>
  <c r="AK41" i="7"/>
  <c r="AJ41" i="7"/>
  <c r="G159" i="3"/>
  <c r="G171" i="3"/>
  <c r="E159" i="3"/>
  <c r="E171" i="3"/>
  <c r="Q145" i="3"/>
  <c r="T145" i="3" s="1"/>
  <c r="B173" i="3"/>
  <c r="Q141" i="3"/>
  <c r="T141" i="3" s="1"/>
  <c r="B169" i="3"/>
  <c r="Q137" i="3"/>
  <c r="T137" i="3" s="1"/>
  <c r="B165" i="3"/>
  <c r="Q129" i="3"/>
  <c r="B157" i="3"/>
  <c r="G167" i="3"/>
  <c r="G161" i="3"/>
  <c r="E167" i="3"/>
  <c r="E172" i="3"/>
  <c r="G172" i="3"/>
  <c r="E168" i="3"/>
  <c r="G168" i="3"/>
  <c r="E164" i="3"/>
  <c r="G164" i="3"/>
  <c r="Q132" i="3"/>
  <c r="T132" i="3" s="1"/>
  <c r="B160" i="3"/>
  <c r="Q136" i="3"/>
  <c r="T136" i="3" s="1"/>
  <c r="E170" i="3"/>
  <c r="E166" i="3"/>
  <c r="E162" i="3"/>
  <c r="G170" i="3"/>
  <c r="G166" i="3"/>
  <c r="Q133" i="3"/>
  <c r="Q128" i="3"/>
  <c r="C5" i="2"/>
  <c r="C5" i="3" s="1"/>
  <c r="C5" i="4" s="1"/>
  <c r="C5" i="12" s="1"/>
  <c r="C108" i="10"/>
  <c r="O131" i="10" s="1"/>
  <c r="B108" i="10"/>
  <c r="N131" i="10" s="1"/>
  <c r="C107" i="10"/>
  <c r="O130" i="10" s="1"/>
  <c r="B107" i="10"/>
  <c r="N130" i="10" s="1"/>
  <c r="C106" i="10"/>
  <c r="O129" i="10" s="1"/>
  <c r="B106" i="10"/>
  <c r="N129" i="10" s="1"/>
  <c r="C105" i="10"/>
  <c r="O128" i="10" s="1"/>
  <c r="B105" i="10"/>
  <c r="N146" i="10" s="1"/>
  <c r="B104" i="10"/>
  <c r="N127" i="10" s="1"/>
  <c r="B103" i="10"/>
  <c r="N126" i="10" s="1"/>
  <c r="B102" i="10"/>
  <c r="N125" i="10" s="1"/>
  <c r="B101" i="10"/>
  <c r="N124" i="10" s="1"/>
  <c r="C104" i="10"/>
  <c r="O127" i="10" s="1"/>
  <c r="C103" i="10"/>
  <c r="O126" i="10" s="1"/>
  <c r="C102" i="10"/>
  <c r="O125" i="10" s="1"/>
  <c r="C101" i="10"/>
  <c r="O124" i="10" s="1"/>
  <c r="B82" i="10"/>
  <c r="N123" i="10" s="1"/>
  <c r="B81" i="10"/>
  <c r="N122" i="10" s="1"/>
  <c r="B80" i="10"/>
  <c r="N121" i="10" s="1"/>
  <c r="C81" i="10"/>
  <c r="O122" i="10" s="1"/>
  <c r="C65" i="10"/>
  <c r="N120" i="10" s="1"/>
  <c r="C64" i="10"/>
  <c r="N119" i="10" s="1"/>
  <c r="C63" i="10"/>
  <c r="N118" i="10" s="1"/>
  <c r="C62" i="10"/>
  <c r="N117" i="10" s="1"/>
  <c r="C61" i="10"/>
  <c r="N116" i="10" s="1"/>
  <c r="C60" i="10"/>
  <c r="N115" i="10" s="1"/>
  <c r="C59" i="10"/>
  <c r="N114" i="10" s="1"/>
  <c r="D65" i="10"/>
  <c r="O120" i="10" s="1"/>
  <c r="D64" i="10"/>
  <c r="O119" i="10" s="1"/>
  <c r="D63" i="10"/>
  <c r="O118" i="10" s="1"/>
  <c r="D62" i="10"/>
  <c r="O117" i="10" s="1"/>
  <c r="D61" i="10"/>
  <c r="O116" i="10" s="1"/>
  <c r="AR333" i="12" l="1"/>
  <c r="AT333" i="12" s="1"/>
  <c r="I453" i="12"/>
  <c r="J465" i="12"/>
  <c r="AR332" i="12"/>
  <c r="AT332" i="12" s="1"/>
  <c r="I441" i="12"/>
  <c r="I449" i="12"/>
  <c r="I448" i="12"/>
  <c r="I447" i="12"/>
  <c r="I444" i="12"/>
  <c r="I445" i="12"/>
  <c r="I451" i="12"/>
  <c r="I446" i="12"/>
  <c r="I450" i="12"/>
  <c r="I454" i="12"/>
  <c r="I452" i="12"/>
  <c r="I460" i="12"/>
  <c r="I461" i="12"/>
  <c r="I456" i="12"/>
  <c r="I457" i="12"/>
  <c r="I458" i="12"/>
  <c r="I459" i="12"/>
  <c r="I455" i="12"/>
  <c r="I462" i="12"/>
  <c r="I443" i="12"/>
  <c r="J463" i="12"/>
  <c r="J472" i="12"/>
  <c r="J473" i="12"/>
  <c r="J467" i="12"/>
  <c r="J471" i="12"/>
  <c r="J468" i="12"/>
  <c r="J466" i="12"/>
  <c r="J469" i="12"/>
  <c r="J470" i="12"/>
  <c r="AR331" i="12"/>
  <c r="AT331" i="12" s="1"/>
  <c r="AR339" i="12"/>
  <c r="AR334" i="12"/>
  <c r="AR338" i="12"/>
  <c r="AR340" i="12"/>
  <c r="AR336" i="12"/>
  <c r="AR337" i="12"/>
  <c r="AR335" i="12"/>
  <c r="AR341" i="12"/>
  <c r="AR342" i="12"/>
  <c r="AR343" i="12"/>
  <c r="E163" i="3"/>
  <c r="G163" i="3"/>
  <c r="AO272" i="12"/>
  <c r="AQ272" i="12" s="1"/>
  <c r="I420" i="12"/>
  <c r="AO277" i="12"/>
  <c r="AO279" i="12"/>
  <c r="AO281" i="12"/>
  <c r="AO276" i="12"/>
  <c r="AO275" i="12"/>
  <c r="AO325" i="12"/>
  <c r="AO316" i="12"/>
  <c r="AQ316" i="12" s="1"/>
  <c r="AO319" i="12"/>
  <c r="AO322" i="12"/>
  <c r="AO324" i="12"/>
  <c r="AO326" i="12"/>
  <c r="AO318" i="12"/>
  <c r="AQ318" i="12" s="1"/>
  <c r="AO321" i="12"/>
  <c r="AO320" i="12"/>
  <c r="AO323" i="12"/>
  <c r="AO309" i="12"/>
  <c r="AO305" i="12"/>
  <c r="AO307" i="12"/>
  <c r="AO304" i="12"/>
  <c r="AO310" i="12"/>
  <c r="AO301" i="12"/>
  <c r="AQ301" i="12" s="1"/>
  <c r="AO308" i="12"/>
  <c r="AO306" i="12"/>
  <c r="AO303" i="12"/>
  <c r="AQ303" i="12" s="1"/>
  <c r="J443" i="12" s="1"/>
  <c r="AO311" i="12"/>
  <c r="AO291" i="12"/>
  <c r="AO295" i="12"/>
  <c r="AO288" i="12"/>
  <c r="AQ288" i="12" s="1"/>
  <c r="AO293" i="12"/>
  <c r="AO289" i="12"/>
  <c r="AO294" i="12"/>
  <c r="AO290" i="12"/>
  <c r="AO296" i="12"/>
  <c r="AO292" i="12"/>
  <c r="AO287" i="12"/>
  <c r="AQ287" i="12" s="1"/>
  <c r="AO273" i="12"/>
  <c r="AQ273" i="12" s="1"/>
  <c r="AO280" i="12"/>
  <c r="AO274" i="12"/>
  <c r="I430" i="12"/>
  <c r="I433" i="12"/>
  <c r="I440" i="12"/>
  <c r="I435" i="12"/>
  <c r="I432" i="12"/>
  <c r="I434" i="12"/>
  <c r="I437" i="12"/>
  <c r="I438" i="12"/>
  <c r="I439" i="12"/>
  <c r="I436" i="12"/>
  <c r="I419" i="12"/>
  <c r="I424" i="12"/>
  <c r="I426" i="12"/>
  <c r="I425" i="12"/>
  <c r="I422" i="12"/>
  <c r="I421" i="12"/>
  <c r="I423" i="12"/>
  <c r="I429" i="12"/>
  <c r="I427" i="12"/>
  <c r="I428" i="12"/>
  <c r="B149" i="12"/>
  <c r="G149" i="12" s="1"/>
  <c r="AE301" i="12"/>
  <c r="AO302" i="12"/>
  <c r="AQ302" i="12" s="1"/>
  <c r="J442" i="12" s="1"/>
  <c r="AE316" i="12"/>
  <c r="AO317" i="12"/>
  <c r="AQ317" i="12" s="1"/>
  <c r="J453" i="12" s="1"/>
  <c r="AE286" i="12"/>
  <c r="AO286" i="12"/>
  <c r="AQ286" i="12" s="1"/>
  <c r="AE272" i="12"/>
  <c r="AR271" i="12" s="1"/>
  <c r="AT271" i="12" s="1"/>
  <c r="AO271" i="12"/>
  <c r="AQ271" i="12" s="1"/>
  <c r="B146" i="12"/>
  <c r="G146" i="12" s="1"/>
  <c r="AX151" i="7"/>
  <c r="AV151" i="7"/>
  <c r="AX150" i="7"/>
  <c r="AV150" i="7"/>
  <c r="AX148" i="7"/>
  <c r="AV148" i="7"/>
  <c r="AX147" i="7"/>
  <c r="AV147" i="7"/>
  <c r="BB149" i="7"/>
  <c r="BD149" i="7"/>
  <c r="D59" i="10"/>
  <c r="O114" i="10" s="1"/>
  <c r="C5" i="7"/>
  <c r="H169" i="3"/>
  <c r="H160" i="3"/>
  <c r="H165" i="3"/>
  <c r="H173" i="3"/>
  <c r="C109" i="12"/>
  <c r="F158" i="12" s="1"/>
  <c r="B158" i="12"/>
  <c r="G158" i="12" s="1"/>
  <c r="B119" i="12"/>
  <c r="C70" i="12"/>
  <c r="F119" i="12" s="1"/>
  <c r="C78" i="12"/>
  <c r="F127" i="12" s="1"/>
  <c r="B127" i="12"/>
  <c r="G127" i="12" s="1"/>
  <c r="B152" i="12"/>
  <c r="G152" i="12" s="1"/>
  <c r="C103" i="12"/>
  <c r="F152" i="12" s="1"/>
  <c r="B129" i="12"/>
  <c r="G129" i="12" s="1"/>
  <c r="C80" i="12"/>
  <c r="F129" i="12" s="1"/>
  <c r="B137" i="12"/>
  <c r="G137" i="12" s="1"/>
  <c r="C88" i="12"/>
  <c r="F137" i="12" s="1"/>
  <c r="C106" i="12"/>
  <c r="F155" i="12" s="1"/>
  <c r="B155" i="12"/>
  <c r="G155" i="12" s="1"/>
  <c r="B132" i="12"/>
  <c r="G132" i="12" s="1"/>
  <c r="C83" i="12"/>
  <c r="F132" i="12" s="1"/>
  <c r="B128" i="12"/>
  <c r="G128" i="12" s="1"/>
  <c r="C79" i="12"/>
  <c r="F128" i="12" s="1"/>
  <c r="B121" i="12"/>
  <c r="C72" i="12"/>
  <c r="F121" i="12" s="1"/>
  <c r="B120" i="12"/>
  <c r="C71" i="12"/>
  <c r="F120" i="12" s="1"/>
  <c r="C102" i="12"/>
  <c r="F151" i="12" s="1"/>
  <c r="B151" i="12"/>
  <c r="G151" i="12" s="1"/>
  <c r="C86" i="12"/>
  <c r="F135" i="12" s="1"/>
  <c r="B135" i="12"/>
  <c r="G135" i="12" s="1"/>
  <c r="B133" i="12"/>
  <c r="G133" i="12" s="1"/>
  <c r="C84" i="12"/>
  <c r="F133" i="12" s="1"/>
  <c r="B141" i="12"/>
  <c r="G141" i="12" s="1"/>
  <c r="C92" i="12"/>
  <c r="F141" i="12" s="1"/>
  <c r="C98" i="12"/>
  <c r="F147" i="12" s="1"/>
  <c r="B147" i="12"/>
  <c r="G147" i="12" s="1"/>
  <c r="B124" i="12"/>
  <c r="G124" i="12" s="1"/>
  <c r="C75" i="12"/>
  <c r="F124" i="12" s="1"/>
  <c r="C93" i="12"/>
  <c r="F142" i="12" s="1"/>
  <c r="B142" i="12"/>
  <c r="G142" i="12" s="1"/>
  <c r="B136" i="12"/>
  <c r="G136" i="12" s="1"/>
  <c r="C87" i="12"/>
  <c r="F136" i="12" s="1"/>
  <c r="C94" i="12"/>
  <c r="F143" i="12" s="1"/>
  <c r="B143" i="12"/>
  <c r="G143" i="12" s="1"/>
  <c r="B156" i="12"/>
  <c r="G156" i="12" s="1"/>
  <c r="C107" i="12"/>
  <c r="F156" i="12" s="1"/>
  <c r="C85" i="12"/>
  <c r="F134" i="12" s="1"/>
  <c r="B134" i="12"/>
  <c r="G134" i="12" s="1"/>
  <c r="B123" i="12"/>
  <c r="G123" i="12" s="1"/>
  <c r="C74" i="12"/>
  <c r="F123" i="12" s="1"/>
  <c r="B131" i="12"/>
  <c r="G131" i="12" s="1"/>
  <c r="C82" i="12"/>
  <c r="F131" i="12" s="1"/>
  <c r="C77" i="12"/>
  <c r="F126" i="12" s="1"/>
  <c r="B126" i="12"/>
  <c r="G126" i="12" s="1"/>
  <c r="B130" i="12"/>
  <c r="G130" i="12" s="1"/>
  <c r="C81" i="12"/>
  <c r="F130" i="12" s="1"/>
  <c r="C90" i="12"/>
  <c r="F139" i="12" s="1"/>
  <c r="B139" i="12"/>
  <c r="G139" i="12" s="1"/>
  <c r="B125" i="12"/>
  <c r="G125" i="12" s="1"/>
  <c r="C76" i="12"/>
  <c r="F125" i="12" s="1"/>
  <c r="C105" i="12"/>
  <c r="F154" i="12" s="1"/>
  <c r="B154" i="12"/>
  <c r="G154" i="12" s="1"/>
  <c r="B144" i="12"/>
  <c r="G144" i="12" s="1"/>
  <c r="C95" i="12"/>
  <c r="F144" i="12" s="1"/>
  <c r="B148" i="12"/>
  <c r="G148" i="12" s="1"/>
  <c r="C99" i="12"/>
  <c r="F148" i="12" s="1"/>
  <c r="B122" i="12"/>
  <c r="G122" i="12" s="1"/>
  <c r="C73" i="12"/>
  <c r="F122" i="12" s="1"/>
  <c r="B153" i="12"/>
  <c r="G153" i="12" s="1"/>
  <c r="C104" i="12"/>
  <c r="F153" i="12" s="1"/>
  <c r="B140" i="12"/>
  <c r="G140" i="12" s="1"/>
  <c r="C91" i="12"/>
  <c r="F140" i="12" s="1"/>
  <c r="C89" i="12"/>
  <c r="F138" i="12" s="1"/>
  <c r="B138" i="12"/>
  <c r="G138" i="12" s="1"/>
  <c r="C101" i="12"/>
  <c r="F150" i="12" s="1"/>
  <c r="B150" i="12"/>
  <c r="G150" i="12" s="1"/>
  <c r="B145" i="12"/>
  <c r="G145" i="12" s="1"/>
  <c r="C96" i="12"/>
  <c r="F145" i="12" s="1"/>
  <c r="C82" i="11"/>
  <c r="F131" i="11" s="1"/>
  <c r="B131" i="11"/>
  <c r="G131" i="11" s="1"/>
  <c r="C94" i="11"/>
  <c r="F143" i="11" s="1"/>
  <c r="B143" i="11"/>
  <c r="G143" i="11" s="1"/>
  <c r="C91" i="11"/>
  <c r="F140" i="11" s="1"/>
  <c r="B140" i="11"/>
  <c r="G140" i="11" s="1"/>
  <c r="C108" i="11"/>
  <c r="F157" i="11" s="1"/>
  <c r="B157" i="11"/>
  <c r="G157" i="11" s="1"/>
  <c r="C90" i="11"/>
  <c r="F139" i="11" s="1"/>
  <c r="B139" i="11"/>
  <c r="G139" i="11" s="1"/>
  <c r="C78" i="11"/>
  <c r="F127" i="11" s="1"/>
  <c r="B127" i="11"/>
  <c r="G127" i="11" s="1"/>
  <c r="C77" i="11"/>
  <c r="F126" i="11" s="1"/>
  <c r="B126" i="11"/>
  <c r="G126" i="11" s="1"/>
  <c r="C104" i="11"/>
  <c r="F153" i="11" s="1"/>
  <c r="B153" i="11"/>
  <c r="G153" i="11" s="1"/>
  <c r="C84" i="11"/>
  <c r="F133" i="11" s="1"/>
  <c r="B133" i="11"/>
  <c r="G133" i="11" s="1"/>
  <c r="C106" i="11"/>
  <c r="F155" i="11" s="1"/>
  <c r="B155" i="11"/>
  <c r="G155" i="11" s="1"/>
  <c r="C85" i="11"/>
  <c r="F134" i="11" s="1"/>
  <c r="B134" i="11"/>
  <c r="G134" i="11" s="1"/>
  <c r="C102" i="11"/>
  <c r="F151" i="11" s="1"/>
  <c r="B151" i="11"/>
  <c r="G151" i="11" s="1"/>
  <c r="C97" i="11"/>
  <c r="F146" i="11" s="1"/>
  <c r="B146" i="11"/>
  <c r="G146" i="11" s="1"/>
  <c r="C101" i="11"/>
  <c r="F150" i="11" s="1"/>
  <c r="B150" i="11"/>
  <c r="G150" i="11" s="1"/>
  <c r="C89" i="11"/>
  <c r="F138" i="11" s="1"/>
  <c r="B138" i="11"/>
  <c r="G138" i="11" s="1"/>
  <c r="C79" i="11"/>
  <c r="F128" i="11" s="1"/>
  <c r="B128" i="11"/>
  <c r="G128" i="11" s="1"/>
  <c r="C96" i="11"/>
  <c r="F145" i="11" s="1"/>
  <c r="B145" i="11"/>
  <c r="G145" i="11" s="1"/>
  <c r="C109" i="11"/>
  <c r="F158" i="11" s="1"/>
  <c r="B158" i="11"/>
  <c r="G158" i="11" s="1"/>
  <c r="C99" i="11"/>
  <c r="F148" i="11" s="1"/>
  <c r="B148" i="11"/>
  <c r="G148" i="11" s="1"/>
  <c r="C103" i="11"/>
  <c r="F152" i="11" s="1"/>
  <c r="B152" i="11"/>
  <c r="G152" i="11" s="1"/>
  <c r="C87" i="11"/>
  <c r="F136" i="11" s="1"/>
  <c r="B136" i="11"/>
  <c r="G136" i="11" s="1"/>
  <c r="C107" i="11"/>
  <c r="F156" i="11" s="1"/>
  <c r="B156" i="11"/>
  <c r="G156" i="11" s="1"/>
  <c r="C92" i="11"/>
  <c r="F141" i="11" s="1"/>
  <c r="B141" i="11"/>
  <c r="G141" i="11" s="1"/>
  <c r="C105" i="11"/>
  <c r="F154" i="11" s="1"/>
  <c r="B154" i="11"/>
  <c r="G154" i="11" s="1"/>
  <c r="C86" i="11"/>
  <c r="F135" i="11" s="1"/>
  <c r="B135" i="11"/>
  <c r="G135" i="11" s="1"/>
  <c r="C95" i="11"/>
  <c r="F144" i="11" s="1"/>
  <c r="B144" i="11"/>
  <c r="G144" i="11" s="1"/>
  <c r="C80" i="11"/>
  <c r="F129" i="11" s="1"/>
  <c r="B129" i="11"/>
  <c r="G129" i="11" s="1"/>
  <c r="C93" i="11"/>
  <c r="F142" i="11" s="1"/>
  <c r="B142" i="11"/>
  <c r="G142" i="11" s="1"/>
  <c r="C98" i="11"/>
  <c r="F147" i="11" s="1"/>
  <c r="B147" i="11"/>
  <c r="G147" i="11" s="1"/>
  <c r="C83" i="11"/>
  <c r="F132" i="11" s="1"/>
  <c r="B132" i="11"/>
  <c r="G132" i="11" s="1"/>
  <c r="C100" i="11"/>
  <c r="F149" i="11" s="1"/>
  <c r="B149" i="11"/>
  <c r="G149" i="11" s="1"/>
  <c r="C81" i="11"/>
  <c r="F130" i="11" s="1"/>
  <c r="B130" i="11"/>
  <c r="G130" i="11" s="1"/>
  <c r="C88" i="11"/>
  <c r="F137" i="11" s="1"/>
  <c r="B137" i="11"/>
  <c r="G137" i="11" s="1"/>
  <c r="B119" i="11"/>
  <c r="C76" i="11"/>
  <c r="F125" i="11" s="1"/>
  <c r="G125" i="11" s="1"/>
  <c r="C72" i="11"/>
  <c r="C75" i="11"/>
  <c r="C74" i="11"/>
  <c r="C71" i="11"/>
  <c r="C73" i="11"/>
  <c r="C5" i="11"/>
  <c r="E158" i="3"/>
  <c r="E169" i="3"/>
  <c r="G169" i="3"/>
  <c r="E160" i="3"/>
  <c r="G160" i="3"/>
  <c r="E165" i="3"/>
  <c r="G165" i="3"/>
  <c r="E173" i="3"/>
  <c r="G173" i="3"/>
  <c r="E157" i="3"/>
  <c r="C80" i="10"/>
  <c r="O121" i="10" s="1"/>
  <c r="C82" i="10"/>
  <c r="O123" i="10" s="1"/>
  <c r="D60" i="10"/>
  <c r="O115" i="10" s="1"/>
  <c r="N128" i="10"/>
  <c r="C119" i="10" s="1"/>
  <c r="J454" i="12" l="1"/>
  <c r="K463" i="12"/>
  <c r="K469" i="12"/>
  <c r="K470" i="12"/>
  <c r="K473" i="12"/>
  <c r="K467" i="12"/>
  <c r="K468" i="12"/>
  <c r="K466" i="12"/>
  <c r="K472" i="12"/>
  <c r="K471" i="12"/>
  <c r="J441" i="12"/>
  <c r="J450" i="12"/>
  <c r="J451" i="12"/>
  <c r="J448" i="12"/>
  <c r="J447" i="12"/>
  <c r="J444" i="12"/>
  <c r="J449" i="12"/>
  <c r="J445" i="12"/>
  <c r="J446" i="12"/>
  <c r="K464" i="12"/>
  <c r="K465" i="12"/>
  <c r="J452" i="12"/>
  <c r="J456" i="12"/>
  <c r="J459" i="12"/>
  <c r="J462" i="12"/>
  <c r="J457" i="12"/>
  <c r="J458" i="12"/>
  <c r="J460" i="12"/>
  <c r="J455" i="12"/>
  <c r="J461" i="12"/>
  <c r="AR275" i="12"/>
  <c r="AR281" i="12"/>
  <c r="AR278" i="12"/>
  <c r="AR273" i="12"/>
  <c r="AT273" i="12" s="1"/>
  <c r="K421" i="12" s="1"/>
  <c r="G121" i="12"/>
  <c r="D228" i="12" s="1"/>
  <c r="F228" i="12" s="1"/>
  <c r="AR317" i="12"/>
  <c r="AT317" i="12" s="1"/>
  <c r="AR316" i="12"/>
  <c r="AT316" i="12" s="1"/>
  <c r="AR323" i="12"/>
  <c r="AR321" i="12"/>
  <c r="AR326" i="12"/>
  <c r="AR318" i="12"/>
  <c r="AT318" i="12" s="1"/>
  <c r="K454" i="12" s="1"/>
  <c r="AR322" i="12"/>
  <c r="AR319" i="12"/>
  <c r="AR325" i="12"/>
  <c r="AR324" i="12"/>
  <c r="AR320" i="12"/>
  <c r="AR302" i="12"/>
  <c r="AT302" i="12" s="1"/>
  <c r="AR310" i="12"/>
  <c r="AR308" i="12"/>
  <c r="AR304" i="12"/>
  <c r="AR311" i="12"/>
  <c r="AR306" i="12"/>
  <c r="AR303" i="12"/>
  <c r="AT303" i="12" s="1"/>
  <c r="AR309" i="12"/>
  <c r="AR301" i="12"/>
  <c r="AT301" i="12" s="1"/>
  <c r="AR307" i="12"/>
  <c r="AR305" i="12"/>
  <c r="AR286" i="12"/>
  <c r="AT286" i="12" s="1"/>
  <c r="K430" i="12" s="1"/>
  <c r="AR288" i="12"/>
  <c r="AT288" i="12" s="1"/>
  <c r="AR293" i="12"/>
  <c r="AR295" i="12"/>
  <c r="AR294" i="12"/>
  <c r="AR296" i="12"/>
  <c r="AR289" i="12"/>
  <c r="AR292" i="12"/>
  <c r="AR290" i="12"/>
  <c r="AR291" i="12"/>
  <c r="AR287" i="12"/>
  <c r="AT287" i="12" s="1"/>
  <c r="AR272" i="12"/>
  <c r="AT272" i="12" s="1"/>
  <c r="AR277" i="12"/>
  <c r="AR280" i="12"/>
  <c r="AR276" i="12"/>
  <c r="AR279" i="12"/>
  <c r="AR274" i="12"/>
  <c r="K435" i="12"/>
  <c r="K434" i="12"/>
  <c r="K433" i="12"/>
  <c r="J430" i="12"/>
  <c r="J437" i="12"/>
  <c r="J439" i="12"/>
  <c r="J440" i="12"/>
  <c r="J435" i="12"/>
  <c r="J438" i="12"/>
  <c r="J436" i="12"/>
  <c r="J434" i="12"/>
  <c r="J433" i="12"/>
  <c r="J432" i="12"/>
  <c r="J431" i="12"/>
  <c r="K419" i="12"/>
  <c r="K429" i="12"/>
  <c r="K426" i="12"/>
  <c r="K427" i="12"/>
  <c r="K422" i="12"/>
  <c r="K424" i="12"/>
  <c r="K428" i="12"/>
  <c r="K425" i="12"/>
  <c r="K423" i="12"/>
  <c r="K420" i="12"/>
  <c r="J419" i="12"/>
  <c r="J429" i="12"/>
  <c r="J428" i="12"/>
  <c r="J427" i="12"/>
  <c r="J423" i="12"/>
  <c r="J426" i="12"/>
  <c r="J421" i="12"/>
  <c r="J424" i="12"/>
  <c r="J425" i="12"/>
  <c r="J422" i="12"/>
  <c r="J420" i="12"/>
  <c r="AY147" i="7"/>
  <c r="BA147" i="7"/>
  <c r="AY150" i="7"/>
  <c r="BA150" i="7"/>
  <c r="BG149" i="7"/>
  <c r="BE149" i="7"/>
  <c r="AY148" i="7"/>
  <c r="BA148" i="7"/>
  <c r="AY151" i="7"/>
  <c r="BA151" i="7"/>
  <c r="G119" i="12"/>
  <c r="D237" i="12" s="1"/>
  <c r="F237" i="12" s="1"/>
  <c r="C123" i="10"/>
  <c r="G120" i="12"/>
  <c r="D227" i="12" s="1"/>
  <c r="F227" i="12" s="1"/>
  <c r="AF305" i="12" s="1"/>
  <c r="C125" i="10"/>
  <c r="C126" i="10"/>
  <c r="C122" i="10"/>
  <c r="C120" i="10"/>
  <c r="G119" i="11"/>
  <c r="F123" i="11"/>
  <c r="G123" i="11" s="1"/>
  <c r="G120" i="11"/>
  <c r="G121" i="11"/>
  <c r="F122" i="11"/>
  <c r="G122" i="11" s="1"/>
  <c r="D249" i="11" s="1"/>
  <c r="F249" i="11" s="1"/>
  <c r="AF335" i="11" s="1"/>
  <c r="F124" i="11"/>
  <c r="G124" i="11" s="1"/>
  <c r="C124" i="10"/>
  <c r="C121" i="10"/>
  <c r="K440" i="12" l="1"/>
  <c r="K439" i="12"/>
  <c r="K436" i="12"/>
  <c r="K437" i="12"/>
  <c r="K443" i="12"/>
  <c r="K452" i="12"/>
  <c r="K457" i="12"/>
  <c r="K458" i="12"/>
  <c r="K460" i="12"/>
  <c r="K455" i="12"/>
  <c r="K462" i="12"/>
  <c r="K456" i="12"/>
  <c r="K461" i="12"/>
  <c r="K459" i="12"/>
  <c r="K438" i="12"/>
  <c r="K432" i="12"/>
  <c r="K431" i="12"/>
  <c r="K453" i="12"/>
  <c r="K441" i="12"/>
  <c r="K449" i="12"/>
  <c r="K446" i="12"/>
  <c r="K450" i="12"/>
  <c r="K448" i="12"/>
  <c r="K447" i="12"/>
  <c r="K451" i="12"/>
  <c r="K444" i="12"/>
  <c r="K445" i="12"/>
  <c r="K442" i="12"/>
  <c r="D239" i="11"/>
  <c r="F239" i="11" s="1"/>
  <c r="AF321" i="11" s="1"/>
  <c r="D215" i="11"/>
  <c r="F215" i="11" s="1"/>
  <c r="D366" i="11" s="1"/>
  <c r="D430" i="11" s="1"/>
  <c r="D379" i="12"/>
  <c r="D443" i="12" s="1"/>
  <c r="N443" i="12" s="1"/>
  <c r="AF306" i="12"/>
  <c r="AF303" i="12"/>
  <c r="D204" i="12"/>
  <c r="F204" i="12" s="1"/>
  <c r="D355" i="12" s="1"/>
  <c r="D206" i="12"/>
  <c r="F206" i="12" s="1"/>
  <c r="AF273" i="12" s="1"/>
  <c r="D250" i="12"/>
  <c r="F250" i="12" s="1"/>
  <c r="D239" i="12"/>
  <c r="F239" i="12" s="1"/>
  <c r="D206" i="11"/>
  <c r="F206" i="11" s="1"/>
  <c r="D357" i="11" s="1"/>
  <c r="D421" i="11" s="1"/>
  <c r="D217" i="11"/>
  <c r="F217" i="11" s="1"/>
  <c r="D388" i="12"/>
  <c r="D452" i="12" s="1"/>
  <c r="AF319" i="12"/>
  <c r="D217" i="12"/>
  <c r="F217" i="12" s="1"/>
  <c r="D228" i="11"/>
  <c r="F228" i="11" s="1"/>
  <c r="AF303" i="11" s="1"/>
  <c r="D250" i="11"/>
  <c r="F250" i="11" s="1"/>
  <c r="D226" i="12"/>
  <c r="F226" i="12" s="1"/>
  <c r="AF301" i="12"/>
  <c r="AF302" i="12"/>
  <c r="AF271" i="12"/>
  <c r="D249" i="12"/>
  <c r="F249" i="12" s="1"/>
  <c r="D215" i="12"/>
  <c r="F215" i="12" s="1"/>
  <c r="D366" i="12" s="1"/>
  <c r="D248" i="12"/>
  <c r="F248" i="12" s="1"/>
  <c r="D238" i="12"/>
  <c r="F238" i="12" s="1"/>
  <c r="AF320" i="12" s="1"/>
  <c r="BB151" i="7"/>
  <c r="BD151" i="7"/>
  <c r="BB147" i="7"/>
  <c r="BD147" i="7"/>
  <c r="BB148" i="7"/>
  <c r="BD148" i="7"/>
  <c r="BB150" i="7"/>
  <c r="BD150" i="7"/>
  <c r="BJ149" i="7"/>
  <c r="BH149" i="7"/>
  <c r="D237" i="11"/>
  <c r="F237" i="11" s="1"/>
  <c r="D388" i="11" s="1"/>
  <c r="D452" i="11" s="1"/>
  <c r="D227" i="11"/>
  <c r="F227" i="11" s="1"/>
  <c r="D226" i="11"/>
  <c r="F226" i="11" s="1"/>
  <c r="D205" i="11"/>
  <c r="F205" i="11" s="1"/>
  <c r="D356" i="11" s="1"/>
  <c r="D420" i="11" s="1"/>
  <c r="D248" i="11"/>
  <c r="F248" i="11" s="1"/>
  <c r="D216" i="12"/>
  <c r="F216" i="12" s="1"/>
  <c r="AF290" i="12" s="1"/>
  <c r="D378" i="12"/>
  <c r="D238" i="11"/>
  <c r="F238" i="11" s="1"/>
  <c r="AF317" i="11" s="1"/>
  <c r="D205" i="12"/>
  <c r="F205" i="12" s="1"/>
  <c r="AF272" i="12" s="1"/>
  <c r="AF278" i="11"/>
  <c r="AF283" i="11"/>
  <c r="AF285" i="11"/>
  <c r="AF277" i="11"/>
  <c r="AF284" i="11"/>
  <c r="AF276" i="11"/>
  <c r="AF279" i="11"/>
  <c r="AF281" i="11"/>
  <c r="AF282" i="11"/>
  <c r="AF280" i="11"/>
  <c r="D400" i="11"/>
  <c r="D464" i="11" s="1"/>
  <c r="AF332" i="11"/>
  <c r="AF320" i="11"/>
  <c r="AF319" i="11"/>
  <c r="AF331" i="11"/>
  <c r="AF318" i="11"/>
  <c r="D204" i="11"/>
  <c r="F204" i="11" s="1"/>
  <c r="D216" i="11"/>
  <c r="F216" i="11" s="1"/>
  <c r="AF287" i="11" s="1"/>
  <c r="AI337" i="11"/>
  <c r="AJ337" i="11"/>
  <c r="AM337" i="11" s="1"/>
  <c r="AP337" i="11" s="1"/>
  <c r="AS337" i="11" s="1"/>
  <c r="F128" i="10"/>
  <c r="F572" i="2"/>
  <c r="G572" i="2"/>
  <c r="H572" i="2"/>
  <c r="F573" i="2"/>
  <c r="G573" i="2"/>
  <c r="H573" i="2"/>
  <c r="F574" i="2"/>
  <c r="G574" i="2"/>
  <c r="H574" i="2"/>
  <c r="F575" i="2"/>
  <c r="G575" i="2"/>
  <c r="H575" i="2"/>
  <c r="F576" i="2"/>
  <c r="G576" i="2"/>
  <c r="H576" i="2"/>
  <c r="F577" i="2"/>
  <c r="G577" i="2"/>
  <c r="H577" i="2"/>
  <c r="E563" i="2"/>
  <c r="F563" i="2"/>
  <c r="G563" i="2"/>
  <c r="H563" i="2"/>
  <c r="E564" i="2"/>
  <c r="F564" i="2"/>
  <c r="G564" i="2"/>
  <c r="H564" i="2"/>
  <c r="E565" i="2"/>
  <c r="F565" i="2"/>
  <c r="G565" i="2"/>
  <c r="H565" i="2"/>
  <c r="E566" i="2"/>
  <c r="F566" i="2"/>
  <c r="G566" i="2"/>
  <c r="H566" i="2"/>
  <c r="E567" i="2"/>
  <c r="F567" i="2"/>
  <c r="G567" i="2"/>
  <c r="H567" i="2"/>
  <c r="E568" i="2"/>
  <c r="F568" i="2"/>
  <c r="G568" i="2"/>
  <c r="H568" i="2"/>
  <c r="F556" i="2"/>
  <c r="H556" i="2"/>
  <c r="F557" i="2"/>
  <c r="H557" i="2"/>
  <c r="F558" i="2"/>
  <c r="H558" i="2"/>
  <c r="F559" i="2"/>
  <c r="H559" i="2"/>
  <c r="F560" i="2"/>
  <c r="H560" i="2"/>
  <c r="F554" i="2"/>
  <c r="H554" i="2"/>
  <c r="F555" i="2"/>
  <c r="H555" i="2"/>
  <c r="E561" i="2"/>
  <c r="F561" i="2"/>
  <c r="G561" i="2"/>
  <c r="H561" i="2"/>
  <c r="E562" i="2"/>
  <c r="F562" i="2"/>
  <c r="G562" i="2"/>
  <c r="H562" i="2"/>
  <c r="F569" i="2"/>
  <c r="G569" i="2"/>
  <c r="H569" i="2"/>
  <c r="F570" i="2"/>
  <c r="G570" i="2"/>
  <c r="H570" i="2"/>
  <c r="F571" i="2"/>
  <c r="G571" i="2"/>
  <c r="H571" i="2"/>
  <c r="H553" i="2"/>
  <c r="F553" i="2"/>
  <c r="G546" i="2"/>
  <c r="H546" i="2"/>
  <c r="G547" i="2"/>
  <c r="H547" i="2"/>
  <c r="G548" i="2"/>
  <c r="H548" i="2"/>
  <c r="G549" i="2"/>
  <c r="H549" i="2"/>
  <c r="G550" i="2"/>
  <c r="H550" i="2"/>
  <c r="G551" i="2"/>
  <c r="H551" i="2"/>
  <c r="G537" i="2"/>
  <c r="G538" i="2"/>
  <c r="G539" i="2"/>
  <c r="G540" i="2"/>
  <c r="G541" i="2"/>
  <c r="G542" i="2"/>
  <c r="G530" i="2"/>
  <c r="H530" i="2"/>
  <c r="G531" i="2"/>
  <c r="H531" i="2"/>
  <c r="G532" i="2"/>
  <c r="H532" i="2"/>
  <c r="G533" i="2"/>
  <c r="H533" i="2"/>
  <c r="G534" i="2"/>
  <c r="H534" i="2"/>
  <c r="G528" i="2"/>
  <c r="H528" i="2"/>
  <c r="G529" i="2"/>
  <c r="H529" i="2"/>
  <c r="G535" i="2"/>
  <c r="G536" i="2"/>
  <c r="G543" i="2"/>
  <c r="H543" i="2"/>
  <c r="G544" i="2"/>
  <c r="H544" i="2"/>
  <c r="G545" i="2"/>
  <c r="H545" i="2"/>
  <c r="G527" i="2"/>
  <c r="H527" i="2"/>
  <c r="C643" i="2"/>
  <c r="AM357" i="2"/>
  <c r="AM358" i="2"/>
  <c r="AM359" i="2"/>
  <c r="AM360" i="2"/>
  <c r="AM361" i="2"/>
  <c r="AM362" i="2"/>
  <c r="AM363" i="2"/>
  <c r="AM373" i="2"/>
  <c r="AM374" i="2"/>
  <c r="AM375" i="2"/>
  <c r="AM376" i="2"/>
  <c r="AM377" i="2"/>
  <c r="AM378" i="2"/>
  <c r="AM379" i="2"/>
  <c r="AM388" i="2"/>
  <c r="AM389" i="2"/>
  <c r="AM391" i="2"/>
  <c r="AM392" i="2"/>
  <c r="AM393" i="2"/>
  <c r="AM394" i="2"/>
  <c r="AM403" i="2"/>
  <c r="AM404" i="2"/>
  <c r="AM405" i="2"/>
  <c r="AM407" i="2"/>
  <c r="AM408" i="2"/>
  <c r="AM409" i="2"/>
  <c r="AM419" i="2"/>
  <c r="AM420" i="2"/>
  <c r="AM421" i="2"/>
  <c r="AM422" i="2"/>
  <c r="AM423" i="2"/>
  <c r="AM424" i="2"/>
  <c r="AM342" i="2"/>
  <c r="AM343" i="2"/>
  <c r="AM344" i="2"/>
  <c r="AM345" i="2"/>
  <c r="AM346" i="2"/>
  <c r="AM347" i="2"/>
  <c r="AM348" i="2"/>
  <c r="AL420" i="2"/>
  <c r="AO420" i="2" s="1"/>
  <c r="AR420" i="2" s="1"/>
  <c r="AU420" i="2" s="1"/>
  <c r="AX420" i="2" s="1"/>
  <c r="AL342" i="2"/>
  <c r="AO342" i="2" s="1"/>
  <c r="AR342" i="2" s="1"/>
  <c r="AU342" i="2" s="1"/>
  <c r="AX342" i="2" s="1"/>
  <c r="AL405" i="2"/>
  <c r="AO405" i="2" s="1"/>
  <c r="AR405" i="2" s="1"/>
  <c r="AU405" i="2" s="1"/>
  <c r="AX405" i="2" s="1"/>
  <c r="AL389" i="2"/>
  <c r="AO389" i="2" s="1"/>
  <c r="AR389" i="2" s="1"/>
  <c r="AU389" i="2" s="1"/>
  <c r="AX389" i="2" s="1"/>
  <c r="AL378" i="2"/>
  <c r="AO378" i="2" s="1"/>
  <c r="AR378" i="2" s="1"/>
  <c r="AU378" i="2" s="1"/>
  <c r="AX378" i="2" s="1"/>
  <c r="AL357" i="2"/>
  <c r="AO357" i="2" s="1"/>
  <c r="AR357" i="2" s="1"/>
  <c r="AU357" i="2" s="1"/>
  <c r="AX357" i="2" s="1"/>
  <c r="AL359" i="2"/>
  <c r="AO359" i="2" s="1"/>
  <c r="AR359" i="2" s="1"/>
  <c r="AU359" i="2" s="1"/>
  <c r="AX359" i="2" s="1"/>
  <c r="AL343" i="2"/>
  <c r="AO343" i="2" s="1"/>
  <c r="AR343" i="2" s="1"/>
  <c r="AU343" i="2" s="1"/>
  <c r="AX343" i="2" s="1"/>
  <c r="AL404" i="2"/>
  <c r="AO404" i="2" s="1"/>
  <c r="AR404" i="2" s="1"/>
  <c r="AU404" i="2" s="1"/>
  <c r="AX404" i="2" s="1"/>
  <c r="AL394" i="2"/>
  <c r="AO394" i="2" s="1"/>
  <c r="AR394" i="2" s="1"/>
  <c r="AU394" i="2" s="1"/>
  <c r="AX394" i="2" s="1"/>
  <c r="AL393" i="2"/>
  <c r="AO393" i="2" s="1"/>
  <c r="AR393" i="2" s="1"/>
  <c r="AU393" i="2" s="1"/>
  <c r="AX393" i="2" s="1"/>
  <c r="AL374" i="2"/>
  <c r="AO374" i="2" s="1"/>
  <c r="AR374" i="2" s="1"/>
  <c r="AU374" i="2" s="1"/>
  <c r="AX374" i="2" s="1"/>
  <c r="AL375" i="2"/>
  <c r="AO375" i="2" s="1"/>
  <c r="AR375" i="2" s="1"/>
  <c r="AU375" i="2" s="1"/>
  <c r="AX375" i="2" s="1"/>
  <c r="AL360" i="2"/>
  <c r="AO360" i="2" s="1"/>
  <c r="AR360" i="2" s="1"/>
  <c r="AU360" i="2" s="1"/>
  <c r="AX360" i="2" s="1"/>
  <c r="AL344" i="2"/>
  <c r="AO344" i="2" s="1"/>
  <c r="AR344" i="2" s="1"/>
  <c r="AU344" i="2" s="1"/>
  <c r="AX344" i="2" s="1"/>
  <c r="AL345" i="2"/>
  <c r="AO345" i="2" s="1"/>
  <c r="AR345" i="2" s="1"/>
  <c r="AU345" i="2" s="1"/>
  <c r="AX345" i="2" s="1"/>
  <c r="AL347" i="2"/>
  <c r="AO347" i="2" s="1"/>
  <c r="AR347" i="2" s="1"/>
  <c r="AU347" i="2" s="1"/>
  <c r="AX347" i="2" s="1"/>
  <c r="AL348" i="2"/>
  <c r="AO348" i="2" s="1"/>
  <c r="AR348" i="2" s="1"/>
  <c r="AU348" i="2" s="1"/>
  <c r="AX348" i="2" s="1"/>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6" i="2"/>
  <c r="AC427" i="2"/>
  <c r="AC428" i="2"/>
  <c r="AC429" i="2"/>
  <c r="AC430" i="2"/>
  <c r="AC431" i="2"/>
  <c r="AC432" i="2"/>
  <c r="AC433" i="2"/>
  <c r="AC434" i="2"/>
  <c r="AC435" i="2"/>
  <c r="AC436" i="2"/>
  <c r="AC437" i="2"/>
  <c r="AC438" i="2"/>
  <c r="AC439" i="2"/>
  <c r="AC440" i="2"/>
  <c r="AC441" i="2"/>
  <c r="AC442" i="2"/>
  <c r="AC444" i="2"/>
  <c r="AC445" i="2"/>
  <c r="AC446" i="2"/>
  <c r="AC447" i="2"/>
  <c r="AC448" i="2"/>
  <c r="AC449" i="2"/>
  <c r="AC450" i="2"/>
  <c r="AC451" i="2"/>
  <c r="AC334" i="2"/>
  <c r="U27" i="2"/>
  <c r="E189" i="2"/>
  <c r="K355" i="2" s="1"/>
  <c r="E190" i="2"/>
  <c r="E191" i="2"/>
  <c r="E192" i="2"/>
  <c r="E193" i="2"/>
  <c r="K370" i="2" s="1"/>
  <c r="E194" i="2"/>
  <c r="K371" i="2" s="1"/>
  <c r="E195" i="2"/>
  <c r="E196" i="2"/>
  <c r="E197" i="2"/>
  <c r="E198" i="2"/>
  <c r="E199" i="2"/>
  <c r="E200" i="2"/>
  <c r="E201" i="2"/>
  <c r="E202" i="2"/>
  <c r="E203" i="2"/>
  <c r="E204" i="2"/>
  <c r="E205" i="2"/>
  <c r="E206" i="2"/>
  <c r="E207" i="2"/>
  <c r="E208" i="2"/>
  <c r="E209" i="2"/>
  <c r="K404" i="2"/>
  <c r="K444" i="2"/>
  <c r="K445" i="2"/>
  <c r="K446" i="2"/>
  <c r="K447" i="2"/>
  <c r="K448" i="2"/>
  <c r="K449" i="2"/>
  <c r="K450" i="2"/>
  <c r="K451" i="2"/>
  <c r="K435" i="2"/>
  <c r="K436" i="2"/>
  <c r="K437" i="2"/>
  <c r="K438" i="2"/>
  <c r="K439" i="2"/>
  <c r="K440" i="2"/>
  <c r="K441" i="2"/>
  <c r="K442" i="2"/>
  <c r="K427" i="2"/>
  <c r="K428" i="2"/>
  <c r="K429" i="2"/>
  <c r="K430" i="2"/>
  <c r="K431" i="2"/>
  <c r="K432" i="2"/>
  <c r="K433" i="2"/>
  <c r="K412" i="2"/>
  <c r="K413" i="2"/>
  <c r="K414" i="2"/>
  <c r="K415" i="2"/>
  <c r="K416" i="2"/>
  <c r="K417" i="2"/>
  <c r="K418" i="2"/>
  <c r="K419" i="2"/>
  <c r="K420" i="2"/>
  <c r="K421" i="2"/>
  <c r="K422" i="2"/>
  <c r="K423" i="2"/>
  <c r="K424" i="2"/>
  <c r="K397" i="2"/>
  <c r="K398" i="2"/>
  <c r="K399" i="2"/>
  <c r="K400" i="2"/>
  <c r="K401" i="2"/>
  <c r="K402" i="2"/>
  <c r="K403" i="2"/>
  <c r="K405" i="2"/>
  <c r="K406" i="2"/>
  <c r="K407" i="2"/>
  <c r="K408" i="2"/>
  <c r="K409" i="2"/>
  <c r="K383" i="2"/>
  <c r="K384" i="2"/>
  <c r="K385" i="2"/>
  <c r="K386" i="2"/>
  <c r="K387" i="2"/>
  <c r="K388" i="2"/>
  <c r="K389" i="2"/>
  <c r="K390" i="2"/>
  <c r="K391" i="2"/>
  <c r="K392" i="2"/>
  <c r="K393" i="2"/>
  <c r="K394" i="2"/>
  <c r="K372" i="2"/>
  <c r="K373" i="2"/>
  <c r="K374" i="2"/>
  <c r="K375" i="2"/>
  <c r="K376" i="2"/>
  <c r="K377" i="2"/>
  <c r="K378" i="2"/>
  <c r="K356" i="2"/>
  <c r="K357" i="2"/>
  <c r="K358" i="2"/>
  <c r="K359" i="2"/>
  <c r="K360" i="2"/>
  <c r="K361" i="2"/>
  <c r="K362" i="2"/>
  <c r="K363" i="2"/>
  <c r="K342" i="2"/>
  <c r="K343" i="2"/>
  <c r="K344" i="2"/>
  <c r="K345" i="2"/>
  <c r="K346" i="2"/>
  <c r="K347" i="2"/>
  <c r="K348" i="2"/>
  <c r="E184" i="2"/>
  <c r="D390" i="11" l="1"/>
  <c r="D454" i="11" s="1"/>
  <c r="K351" i="2"/>
  <c r="D399" i="11"/>
  <c r="D463" i="11" s="1"/>
  <c r="AF334" i="11"/>
  <c r="D377" i="11"/>
  <c r="D441" i="11" s="1"/>
  <c r="AF304" i="11"/>
  <c r="D399" i="12"/>
  <c r="D463" i="12" s="1"/>
  <c r="AF334" i="12"/>
  <c r="AF331" i="12"/>
  <c r="D400" i="12"/>
  <c r="D464" i="12" s="1"/>
  <c r="AF332" i="12"/>
  <c r="AF335" i="12"/>
  <c r="D377" i="12"/>
  <c r="D441" i="12" s="1"/>
  <c r="AF304" i="12"/>
  <c r="D379" i="11"/>
  <c r="D443" i="11" s="1"/>
  <c r="AF306" i="11"/>
  <c r="D401" i="12"/>
  <c r="D465" i="12" s="1"/>
  <c r="AF336" i="12"/>
  <c r="AF333" i="12"/>
  <c r="L443" i="12"/>
  <c r="M443" i="12"/>
  <c r="AF288" i="11"/>
  <c r="AF290" i="11"/>
  <c r="AF274" i="12"/>
  <c r="AF275" i="12"/>
  <c r="D378" i="11"/>
  <c r="D442" i="11" s="1"/>
  <c r="AF305" i="11"/>
  <c r="D401" i="11"/>
  <c r="D465" i="11" s="1"/>
  <c r="AF336" i="11"/>
  <c r="AF333" i="11"/>
  <c r="D368" i="12"/>
  <c r="D432" i="12" s="1"/>
  <c r="AF291" i="12"/>
  <c r="D368" i="11"/>
  <c r="D432" i="11" s="1"/>
  <c r="AF291" i="11"/>
  <c r="D390" i="12"/>
  <c r="D454" i="12" s="1"/>
  <c r="AF321" i="12"/>
  <c r="AF318" i="12"/>
  <c r="D357" i="12"/>
  <c r="D421" i="12" s="1"/>
  <c r="AF276" i="12"/>
  <c r="AF286" i="12"/>
  <c r="AF287" i="12"/>
  <c r="D367" i="12"/>
  <c r="D431" i="12" s="1"/>
  <c r="AF289" i="12"/>
  <c r="AF288" i="12"/>
  <c r="D389" i="12"/>
  <c r="D453" i="12" s="1"/>
  <c r="AF316" i="12"/>
  <c r="AF317" i="12"/>
  <c r="BG150" i="7"/>
  <c r="BE150" i="7"/>
  <c r="BG147" i="7"/>
  <c r="BE147" i="7"/>
  <c r="BG148" i="7"/>
  <c r="BE148" i="7"/>
  <c r="BG151" i="7"/>
  <c r="BE151" i="7"/>
  <c r="BM149" i="7"/>
  <c r="BK149" i="7"/>
  <c r="AF302" i="11"/>
  <c r="AF301" i="11"/>
  <c r="AH27" i="2"/>
  <c r="AI27" i="2" s="1"/>
  <c r="AG451" i="2"/>
  <c r="AH451" i="2"/>
  <c r="AF451" i="2"/>
  <c r="AE451" i="2"/>
  <c r="AG447" i="2"/>
  <c r="AH447" i="2"/>
  <c r="AF447" i="2"/>
  <c r="AE447" i="2"/>
  <c r="AG439" i="2"/>
  <c r="AH439" i="2"/>
  <c r="AE439" i="2"/>
  <c r="AF439" i="2"/>
  <c r="AG435" i="2"/>
  <c r="AH435" i="2"/>
  <c r="AE435" i="2"/>
  <c r="AF435" i="2"/>
  <c r="AG431" i="2"/>
  <c r="AH431" i="2"/>
  <c r="AF431" i="2"/>
  <c r="AE431" i="2"/>
  <c r="AG427" i="2"/>
  <c r="AH427" i="2"/>
  <c r="AF427" i="2"/>
  <c r="AE427" i="2"/>
  <c r="AD422" i="2"/>
  <c r="AG422" i="2"/>
  <c r="AH422" i="2"/>
  <c r="AE422" i="2"/>
  <c r="AF422" i="2"/>
  <c r="AD418" i="2"/>
  <c r="AG418" i="2"/>
  <c r="AH418" i="2"/>
  <c r="AE418" i="2"/>
  <c r="AF418" i="2"/>
  <c r="AD414" i="2"/>
  <c r="AG414" i="2"/>
  <c r="AH414" i="2"/>
  <c r="AE414" i="2"/>
  <c r="AF414" i="2"/>
  <c r="AQ420" i="2"/>
  <c r="AW421" i="2"/>
  <c r="AW422" i="2"/>
  <c r="AW423" i="2"/>
  <c r="AW424" i="2"/>
  <c r="AN420" i="2"/>
  <c r="AN424" i="2"/>
  <c r="AW419" i="2"/>
  <c r="AW420" i="2"/>
  <c r="AT422" i="2"/>
  <c r="AT423" i="2"/>
  <c r="AN421" i="2"/>
  <c r="AQ421" i="2"/>
  <c r="AT421" i="2"/>
  <c r="AQ419" i="2"/>
  <c r="AT420" i="2"/>
  <c r="AQ422" i="2"/>
  <c r="AQ424" i="2"/>
  <c r="AN419" i="2"/>
  <c r="AN422" i="2"/>
  <c r="AN423" i="2"/>
  <c r="AT419" i="2"/>
  <c r="AT424" i="2"/>
  <c r="AQ423" i="2"/>
  <c r="AD406" i="2"/>
  <c r="AG406" i="2"/>
  <c r="AH406" i="2"/>
  <c r="AE406" i="2"/>
  <c r="AF406" i="2"/>
  <c r="AD402" i="2"/>
  <c r="AG402" i="2"/>
  <c r="AH402" i="2"/>
  <c r="AE402" i="2"/>
  <c r="AF402" i="2"/>
  <c r="AD398" i="2"/>
  <c r="AG398" i="2"/>
  <c r="AH398" i="2"/>
  <c r="AE398" i="2"/>
  <c r="AF398" i="2"/>
  <c r="AD394" i="2"/>
  <c r="AG394" i="2"/>
  <c r="AH394" i="2"/>
  <c r="AE394" i="2"/>
  <c r="AF394" i="2"/>
  <c r="AD390" i="2"/>
  <c r="AG390" i="2"/>
  <c r="AH390" i="2"/>
  <c r="AE390" i="2"/>
  <c r="AF390" i="2"/>
  <c r="AD386" i="2"/>
  <c r="AG386" i="2"/>
  <c r="AH386" i="2"/>
  <c r="AE386" i="2"/>
  <c r="AF386" i="2"/>
  <c r="AG382" i="2"/>
  <c r="AH382" i="2"/>
  <c r="AE382" i="2"/>
  <c r="AF382" i="2"/>
  <c r="AD377" i="2"/>
  <c r="AG377" i="2"/>
  <c r="AH377" i="2"/>
  <c r="AE377" i="2"/>
  <c r="AF377" i="2"/>
  <c r="AD373" i="2"/>
  <c r="AG373" i="2"/>
  <c r="AH373" i="2"/>
  <c r="AE373" i="2"/>
  <c r="AF373" i="2"/>
  <c r="AD361" i="2"/>
  <c r="AG361" i="2"/>
  <c r="AH361" i="2"/>
  <c r="AE361" i="2"/>
  <c r="AF361" i="2"/>
  <c r="AD357" i="2"/>
  <c r="AG357" i="2"/>
  <c r="AH357" i="2"/>
  <c r="AE357" i="2"/>
  <c r="AF357" i="2"/>
  <c r="AW358" i="2"/>
  <c r="AW362" i="2"/>
  <c r="AT359" i="2"/>
  <c r="AT363" i="2"/>
  <c r="AQ360" i="2"/>
  <c r="AN358" i="2"/>
  <c r="AN362" i="2"/>
  <c r="AW357" i="2"/>
  <c r="AW361" i="2"/>
  <c r="AT358" i="2"/>
  <c r="AT362" i="2"/>
  <c r="AQ359" i="2"/>
  <c r="AQ363" i="2"/>
  <c r="AN359" i="2"/>
  <c r="AN363" i="2"/>
  <c r="AN360" i="2"/>
  <c r="AW359" i="2"/>
  <c r="AW363" i="2"/>
  <c r="AT360" i="2"/>
  <c r="AQ357" i="2"/>
  <c r="AQ361" i="2"/>
  <c r="AN357" i="2"/>
  <c r="AW360" i="2"/>
  <c r="AQ362" i="2"/>
  <c r="AT357" i="2"/>
  <c r="AT361" i="2"/>
  <c r="AQ358" i="2"/>
  <c r="AN361" i="2"/>
  <c r="AF345" i="2"/>
  <c r="AG345" i="2"/>
  <c r="AH345" i="2"/>
  <c r="AE345" i="2"/>
  <c r="AG450" i="2"/>
  <c r="AH450" i="2"/>
  <c r="AE450" i="2"/>
  <c r="AF450" i="2"/>
  <c r="AG446" i="2"/>
  <c r="AH446" i="2"/>
  <c r="AE446" i="2"/>
  <c r="AF446" i="2"/>
  <c r="AG442" i="2"/>
  <c r="AH442" i="2"/>
  <c r="AF442" i="2"/>
  <c r="AE442" i="2"/>
  <c r="AG438" i="2"/>
  <c r="AH438" i="2"/>
  <c r="AF438" i="2"/>
  <c r="AE438" i="2"/>
  <c r="AG430" i="2"/>
  <c r="AH430" i="2"/>
  <c r="AE430" i="2"/>
  <c r="AF430" i="2"/>
  <c r="AD421" i="2"/>
  <c r="AG421" i="2"/>
  <c r="AH421" i="2"/>
  <c r="AF421" i="2"/>
  <c r="AE421" i="2"/>
  <c r="AD417" i="2"/>
  <c r="AG417" i="2"/>
  <c r="AH417" i="2"/>
  <c r="AF417" i="2"/>
  <c r="AE417" i="2"/>
  <c r="AD413" i="2"/>
  <c r="AG413" i="2"/>
  <c r="AH413" i="2"/>
  <c r="AF413" i="2"/>
  <c r="AE413" i="2"/>
  <c r="AD409" i="2"/>
  <c r="AG409" i="2"/>
  <c r="AH409" i="2"/>
  <c r="AF409" i="2"/>
  <c r="AE409" i="2"/>
  <c r="AD405" i="2"/>
  <c r="AG405" i="2"/>
  <c r="AH405" i="2"/>
  <c r="AF405" i="2"/>
  <c r="AE405" i="2"/>
  <c r="AD401" i="2"/>
  <c r="AG401" i="2"/>
  <c r="AH401" i="2"/>
  <c r="AF401" i="2"/>
  <c r="AE401" i="2"/>
  <c r="AD397" i="2"/>
  <c r="AG397" i="2"/>
  <c r="AH397" i="2"/>
  <c r="AF397" i="2"/>
  <c r="AE397" i="2"/>
  <c r="AD393" i="2"/>
  <c r="AG393" i="2"/>
  <c r="AH393" i="2"/>
  <c r="AF393" i="2"/>
  <c r="AE393" i="2"/>
  <c r="AD389" i="2"/>
  <c r="AG389" i="2"/>
  <c r="AH389" i="2"/>
  <c r="AF389" i="2"/>
  <c r="AE389" i="2"/>
  <c r="AD385" i="2"/>
  <c r="AG385" i="2"/>
  <c r="AH385" i="2"/>
  <c r="AF385" i="2"/>
  <c r="AE385" i="2"/>
  <c r="AD376" i="2"/>
  <c r="AG376" i="2"/>
  <c r="AH376" i="2"/>
  <c r="AF376" i="2"/>
  <c r="AE376" i="2"/>
  <c r="AD372" i="2"/>
  <c r="AG372" i="2"/>
  <c r="AH372" i="2"/>
  <c r="AF372" i="2"/>
  <c r="AE372" i="2"/>
  <c r="AW376" i="2"/>
  <c r="AT374" i="2"/>
  <c r="AT378" i="2"/>
  <c r="AQ376" i="2"/>
  <c r="AN376" i="2"/>
  <c r="AW375" i="2"/>
  <c r="AT373" i="2"/>
  <c r="AT377" i="2"/>
  <c r="AQ375" i="2"/>
  <c r="AN373" i="2"/>
  <c r="AN377" i="2"/>
  <c r="AN378" i="2"/>
  <c r="AW373" i="2"/>
  <c r="AW377" i="2"/>
  <c r="AT375" i="2"/>
  <c r="AQ373" i="2"/>
  <c r="AQ377" i="2"/>
  <c r="AN374" i="2"/>
  <c r="AW378" i="2"/>
  <c r="AT376" i="2"/>
  <c r="AQ374" i="2"/>
  <c r="AN375" i="2"/>
  <c r="AW374" i="2"/>
  <c r="AQ378" i="2"/>
  <c r="AD360" i="2"/>
  <c r="AG360" i="2"/>
  <c r="AH360" i="2"/>
  <c r="AF360" i="2"/>
  <c r="AE360" i="2"/>
  <c r="AG348" i="2"/>
  <c r="AH348" i="2"/>
  <c r="AF348" i="2"/>
  <c r="AE348" i="2"/>
  <c r="AE344" i="2"/>
  <c r="AF344" i="2"/>
  <c r="AG344" i="2"/>
  <c r="AH344" i="2"/>
  <c r="X27" i="2"/>
  <c r="Y27" i="2" s="1"/>
  <c r="T27" i="2" s="1"/>
  <c r="AG449" i="2"/>
  <c r="AH449" i="2"/>
  <c r="AF449" i="2"/>
  <c r="AE449" i="2"/>
  <c r="AG445" i="2"/>
  <c r="AH445" i="2"/>
  <c r="AF445" i="2"/>
  <c r="AE445" i="2"/>
  <c r="AG441" i="2"/>
  <c r="AH441" i="2"/>
  <c r="AE441" i="2"/>
  <c r="AF441" i="2"/>
  <c r="AG437" i="2"/>
  <c r="AH437" i="2"/>
  <c r="AE437" i="2"/>
  <c r="AF437" i="2"/>
  <c r="AG433" i="2"/>
  <c r="AH433" i="2"/>
  <c r="AF433" i="2"/>
  <c r="AE433" i="2"/>
  <c r="AG429" i="2"/>
  <c r="AH429" i="2"/>
  <c r="AF429" i="2"/>
  <c r="AE429" i="2"/>
  <c r="AD424" i="2"/>
  <c r="AG424" i="2"/>
  <c r="AH424" i="2"/>
  <c r="AE424" i="2"/>
  <c r="AF424" i="2"/>
  <c r="AD420" i="2"/>
  <c r="AG420" i="2"/>
  <c r="AH420" i="2"/>
  <c r="AE420" i="2"/>
  <c r="AF420" i="2"/>
  <c r="AD416" i="2"/>
  <c r="AG416" i="2"/>
  <c r="AH416" i="2"/>
  <c r="AE416" i="2"/>
  <c r="AF416" i="2"/>
  <c r="AD412" i="2"/>
  <c r="AG412" i="2"/>
  <c r="AH412" i="2"/>
  <c r="AE412" i="2"/>
  <c r="AF412" i="2"/>
  <c r="AD408" i="2"/>
  <c r="AG408" i="2"/>
  <c r="AH408" i="2"/>
  <c r="AE408" i="2"/>
  <c r="AF408" i="2"/>
  <c r="AD404" i="2"/>
  <c r="AG404" i="2"/>
  <c r="AH404" i="2"/>
  <c r="AE404" i="2"/>
  <c r="AF404" i="2"/>
  <c r="AD400" i="2"/>
  <c r="AG400" i="2"/>
  <c r="AH400" i="2"/>
  <c r="AE400" i="2"/>
  <c r="AF400" i="2"/>
  <c r="AD392" i="2"/>
  <c r="AG392" i="2"/>
  <c r="AH392" i="2"/>
  <c r="AE392" i="2"/>
  <c r="AF392" i="2"/>
  <c r="AD388" i="2"/>
  <c r="AG388" i="2"/>
  <c r="AH388" i="2"/>
  <c r="AE388" i="2"/>
  <c r="AF388" i="2"/>
  <c r="AD384" i="2"/>
  <c r="AG384" i="2"/>
  <c r="AH384" i="2"/>
  <c r="AE384" i="2"/>
  <c r="AF384" i="2"/>
  <c r="AQ391" i="2"/>
  <c r="AQ394" i="2"/>
  <c r="AN389" i="2"/>
  <c r="AN394" i="2"/>
  <c r="AW388" i="2"/>
  <c r="AW389" i="2"/>
  <c r="AW391" i="2"/>
  <c r="AW392" i="2"/>
  <c r="AW393" i="2"/>
  <c r="AW394" i="2"/>
  <c r="AN391" i="2"/>
  <c r="AQ392" i="2"/>
  <c r="AT393" i="2"/>
  <c r="AN392" i="2"/>
  <c r="AT392" i="2"/>
  <c r="AQ393" i="2"/>
  <c r="AT394" i="2"/>
  <c r="AT388" i="2"/>
  <c r="AQ389" i="2"/>
  <c r="AT391" i="2"/>
  <c r="AN393" i="2"/>
  <c r="AQ388" i="2"/>
  <c r="AT389" i="2"/>
  <c r="AN388" i="2"/>
  <c r="AD375" i="2"/>
  <c r="AG375" i="2"/>
  <c r="AH375" i="2"/>
  <c r="AE375" i="2"/>
  <c r="AF375" i="2"/>
  <c r="AD363" i="2"/>
  <c r="AG363" i="2"/>
  <c r="AH363" i="2"/>
  <c r="AE363" i="2"/>
  <c r="AF363" i="2"/>
  <c r="AD359" i="2"/>
  <c r="AG359" i="2"/>
  <c r="AH359" i="2"/>
  <c r="AE359" i="2"/>
  <c r="AF359" i="2"/>
  <c r="AG347" i="2"/>
  <c r="AH347" i="2"/>
  <c r="AE347" i="2"/>
  <c r="AF347" i="2"/>
  <c r="AE343" i="2"/>
  <c r="AF343" i="2"/>
  <c r="AH343" i="2"/>
  <c r="AG343" i="2"/>
  <c r="AQ342" i="2"/>
  <c r="AQ343" i="2"/>
  <c r="AT344" i="2"/>
  <c r="AQ345" i="2"/>
  <c r="AQ348" i="2"/>
  <c r="AN344" i="2"/>
  <c r="AN348" i="2"/>
  <c r="AQ344" i="2"/>
  <c r="AW345" i="2"/>
  <c r="AW346" i="2"/>
  <c r="AW347" i="2"/>
  <c r="AW348" i="2"/>
  <c r="AN345" i="2"/>
  <c r="AW343" i="2"/>
  <c r="AQ346" i="2"/>
  <c r="AT347" i="2"/>
  <c r="AN342" i="2"/>
  <c r="AT343" i="2"/>
  <c r="AT346" i="2"/>
  <c r="AT348" i="2"/>
  <c r="AT342" i="2"/>
  <c r="AT345" i="2"/>
  <c r="AN343" i="2"/>
  <c r="AW344" i="2"/>
  <c r="AQ347" i="2"/>
  <c r="AN346" i="2"/>
  <c r="AN347" i="2"/>
  <c r="AW342" i="2"/>
  <c r="AG448" i="2"/>
  <c r="AH448" i="2"/>
  <c r="AE448" i="2"/>
  <c r="AF448" i="2"/>
  <c r="AG444" i="2"/>
  <c r="AH444" i="2"/>
  <c r="AE444" i="2"/>
  <c r="AF444" i="2"/>
  <c r="AG440" i="2"/>
  <c r="AH440" i="2"/>
  <c r="AF440" i="2"/>
  <c r="AE440" i="2"/>
  <c r="AG436" i="2"/>
  <c r="AH436" i="2"/>
  <c r="AF436" i="2"/>
  <c r="AE436" i="2"/>
  <c r="AG432" i="2"/>
  <c r="AH432" i="2"/>
  <c r="AE432" i="2"/>
  <c r="AF432" i="2"/>
  <c r="AG428" i="2"/>
  <c r="AH428" i="2"/>
  <c r="AE428" i="2"/>
  <c r="AF428" i="2"/>
  <c r="AD423" i="2"/>
  <c r="AG423" i="2"/>
  <c r="AH423" i="2"/>
  <c r="AF423" i="2"/>
  <c r="AE423" i="2"/>
  <c r="AD419" i="2"/>
  <c r="AG419" i="2"/>
  <c r="AH419" i="2"/>
  <c r="AF419" i="2"/>
  <c r="AE419" i="2"/>
  <c r="AD415" i="2"/>
  <c r="AG415" i="2"/>
  <c r="AH415" i="2"/>
  <c r="AF415" i="2"/>
  <c r="AE415" i="2"/>
  <c r="AD407" i="2"/>
  <c r="AG407" i="2"/>
  <c r="AH407" i="2"/>
  <c r="AF407" i="2"/>
  <c r="AE407" i="2"/>
  <c r="AD403" i="2"/>
  <c r="AG403" i="2"/>
  <c r="AH403" i="2"/>
  <c r="AF403" i="2"/>
  <c r="AE403" i="2"/>
  <c r="AD399" i="2"/>
  <c r="AG399" i="2"/>
  <c r="AH399" i="2"/>
  <c r="AF399" i="2"/>
  <c r="AE399" i="2"/>
  <c r="AQ403" i="2"/>
  <c r="AQ404" i="2"/>
  <c r="AT405" i="2"/>
  <c r="AQ407" i="2"/>
  <c r="AQ408" i="2"/>
  <c r="AN407" i="2"/>
  <c r="AQ405" i="2"/>
  <c r="AQ409" i="2"/>
  <c r="AW409" i="2"/>
  <c r="AN403" i="2"/>
  <c r="AN408" i="2"/>
  <c r="AW404" i="2"/>
  <c r="AW408" i="2"/>
  <c r="AT409" i="2"/>
  <c r="AN404" i="2"/>
  <c r="AT404" i="2"/>
  <c r="AW405" i="2"/>
  <c r="AT408" i="2"/>
  <c r="AN409" i="2"/>
  <c r="AT403" i="2"/>
  <c r="AT407" i="2"/>
  <c r="AN405" i="2"/>
  <c r="AW407" i="2"/>
  <c r="AW403" i="2"/>
  <c r="AD391" i="2"/>
  <c r="AG391" i="2"/>
  <c r="AH391" i="2"/>
  <c r="AF391" i="2"/>
  <c r="AE391" i="2"/>
  <c r="AD387" i="2"/>
  <c r="AG387" i="2"/>
  <c r="AH387" i="2"/>
  <c r="AF387" i="2"/>
  <c r="AE387" i="2"/>
  <c r="AD383" i="2"/>
  <c r="AG383" i="2"/>
  <c r="AH383" i="2"/>
  <c r="AF383" i="2"/>
  <c r="AE383" i="2"/>
  <c r="AD378" i="2"/>
  <c r="AG378" i="2"/>
  <c r="AH378" i="2"/>
  <c r="AF378" i="2"/>
  <c r="AE378" i="2"/>
  <c r="AD374" i="2"/>
  <c r="AG374" i="2"/>
  <c r="AH374" i="2"/>
  <c r="AF374" i="2"/>
  <c r="AE374" i="2"/>
  <c r="AD362" i="2"/>
  <c r="AG362" i="2"/>
  <c r="AH362" i="2"/>
  <c r="AF362" i="2"/>
  <c r="AE362" i="2"/>
  <c r="AD358" i="2"/>
  <c r="AG358" i="2"/>
  <c r="AH358" i="2"/>
  <c r="AF358" i="2"/>
  <c r="AE358" i="2"/>
  <c r="AG346" i="2"/>
  <c r="AH346" i="2"/>
  <c r="AF346" i="2"/>
  <c r="AE346" i="2"/>
  <c r="AE342" i="2"/>
  <c r="AF342" i="2"/>
  <c r="AG342" i="2"/>
  <c r="AH342" i="2"/>
  <c r="AH443" i="2"/>
  <c r="AG443" i="2"/>
  <c r="AE443" i="2"/>
  <c r="AF443" i="2"/>
  <c r="AH434" i="2"/>
  <c r="AE434" i="2"/>
  <c r="AF434" i="2"/>
  <c r="AG434" i="2"/>
  <c r="AF426" i="2"/>
  <c r="AG426" i="2"/>
  <c r="AH426" i="2"/>
  <c r="AE426" i="2"/>
  <c r="M356" i="2"/>
  <c r="AE356" i="2" s="1"/>
  <c r="N356" i="2"/>
  <c r="AF356" i="2" s="1"/>
  <c r="O356" i="2"/>
  <c r="AG356" i="2" s="1"/>
  <c r="P356" i="2"/>
  <c r="AH356" i="2" s="1"/>
  <c r="L356" i="2"/>
  <c r="AD356" i="2" s="1"/>
  <c r="M371" i="2"/>
  <c r="AE371" i="2" s="1"/>
  <c r="L371" i="2"/>
  <c r="AD371" i="2" s="1"/>
  <c r="N371" i="2"/>
  <c r="AF371" i="2" s="1"/>
  <c r="O371" i="2"/>
  <c r="AG371" i="2" s="1"/>
  <c r="P371" i="2"/>
  <c r="AH371" i="2" s="1"/>
  <c r="P351" i="2"/>
  <c r="AH351" i="2" s="1"/>
  <c r="N351" i="2"/>
  <c r="AF351" i="2" s="1"/>
  <c r="L351" i="2"/>
  <c r="M351" i="2"/>
  <c r="AE351" i="2" s="1"/>
  <c r="O351" i="2"/>
  <c r="AG351" i="2" s="1"/>
  <c r="M370" i="2"/>
  <c r="AE370" i="2" s="1"/>
  <c r="O370" i="2"/>
  <c r="AG370" i="2" s="1"/>
  <c r="N370" i="2"/>
  <c r="AF370" i="2" s="1"/>
  <c r="L370" i="2"/>
  <c r="AD370" i="2" s="1"/>
  <c r="P370" i="2"/>
  <c r="AH370" i="2" s="1"/>
  <c r="M355" i="2"/>
  <c r="AE355" i="2" s="1"/>
  <c r="O355" i="2"/>
  <c r="AG355" i="2" s="1"/>
  <c r="L355" i="2"/>
  <c r="AD355" i="2" s="1"/>
  <c r="P355" i="2"/>
  <c r="AH355" i="2" s="1"/>
  <c r="N355" i="2"/>
  <c r="AF355" i="2" s="1"/>
  <c r="D389" i="11"/>
  <c r="D453" i="11" s="1"/>
  <c r="AF316" i="11"/>
  <c r="D356" i="12"/>
  <c r="G452" i="12"/>
  <c r="D442" i="12"/>
  <c r="AF289" i="11"/>
  <c r="D419" i="12"/>
  <c r="D430" i="12"/>
  <c r="K350" i="2"/>
  <c r="AD348" i="2"/>
  <c r="AD347" i="2"/>
  <c r="AD346" i="2"/>
  <c r="AD345" i="2"/>
  <c r="AD344" i="2"/>
  <c r="AD343" i="2"/>
  <c r="AD342" i="2"/>
  <c r="D355" i="11"/>
  <c r="AF271" i="11"/>
  <c r="D367" i="11"/>
  <c r="D431" i="11" s="1"/>
  <c r="AF286" i="11"/>
  <c r="AK337" i="11"/>
  <c r="AF272" i="11"/>
  <c r="AF273" i="11"/>
  <c r="AF275" i="11"/>
  <c r="AF274" i="11"/>
  <c r="AD435" i="2"/>
  <c r="AD450" i="2"/>
  <c r="AD449" i="2"/>
  <c r="AD445" i="2"/>
  <c r="AD441" i="2"/>
  <c r="AD437" i="2"/>
  <c r="AD433" i="2"/>
  <c r="AD429" i="2"/>
  <c r="AD451" i="2"/>
  <c r="AD447" i="2"/>
  <c r="AD439" i="2"/>
  <c r="AD431" i="2"/>
  <c r="AD427" i="2"/>
  <c r="AD446" i="2"/>
  <c r="AD442" i="2"/>
  <c r="AD438" i="2"/>
  <c r="AD430" i="2"/>
  <c r="AD448" i="2"/>
  <c r="AD444" i="2"/>
  <c r="AD440" i="2"/>
  <c r="AD436" i="2"/>
  <c r="AD432" i="2"/>
  <c r="AD428" i="2"/>
  <c r="AI309" i="11"/>
  <c r="AI305" i="11"/>
  <c r="AJ292" i="11"/>
  <c r="AI292" i="11"/>
  <c r="AJ301" i="11"/>
  <c r="AM301" i="11" s="1"/>
  <c r="AJ317" i="11"/>
  <c r="AM317" i="11" s="1"/>
  <c r="AI317" i="11"/>
  <c r="AJ290" i="11"/>
  <c r="AM290" i="11" s="1"/>
  <c r="AP290" i="11" s="1"/>
  <c r="AS290" i="11" s="1"/>
  <c r="AI290" i="11"/>
  <c r="AI318" i="11"/>
  <c r="AJ318" i="11"/>
  <c r="AM318" i="11" s="1"/>
  <c r="AJ326" i="11"/>
  <c r="AI326" i="11"/>
  <c r="AJ278" i="11"/>
  <c r="AM278" i="11" s="1"/>
  <c r="AP278" i="11" s="1"/>
  <c r="AS278" i="11" s="1"/>
  <c r="AI278" i="11"/>
  <c r="AI273" i="11"/>
  <c r="AJ273" i="11"/>
  <c r="AM273" i="11" s="1"/>
  <c r="AJ321" i="11"/>
  <c r="AM321" i="11" s="1"/>
  <c r="AP321" i="11" s="1"/>
  <c r="AS321" i="11" s="1"/>
  <c r="AI321" i="11"/>
  <c r="AI272" i="11"/>
  <c r="AJ272" i="11"/>
  <c r="AM272" i="11" s="1"/>
  <c r="AJ276" i="11"/>
  <c r="AI276" i="11"/>
  <c r="AI306" i="11"/>
  <c r="AJ306" i="11"/>
  <c r="AI308" i="11"/>
  <c r="AJ308" i="11"/>
  <c r="AJ291" i="11"/>
  <c r="AI291" i="11"/>
  <c r="AJ303" i="11"/>
  <c r="AM303" i="11" s="1"/>
  <c r="AI303" i="11"/>
  <c r="AI335" i="11"/>
  <c r="AJ335" i="11"/>
  <c r="AI322" i="11"/>
  <c r="AJ322" i="11"/>
  <c r="AI302" i="11"/>
  <c r="AJ302" i="11"/>
  <c r="AM302" i="11" s="1"/>
  <c r="AI275" i="11"/>
  <c r="AJ275" i="11"/>
  <c r="AJ336" i="11"/>
  <c r="AI336" i="11"/>
  <c r="AJ274" i="11"/>
  <c r="AI274" i="11"/>
  <c r="AJ316" i="11"/>
  <c r="AM316" i="11" s="1"/>
  <c r="AI316" i="11"/>
  <c r="AJ323" i="11"/>
  <c r="AI323" i="11"/>
  <c r="AI277" i="11"/>
  <c r="AJ277" i="11"/>
  <c r="AI304" i="11"/>
  <c r="AJ304" i="11"/>
  <c r="AM304" i="11" s="1"/>
  <c r="AP304" i="11" s="1"/>
  <c r="AS304" i="11" s="1"/>
  <c r="AJ288" i="11"/>
  <c r="AI288" i="11"/>
  <c r="AI333" i="11"/>
  <c r="AJ333" i="11"/>
  <c r="AI307" i="11"/>
  <c r="AJ307" i="11"/>
  <c r="AM307" i="11" s="1"/>
  <c r="AP307" i="11" s="1"/>
  <c r="AS307" i="11" s="1"/>
  <c r="AI320" i="11"/>
  <c r="AJ320" i="11"/>
  <c r="AM320" i="11" s="1"/>
  <c r="AP320" i="11" s="1"/>
  <c r="AS320" i="11" s="1"/>
  <c r="AJ319" i="11"/>
  <c r="AM319" i="11" s="1"/>
  <c r="AP319" i="11" s="1"/>
  <c r="AS319" i="11" s="1"/>
  <c r="AI319" i="11"/>
  <c r="AK404" i="2"/>
  <c r="BA404" i="2" s="1"/>
  <c r="AK358" i="2"/>
  <c r="BA358" i="2" s="1"/>
  <c r="K382" i="2"/>
  <c r="AK388" i="2"/>
  <c r="BA388" i="2" s="1"/>
  <c r="AK373" i="2"/>
  <c r="BA373" i="2" s="1"/>
  <c r="AK363" i="2"/>
  <c r="BA363" i="2" s="1"/>
  <c r="AK377" i="2"/>
  <c r="BA377" i="2" s="1"/>
  <c r="AK391" i="2"/>
  <c r="BA391" i="2" s="1"/>
  <c r="AK357" i="2"/>
  <c r="BA357" i="2" s="1"/>
  <c r="AK359" i="2"/>
  <c r="BA359" i="2" s="1"/>
  <c r="AD426" i="2"/>
  <c r="AL363" i="2"/>
  <c r="AO363" i="2" s="1"/>
  <c r="AR363" i="2" s="1"/>
  <c r="AU363" i="2" s="1"/>
  <c r="AX363" i="2" s="1"/>
  <c r="AK375" i="2"/>
  <c r="BA375" i="2" s="1"/>
  <c r="AK394" i="2"/>
  <c r="BA394" i="2" s="1"/>
  <c r="AK360" i="2"/>
  <c r="BA360" i="2" s="1"/>
  <c r="AL388" i="2"/>
  <c r="AO388" i="2" s="1"/>
  <c r="AR388" i="2" s="1"/>
  <c r="AU388" i="2" s="1"/>
  <c r="AX388" i="2" s="1"/>
  <c r="AL346" i="2"/>
  <c r="AO346" i="2" s="1"/>
  <c r="AR346" i="2" s="1"/>
  <c r="AU346" i="2" s="1"/>
  <c r="AX346" i="2" s="1"/>
  <c r="AK346" i="2"/>
  <c r="BA346" i="2" s="1"/>
  <c r="AL362" i="2"/>
  <c r="AO362" i="2" s="1"/>
  <c r="AR362" i="2" s="1"/>
  <c r="AU362" i="2" s="1"/>
  <c r="AX362" i="2" s="1"/>
  <c r="AL358" i="2"/>
  <c r="AO358" i="2" s="1"/>
  <c r="AR358" i="2" s="1"/>
  <c r="AU358" i="2" s="1"/>
  <c r="AX358" i="2" s="1"/>
  <c r="AL376" i="2"/>
  <c r="AO376" i="2" s="1"/>
  <c r="AR376" i="2" s="1"/>
  <c r="AU376" i="2" s="1"/>
  <c r="AX376" i="2" s="1"/>
  <c r="AK376" i="2"/>
  <c r="BA376" i="2" s="1"/>
  <c r="AL392" i="2"/>
  <c r="AO392" i="2" s="1"/>
  <c r="AR392" i="2" s="1"/>
  <c r="AU392" i="2" s="1"/>
  <c r="AX392" i="2" s="1"/>
  <c r="AK392" i="2"/>
  <c r="BA392" i="2" s="1"/>
  <c r="AK403" i="2"/>
  <c r="BA403" i="2" s="1"/>
  <c r="AL403" i="2"/>
  <c r="AO403" i="2" s="1"/>
  <c r="AR403" i="2" s="1"/>
  <c r="AU403" i="2" s="1"/>
  <c r="AX403" i="2" s="1"/>
  <c r="AL419" i="2"/>
  <c r="AO419" i="2" s="1"/>
  <c r="AR419" i="2" s="1"/>
  <c r="AU419" i="2" s="1"/>
  <c r="AX419" i="2" s="1"/>
  <c r="AK419" i="2"/>
  <c r="BA419" i="2" s="1"/>
  <c r="AK362" i="2"/>
  <c r="BA362" i="2" s="1"/>
  <c r="AL391" i="2"/>
  <c r="AO391" i="2" s="1"/>
  <c r="AR391" i="2" s="1"/>
  <c r="AU391" i="2" s="1"/>
  <c r="AX391" i="2" s="1"/>
  <c r="AK361" i="2"/>
  <c r="BA361" i="2" s="1"/>
  <c r="AK378" i="2"/>
  <c r="BA378" i="2" s="1"/>
  <c r="AK374" i="2"/>
  <c r="BA374" i="2" s="1"/>
  <c r="AK393" i="2"/>
  <c r="BA393" i="2" s="1"/>
  <c r="AK389" i="2"/>
  <c r="BA389" i="2" s="1"/>
  <c r="AK405" i="2"/>
  <c r="BA405" i="2" s="1"/>
  <c r="AK420" i="2"/>
  <c r="BA420" i="2" s="1"/>
  <c r="AL361" i="2"/>
  <c r="AO361" i="2" s="1"/>
  <c r="AR361" i="2" s="1"/>
  <c r="AU361" i="2" s="1"/>
  <c r="AX361" i="2" s="1"/>
  <c r="AL377" i="2"/>
  <c r="AO377" i="2" s="1"/>
  <c r="AR377" i="2" s="1"/>
  <c r="AU377" i="2" s="1"/>
  <c r="AX377" i="2" s="1"/>
  <c r="AL373" i="2"/>
  <c r="AO373" i="2" s="1"/>
  <c r="AR373" i="2" s="1"/>
  <c r="AU373" i="2" s="1"/>
  <c r="AX373" i="2" s="1"/>
  <c r="AK347" i="2"/>
  <c r="BA347" i="2" s="1"/>
  <c r="AK345" i="2"/>
  <c r="BA345" i="2" s="1"/>
  <c r="AK343" i="2"/>
  <c r="BA343" i="2" s="1"/>
  <c r="AK348" i="2"/>
  <c r="BA348" i="2" s="1"/>
  <c r="AK344" i="2"/>
  <c r="BA344" i="2" s="1"/>
  <c r="AK342" i="2"/>
  <c r="BA342" i="2" s="1"/>
  <c r="V68" i="2"/>
  <c r="V67" i="2"/>
  <c r="K58" i="2"/>
  <c r="K57" i="2"/>
  <c r="V54" i="2"/>
  <c r="V53" i="2"/>
  <c r="K43" i="2"/>
  <c r="K42" i="2"/>
  <c r="V39" i="2"/>
  <c r="V38" i="2"/>
  <c r="K28" i="2"/>
  <c r="V28" i="2" s="1"/>
  <c r="U28" i="2"/>
  <c r="U29" i="2"/>
  <c r="U30" i="2"/>
  <c r="U38" i="2"/>
  <c r="U39" i="2"/>
  <c r="U40" i="2"/>
  <c r="U41" i="2"/>
  <c r="U42" i="2"/>
  <c r="U43" i="2"/>
  <c r="U52" i="2"/>
  <c r="U53" i="2"/>
  <c r="U54" i="2"/>
  <c r="U55" i="2"/>
  <c r="U56" i="2"/>
  <c r="U57" i="2"/>
  <c r="U58" i="2"/>
  <c r="U59" i="2"/>
  <c r="U66" i="2"/>
  <c r="U67" i="2"/>
  <c r="U68" i="2"/>
  <c r="U69" i="2"/>
  <c r="U70" i="2"/>
  <c r="U71" i="2"/>
  <c r="L454" i="12" l="1"/>
  <c r="M454" i="12"/>
  <c r="N454" i="12"/>
  <c r="L432" i="12"/>
  <c r="N432" i="12"/>
  <c r="M432" i="12"/>
  <c r="L465" i="12"/>
  <c r="M465" i="12"/>
  <c r="N465" i="12"/>
  <c r="L421" i="12"/>
  <c r="N421" i="12"/>
  <c r="M421" i="12"/>
  <c r="AP318" i="11"/>
  <c r="AN318" i="11"/>
  <c r="AP303" i="11"/>
  <c r="AN303" i="11"/>
  <c r="AP273" i="11"/>
  <c r="AN273" i="11"/>
  <c r="AK323" i="11"/>
  <c r="AM323" i="11"/>
  <c r="AP323" i="11" s="1"/>
  <c r="AS323" i="11" s="1"/>
  <c r="AK274" i="11"/>
  <c r="AM274" i="11"/>
  <c r="AK276" i="11"/>
  <c r="AM276" i="11"/>
  <c r="AP276" i="11" s="1"/>
  <c r="AS276" i="11" s="1"/>
  <c r="AP317" i="11"/>
  <c r="AN317" i="11"/>
  <c r="AK292" i="11"/>
  <c r="AM292" i="11"/>
  <c r="AP292" i="11" s="1"/>
  <c r="AS292" i="11" s="1"/>
  <c r="AH44" i="2"/>
  <c r="AI44" i="2" s="1"/>
  <c r="AK277" i="11"/>
  <c r="AM277" i="11"/>
  <c r="AP277" i="11" s="1"/>
  <c r="AS277" i="11" s="1"/>
  <c r="AP302" i="11"/>
  <c r="AN302" i="11"/>
  <c r="AK335" i="11"/>
  <c r="AM335" i="11"/>
  <c r="AP335" i="11" s="1"/>
  <c r="AS335" i="11" s="1"/>
  <c r="AK306" i="11"/>
  <c r="AM306" i="11"/>
  <c r="AP306" i="11" s="1"/>
  <c r="AS306" i="11" s="1"/>
  <c r="AP272" i="11"/>
  <c r="AN272" i="11"/>
  <c r="AK288" i="11"/>
  <c r="AM288" i="11"/>
  <c r="AP316" i="11"/>
  <c r="AN316" i="11"/>
  <c r="AK336" i="11"/>
  <c r="AM336" i="11"/>
  <c r="AP336" i="11" s="1"/>
  <c r="AS336" i="11" s="1"/>
  <c r="AK291" i="11"/>
  <c r="AM291" i="11"/>
  <c r="AP291" i="11" s="1"/>
  <c r="AS291" i="11" s="1"/>
  <c r="AK326" i="11"/>
  <c r="AM326" i="11"/>
  <c r="AP326" i="11" s="1"/>
  <c r="AS326" i="11" s="1"/>
  <c r="AP301" i="11"/>
  <c r="AN301" i="11"/>
  <c r="AK333" i="11"/>
  <c r="AM333" i="11"/>
  <c r="AK275" i="11"/>
  <c r="AM275" i="11"/>
  <c r="AP275" i="11" s="1"/>
  <c r="AS275" i="11" s="1"/>
  <c r="AK322" i="11"/>
  <c r="AM322" i="11"/>
  <c r="AP322" i="11" s="1"/>
  <c r="AS322" i="11" s="1"/>
  <c r="AK308" i="11"/>
  <c r="AM308" i="11"/>
  <c r="AP308" i="11" s="1"/>
  <c r="AS308" i="11" s="1"/>
  <c r="BJ147" i="7"/>
  <c r="BH147" i="7"/>
  <c r="BJ151" i="7"/>
  <c r="BH151" i="7"/>
  <c r="BP149" i="7"/>
  <c r="BQ149" i="7" s="1"/>
  <c r="BN149" i="7"/>
  <c r="BJ148" i="7"/>
  <c r="BH148" i="7"/>
  <c r="BJ150" i="7"/>
  <c r="BH150" i="7"/>
  <c r="D419" i="11"/>
  <c r="Y71" i="2"/>
  <c r="AI71" i="2"/>
  <c r="X71" i="2"/>
  <c r="AH71" i="2"/>
  <c r="X60" i="2"/>
  <c r="Y60" i="2" s="1"/>
  <c r="X62" i="2"/>
  <c r="Y62" i="2" s="1"/>
  <c r="X63" i="2"/>
  <c r="Y63" i="2" s="1"/>
  <c r="X64" i="2"/>
  <c r="Y64" i="2" s="1"/>
  <c r="AH57" i="2"/>
  <c r="AI57" i="2" s="1"/>
  <c r="X61" i="2"/>
  <c r="Y61" i="2" s="1"/>
  <c r="X65" i="2"/>
  <c r="Y65" i="2" s="1"/>
  <c r="AI41" i="2"/>
  <c r="AH41" i="2"/>
  <c r="AH60" i="2"/>
  <c r="AI60" i="2" s="1"/>
  <c r="AH50" i="2"/>
  <c r="AH64" i="2"/>
  <c r="AI64" i="2" s="1"/>
  <c r="AH51" i="2"/>
  <c r="AH47" i="2"/>
  <c r="AI47" i="2" s="1"/>
  <c r="AH33" i="2"/>
  <c r="AI33" i="2" s="1"/>
  <c r="AH70" i="2"/>
  <c r="AI70" i="2" s="1"/>
  <c r="X70" i="2"/>
  <c r="Y70" i="2" s="1"/>
  <c r="X66" i="2"/>
  <c r="Y66" i="2" s="1"/>
  <c r="AH66" i="2"/>
  <c r="AI66" i="2" s="1"/>
  <c r="AI56" i="2"/>
  <c r="Y56" i="2"/>
  <c r="X56" i="2"/>
  <c r="AH56" i="2"/>
  <c r="AI52" i="2"/>
  <c r="Y52" i="2"/>
  <c r="AH52" i="2"/>
  <c r="X52" i="2"/>
  <c r="AI40" i="2"/>
  <c r="AH40" i="2"/>
  <c r="AH29" i="2"/>
  <c r="AI29" i="2" s="1"/>
  <c r="AH36" i="2"/>
  <c r="AH45" i="2"/>
  <c r="AI45" i="2" s="1"/>
  <c r="AH35" i="2"/>
  <c r="AH31" i="2"/>
  <c r="AI31" i="2" s="1"/>
  <c r="X67" i="2"/>
  <c r="Y67" i="2" s="1"/>
  <c r="AH67" i="2"/>
  <c r="AI67" i="2" s="1"/>
  <c r="Y53" i="2"/>
  <c r="AI53" i="2"/>
  <c r="X53" i="2"/>
  <c r="AH53" i="2"/>
  <c r="AH30" i="2"/>
  <c r="AI30" i="2" s="1"/>
  <c r="AH69" i="2"/>
  <c r="AI69" i="2" s="1"/>
  <c r="X69" i="2"/>
  <c r="Y69" i="2" s="1"/>
  <c r="X59" i="2"/>
  <c r="Y59" i="2" s="1"/>
  <c r="AH59" i="2"/>
  <c r="AI59" i="2" s="1"/>
  <c r="Y55" i="2"/>
  <c r="AI55" i="2"/>
  <c r="AH55" i="2"/>
  <c r="X55" i="2"/>
  <c r="X43" i="2"/>
  <c r="AH43" i="2"/>
  <c r="AI43" i="2" s="1"/>
  <c r="AI39" i="2"/>
  <c r="AH39" i="2"/>
  <c r="AH28" i="2"/>
  <c r="AI28" i="2" s="1"/>
  <c r="AH37" i="2"/>
  <c r="AH46" i="2"/>
  <c r="AI46" i="2" s="1"/>
  <c r="AH34" i="2"/>
  <c r="AI34" i="2" s="1"/>
  <c r="AH61" i="2"/>
  <c r="AI61" i="2" s="1"/>
  <c r="AH49" i="2"/>
  <c r="AI49" i="2" s="1"/>
  <c r="AH68" i="2"/>
  <c r="AI68" i="2" s="1"/>
  <c r="X68" i="2"/>
  <c r="Y68" i="2" s="1"/>
  <c r="X58" i="2"/>
  <c r="Y58" i="2" s="1"/>
  <c r="AH58" i="2"/>
  <c r="AI58" i="2" s="1"/>
  <c r="Y54" i="2"/>
  <c r="AI54" i="2"/>
  <c r="X54" i="2"/>
  <c r="AH54" i="2"/>
  <c r="X42" i="2"/>
  <c r="X44" i="2"/>
  <c r="Y44" i="2" s="1"/>
  <c r="X48" i="2"/>
  <c r="Y48" i="2" s="1"/>
  <c r="X50" i="2"/>
  <c r="X46" i="2"/>
  <c r="Y46" i="2" s="1"/>
  <c r="X47" i="2"/>
  <c r="Y47" i="2" s="1"/>
  <c r="X49" i="2"/>
  <c r="Y49" i="2" s="1"/>
  <c r="AH42" i="2"/>
  <c r="AI42" i="2" s="1"/>
  <c r="X51" i="2"/>
  <c r="X45" i="2"/>
  <c r="Y45" i="2" s="1"/>
  <c r="AI38" i="2"/>
  <c r="AH38" i="2"/>
  <c r="AH65" i="2"/>
  <c r="AI65" i="2" s="1"/>
  <c r="AH63" i="2"/>
  <c r="AI63" i="2" s="1"/>
  <c r="AH62" i="2"/>
  <c r="AI62" i="2" s="1"/>
  <c r="AH48" i="2"/>
  <c r="AI48" i="2" s="1"/>
  <c r="AH32" i="2"/>
  <c r="AI32" i="2" s="1"/>
  <c r="X37" i="2"/>
  <c r="Y37" i="2" s="1"/>
  <c r="X31" i="2"/>
  <c r="Y31" i="2" s="1"/>
  <c r="X34" i="2"/>
  <c r="Y34" i="2" s="1"/>
  <c r="X32" i="2"/>
  <c r="Y32" i="2" s="1"/>
  <c r="X35" i="2"/>
  <c r="Y35" i="2" s="1"/>
  <c r="X33" i="2"/>
  <c r="Y33" i="2" s="1"/>
  <c r="X36" i="2"/>
  <c r="Y36" i="2" s="1"/>
  <c r="X39" i="2"/>
  <c r="Y39" i="2" s="1"/>
  <c r="X41" i="2"/>
  <c r="Y41" i="2" s="1"/>
  <c r="P350" i="2"/>
  <c r="AH350" i="2" s="1"/>
  <c r="O350" i="2"/>
  <c r="AG350" i="2" s="1"/>
  <c r="M350" i="2"/>
  <c r="AE350" i="2" s="1"/>
  <c r="L350" i="2"/>
  <c r="N350" i="2"/>
  <c r="AF350" i="2" s="1"/>
  <c r="D420" i="12"/>
  <c r="G453" i="12"/>
  <c r="AK272" i="11"/>
  <c r="AK320" i="11"/>
  <c r="AK321" i="11"/>
  <c r="AK319" i="11"/>
  <c r="AK304" i="11"/>
  <c r="AK278" i="11"/>
  <c r="AJ309" i="11"/>
  <c r="AJ305" i="11"/>
  <c r="AI286" i="11"/>
  <c r="AJ286" i="11"/>
  <c r="AM286" i="11" s="1"/>
  <c r="AI287" i="11"/>
  <c r="H431" i="11" s="1"/>
  <c r="AJ287" i="11"/>
  <c r="AM287" i="11" s="1"/>
  <c r="AI331" i="11"/>
  <c r="H463" i="11" s="1"/>
  <c r="AJ331" i="11"/>
  <c r="AM331" i="11" s="1"/>
  <c r="AJ338" i="11"/>
  <c r="AM338" i="11" s="1"/>
  <c r="AP338" i="11" s="1"/>
  <c r="AS338" i="11" s="1"/>
  <c r="AI338" i="11"/>
  <c r="AJ332" i="11"/>
  <c r="AM332" i="11" s="1"/>
  <c r="AI332" i="11"/>
  <c r="AJ289" i="11"/>
  <c r="AI289" i="11"/>
  <c r="AI293" i="11"/>
  <c r="AJ293" i="11"/>
  <c r="AJ334" i="11"/>
  <c r="AI334" i="11"/>
  <c r="AK307" i="11"/>
  <c r="AK290" i="11"/>
  <c r="AK273" i="11"/>
  <c r="AK316" i="11"/>
  <c r="G388" i="11" s="1"/>
  <c r="H452" i="11"/>
  <c r="AK318" i="11"/>
  <c r="AK317" i="11"/>
  <c r="AK303" i="11"/>
  <c r="F419" i="11"/>
  <c r="H419" i="11"/>
  <c r="G452" i="11"/>
  <c r="E452" i="11"/>
  <c r="L452" i="11" s="1"/>
  <c r="AK302" i="11"/>
  <c r="F441" i="11"/>
  <c r="E441" i="11"/>
  <c r="X57" i="2"/>
  <c r="X28" i="2"/>
  <c r="Y28" i="2" s="1"/>
  <c r="X29" i="2"/>
  <c r="Y29" i="2" s="1"/>
  <c r="X38" i="2"/>
  <c r="Y38" i="2" s="1"/>
  <c r="Y43" i="2"/>
  <c r="Y42" i="2"/>
  <c r="X40" i="2"/>
  <c r="Y40" i="2" s="1"/>
  <c r="X30" i="2"/>
  <c r="Y30" i="2" s="1"/>
  <c r="V29" i="2"/>
  <c r="V66" i="2"/>
  <c r="V40" i="2"/>
  <c r="I441" i="11" l="1"/>
  <c r="I450" i="11"/>
  <c r="I448" i="11"/>
  <c r="I449" i="11"/>
  <c r="I444" i="11"/>
  <c r="I447" i="11"/>
  <c r="I445" i="11"/>
  <c r="I451" i="11"/>
  <c r="I446" i="11"/>
  <c r="I452" i="11"/>
  <c r="I462" i="11"/>
  <c r="I459" i="11"/>
  <c r="I457" i="11"/>
  <c r="I455" i="11"/>
  <c r="I460" i="11"/>
  <c r="I456" i="11"/>
  <c r="I461" i="11"/>
  <c r="I458" i="11"/>
  <c r="I453" i="11"/>
  <c r="I454" i="11"/>
  <c r="I442" i="11"/>
  <c r="I443" i="11"/>
  <c r="AP274" i="11"/>
  <c r="AN274" i="11"/>
  <c r="I421" i="11"/>
  <c r="L421" i="11" s="1"/>
  <c r="L465" i="11"/>
  <c r="L443" i="11"/>
  <c r="AP333" i="11"/>
  <c r="AN333" i="11"/>
  <c r="AS318" i="11"/>
  <c r="AT318" i="11" s="1"/>
  <c r="AQ318" i="11"/>
  <c r="AS303" i="11"/>
  <c r="AT303" i="11" s="1"/>
  <c r="K443" i="11" s="1"/>
  <c r="AQ303" i="11"/>
  <c r="AP288" i="11"/>
  <c r="AN288" i="11"/>
  <c r="AS273" i="11"/>
  <c r="AT273" i="11" s="1"/>
  <c r="AQ273" i="11"/>
  <c r="M419" i="11"/>
  <c r="AK293" i="11"/>
  <c r="AM293" i="11"/>
  <c r="AP293" i="11" s="1"/>
  <c r="AS293" i="11" s="1"/>
  <c r="AP331" i="11"/>
  <c r="AN331" i="11"/>
  <c r="AP286" i="11"/>
  <c r="AN286" i="11"/>
  <c r="AK305" i="11"/>
  <c r="AM305" i="11"/>
  <c r="AP305" i="11" s="1"/>
  <c r="AS305" i="11" s="1"/>
  <c r="I420" i="11"/>
  <c r="AP332" i="11"/>
  <c r="AN332" i="11"/>
  <c r="I464" i="11" s="1"/>
  <c r="AK309" i="11"/>
  <c r="AM309" i="11"/>
  <c r="AP309" i="11" s="1"/>
  <c r="AS309" i="11" s="1"/>
  <c r="N419" i="11"/>
  <c r="L419" i="11"/>
  <c r="AS301" i="11"/>
  <c r="AT301" i="11" s="1"/>
  <c r="AQ301" i="11"/>
  <c r="AS316" i="11"/>
  <c r="AT316" i="11" s="1"/>
  <c r="AQ316" i="11"/>
  <c r="AQ272" i="11"/>
  <c r="AS272" i="11"/>
  <c r="AT272" i="11" s="1"/>
  <c r="AS317" i="11"/>
  <c r="AT317" i="11" s="1"/>
  <c r="K453" i="11" s="1"/>
  <c r="AQ317" i="11"/>
  <c r="J453" i="11" s="1"/>
  <c r="AP287" i="11"/>
  <c r="AN287" i="11"/>
  <c r="N452" i="11"/>
  <c r="AK334" i="11"/>
  <c r="AM334" i="11"/>
  <c r="AP334" i="11" s="1"/>
  <c r="AS334" i="11" s="1"/>
  <c r="AK289" i="11"/>
  <c r="AM289" i="11"/>
  <c r="AP289" i="11" s="1"/>
  <c r="AS289" i="11" s="1"/>
  <c r="AS302" i="11"/>
  <c r="AT302" i="11" s="1"/>
  <c r="K442" i="11" s="1"/>
  <c r="AQ302" i="11"/>
  <c r="BM151" i="7"/>
  <c r="BK151" i="7"/>
  <c r="BM148" i="7"/>
  <c r="BK148" i="7"/>
  <c r="BM150" i="7"/>
  <c r="BK150" i="7"/>
  <c r="BM147" i="7"/>
  <c r="BK147" i="7"/>
  <c r="H355" i="11"/>
  <c r="D485" i="11" s="1"/>
  <c r="Y57" i="2"/>
  <c r="T66" i="2" s="1"/>
  <c r="T45" i="2"/>
  <c r="T46" i="2"/>
  <c r="T49" i="2"/>
  <c r="T48" i="2"/>
  <c r="T50" i="2"/>
  <c r="T47" i="2"/>
  <c r="T51" i="2"/>
  <c r="T28" i="2"/>
  <c r="T37" i="2"/>
  <c r="T32" i="2"/>
  <c r="T33" i="2"/>
  <c r="T36" i="2"/>
  <c r="T35" i="2"/>
  <c r="T34" i="2"/>
  <c r="T31" i="2"/>
  <c r="T38" i="2"/>
  <c r="H442" i="11"/>
  <c r="H420" i="11"/>
  <c r="G362" i="11"/>
  <c r="G360" i="11"/>
  <c r="G357" i="11"/>
  <c r="H357" i="11" s="1"/>
  <c r="D487" i="11" s="1"/>
  <c r="G358" i="11"/>
  <c r="H358" i="11" s="1"/>
  <c r="D488" i="11" s="1"/>
  <c r="G356" i="11"/>
  <c r="G363" i="11"/>
  <c r="G359" i="11"/>
  <c r="G361" i="11"/>
  <c r="G365" i="11"/>
  <c r="G364" i="11"/>
  <c r="H388" i="11"/>
  <c r="D518" i="11" s="1"/>
  <c r="AK332" i="11"/>
  <c r="H454" i="11"/>
  <c r="G397" i="11"/>
  <c r="G391" i="11"/>
  <c r="G393" i="11"/>
  <c r="G398" i="11"/>
  <c r="G394" i="11"/>
  <c r="G395" i="11"/>
  <c r="G392" i="11"/>
  <c r="G396" i="11"/>
  <c r="AK331" i="11"/>
  <c r="H441" i="11"/>
  <c r="G390" i="11"/>
  <c r="H464" i="11"/>
  <c r="G389" i="11"/>
  <c r="AK301" i="11"/>
  <c r="G379" i="11" s="1"/>
  <c r="H379" i="11" s="1"/>
  <c r="D509" i="11" s="1"/>
  <c r="AK287" i="11"/>
  <c r="H430" i="11"/>
  <c r="AK338" i="11"/>
  <c r="AK286" i="11"/>
  <c r="E430" i="11"/>
  <c r="F430" i="11"/>
  <c r="H453" i="11"/>
  <c r="T29" i="2"/>
  <c r="T39" i="2"/>
  <c r="T53" i="2"/>
  <c r="T42" i="2"/>
  <c r="T43" i="2"/>
  <c r="T54" i="2"/>
  <c r="T44" i="2"/>
  <c r="T55" i="2"/>
  <c r="T56" i="2"/>
  <c r="T52" i="2"/>
  <c r="T41" i="2"/>
  <c r="T30" i="2"/>
  <c r="T40" i="2"/>
  <c r="J454" i="11" l="1"/>
  <c r="I465" i="11"/>
  <c r="K452" i="11"/>
  <c r="K459" i="11"/>
  <c r="K457" i="11"/>
  <c r="K462" i="11"/>
  <c r="K460" i="11"/>
  <c r="K461" i="11"/>
  <c r="K458" i="11"/>
  <c r="K456" i="11"/>
  <c r="K455" i="11"/>
  <c r="I430" i="11"/>
  <c r="I439" i="11"/>
  <c r="I434" i="11"/>
  <c r="I436" i="11"/>
  <c r="I437" i="11"/>
  <c r="I440" i="11"/>
  <c r="I438" i="11"/>
  <c r="I433" i="11"/>
  <c r="I435" i="11"/>
  <c r="I432" i="11"/>
  <c r="L432" i="11" s="1"/>
  <c r="J442" i="11"/>
  <c r="K441" i="11"/>
  <c r="K449" i="11"/>
  <c r="K451" i="11"/>
  <c r="K448" i="11"/>
  <c r="K447" i="11"/>
  <c r="K446" i="11"/>
  <c r="K444" i="11"/>
  <c r="K450" i="11"/>
  <c r="K445" i="11"/>
  <c r="I463" i="11"/>
  <c r="L463" i="11" s="1"/>
  <c r="I471" i="11"/>
  <c r="I473" i="11"/>
  <c r="I470" i="11"/>
  <c r="I472" i="11"/>
  <c r="I466" i="11"/>
  <c r="I468" i="11"/>
  <c r="I467" i="11"/>
  <c r="I469" i="11"/>
  <c r="K454" i="11"/>
  <c r="I431" i="11"/>
  <c r="L431" i="11" s="1"/>
  <c r="J441" i="11"/>
  <c r="J450" i="11"/>
  <c r="J448" i="11"/>
  <c r="J449" i="11"/>
  <c r="J444" i="11"/>
  <c r="J447" i="11"/>
  <c r="J445" i="11"/>
  <c r="J451" i="11"/>
  <c r="J446" i="11"/>
  <c r="J452" i="11"/>
  <c r="M452" i="11" s="1"/>
  <c r="J460" i="11"/>
  <c r="J457" i="11"/>
  <c r="J459" i="11"/>
  <c r="J458" i="11"/>
  <c r="J461" i="11"/>
  <c r="J462" i="11"/>
  <c r="J456" i="11"/>
  <c r="J455" i="11"/>
  <c r="J443" i="11"/>
  <c r="N441" i="11"/>
  <c r="AB27" i="2"/>
  <c r="AC27" i="2" s="1"/>
  <c r="AD27" i="2" s="1"/>
  <c r="I422" i="11"/>
  <c r="L422" i="11" s="1"/>
  <c r="I426" i="11"/>
  <c r="I428" i="11"/>
  <c r="I423" i="11"/>
  <c r="I425" i="11"/>
  <c r="I427" i="11"/>
  <c r="I424" i="11"/>
  <c r="I429" i="11"/>
  <c r="AS274" i="11"/>
  <c r="AT274" i="11" s="1"/>
  <c r="AQ274" i="11"/>
  <c r="L454" i="11"/>
  <c r="L430" i="11"/>
  <c r="J421" i="11"/>
  <c r="M421" i="11" s="1"/>
  <c r="M454" i="11"/>
  <c r="M443" i="11"/>
  <c r="K421" i="11"/>
  <c r="N421" i="11" s="1"/>
  <c r="N443" i="11"/>
  <c r="N454" i="11"/>
  <c r="AS333" i="11"/>
  <c r="AT333" i="11" s="1"/>
  <c r="AQ333" i="11"/>
  <c r="AS288" i="11"/>
  <c r="AT288" i="11" s="1"/>
  <c r="AQ288" i="11"/>
  <c r="L420" i="11"/>
  <c r="AQ287" i="11"/>
  <c r="AS287" i="11"/>
  <c r="AT287" i="11" s="1"/>
  <c r="N442" i="11"/>
  <c r="K420" i="11"/>
  <c r="N420" i="11" s="1"/>
  <c r="L442" i="11"/>
  <c r="M453" i="11"/>
  <c r="M431" i="11"/>
  <c r="M442" i="11"/>
  <c r="J420" i="11"/>
  <c r="M420" i="11" s="1"/>
  <c r="AS286" i="11"/>
  <c r="AT286" i="11" s="1"/>
  <c r="AQ286" i="11"/>
  <c r="L441" i="11"/>
  <c r="AQ332" i="11"/>
  <c r="AS332" i="11"/>
  <c r="AT332" i="11" s="1"/>
  <c r="M441" i="11"/>
  <c r="L453" i="11"/>
  <c r="N453" i="11"/>
  <c r="M464" i="11"/>
  <c r="L464" i="11"/>
  <c r="AS331" i="11"/>
  <c r="AT331" i="11" s="1"/>
  <c r="AQ331" i="11"/>
  <c r="BP147" i="7"/>
  <c r="BQ147" i="7" s="1"/>
  <c r="BN147" i="7"/>
  <c r="BP148" i="7"/>
  <c r="BQ148" i="7" s="1"/>
  <c r="BN148" i="7"/>
  <c r="BP150" i="7"/>
  <c r="BQ150" i="7" s="1"/>
  <c r="BN150" i="7"/>
  <c r="BN151" i="7"/>
  <c r="BP151" i="7"/>
  <c r="BQ151" i="7" s="1"/>
  <c r="T70" i="2"/>
  <c r="T71" i="2"/>
  <c r="T59" i="2"/>
  <c r="T69" i="2"/>
  <c r="T68" i="2"/>
  <c r="T58" i="2"/>
  <c r="T67" i="2"/>
  <c r="T60" i="2"/>
  <c r="T64" i="2"/>
  <c r="T61" i="2"/>
  <c r="T65" i="2"/>
  <c r="T62" i="2"/>
  <c r="T63" i="2"/>
  <c r="T57" i="2"/>
  <c r="AB28" i="2"/>
  <c r="AC28" i="2" s="1"/>
  <c r="AB44" i="2"/>
  <c r="AC44" i="2" s="1"/>
  <c r="AB30" i="2"/>
  <c r="AC30" i="2" s="1"/>
  <c r="AB33" i="2"/>
  <c r="AC33" i="2" s="1"/>
  <c r="AB38" i="2"/>
  <c r="AC38" i="2" s="1"/>
  <c r="AB41" i="2"/>
  <c r="AC41" i="2" s="1"/>
  <c r="AB29" i="2"/>
  <c r="AC29" i="2" s="1"/>
  <c r="AB37" i="2"/>
  <c r="AC37" i="2" s="1"/>
  <c r="AB35" i="2"/>
  <c r="AC35" i="2" s="1"/>
  <c r="AB31" i="2"/>
  <c r="AC31" i="2" s="1"/>
  <c r="AB36" i="2"/>
  <c r="AC36" i="2" s="1"/>
  <c r="AB39" i="2"/>
  <c r="AC39" i="2" s="1"/>
  <c r="AB34" i="2"/>
  <c r="AC34" i="2" s="1"/>
  <c r="AB32" i="2"/>
  <c r="AC32" i="2" s="1"/>
  <c r="AB40" i="2"/>
  <c r="AC40" i="2" s="1"/>
  <c r="AB55" i="2"/>
  <c r="AC55" i="2" s="1"/>
  <c r="AB53" i="2"/>
  <c r="AC53" i="2" s="1"/>
  <c r="AB50" i="2"/>
  <c r="AC50" i="2" s="1"/>
  <c r="AB51" i="2"/>
  <c r="AC51" i="2" s="1"/>
  <c r="AB47" i="2"/>
  <c r="AC47" i="2" s="1"/>
  <c r="AB45" i="2"/>
  <c r="AC45" i="2" s="1"/>
  <c r="AB54" i="2"/>
  <c r="AC54" i="2" s="1"/>
  <c r="AB46" i="2"/>
  <c r="AC46" i="2" s="1"/>
  <c r="AB56" i="2"/>
  <c r="AC56" i="2" s="1"/>
  <c r="AB52" i="2"/>
  <c r="AC52" i="2" s="1"/>
  <c r="AB49" i="2"/>
  <c r="AC49" i="2" s="1"/>
  <c r="AB48" i="2"/>
  <c r="AC48" i="2" s="1"/>
  <c r="H356" i="11"/>
  <c r="D486" i="11" s="1"/>
  <c r="G384" i="11"/>
  <c r="G380" i="11"/>
  <c r="G378" i="11"/>
  <c r="G381" i="11"/>
  <c r="G386" i="11"/>
  <c r="G387" i="11"/>
  <c r="G371" i="11"/>
  <c r="G375" i="11"/>
  <c r="G376" i="11"/>
  <c r="G368" i="11"/>
  <c r="H368" i="11" s="1"/>
  <c r="D498" i="11" s="1"/>
  <c r="G373" i="11"/>
  <c r="G369" i="11"/>
  <c r="G372" i="11"/>
  <c r="G370" i="11"/>
  <c r="G374" i="11"/>
  <c r="G382" i="11"/>
  <c r="G383" i="11"/>
  <c r="G400" i="11"/>
  <c r="G399" i="11"/>
  <c r="G409" i="11"/>
  <c r="G408" i="11"/>
  <c r="G402" i="11"/>
  <c r="G401" i="11"/>
  <c r="H401" i="11" s="1"/>
  <c r="D531" i="11" s="1"/>
  <c r="G404" i="11"/>
  <c r="G403" i="11"/>
  <c r="G407" i="11"/>
  <c r="G405" i="11"/>
  <c r="G406" i="11"/>
  <c r="G385" i="11"/>
  <c r="G377" i="11"/>
  <c r="G367" i="11"/>
  <c r="H390" i="11"/>
  <c r="D520" i="11" s="1"/>
  <c r="G366" i="11"/>
  <c r="H389" i="11"/>
  <c r="D519" i="11" s="1"/>
  <c r="AB43" i="2"/>
  <c r="AC43" i="2" s="1"/>
  <c r="AB42" i="2"/>
  <c r="AC42" i="2" s="1"/>
  <c r="F99" i="3"/>
  <c r="C159" i="3" s="1"/>
  <c r="F102" i="3"/>
  <c r="F103" i="3"/>
  <c r="F104" i="3"/>
  <c r="F105" i="3"/>
  <c r="F106" i="3"/>
  <c r="C166" i="3" s="1"/>
  <c r="F107" i="3"/>
  <c r="C167" i="3" s="1"/>
  <c r="F108" i="3"/>
  <c r="F109" i="3"/>
  <c r="C169" i="3" s="1"/>
  <c r="F110" i="3"/>
  <c r="C170" i="3" s="1"/>
  <c r="F111" i="3"/>
  <c r="C171" i="3" s="1"/>
  <c r="F112" i="3"/>
  <c r="C172" i="3" s="1"/>
  <c r="F113" i="3"/>
  <c r="C173" i="3" s="1"/>
  <c r="D99" i="3"/>
  <c r="D100" i="3"/>
  <c r="F100" i="3" s="1"/>
  <c r="C160" i="3" s="1"/>
  <c r="D101" i="3"/>
  <c r="F101" i="3" s="1"/>
  <c r="C161" i="3" s="1"/>
  <c r="D102" i="3"/>
  <c r="D103" i="3"/>
  <c r="D104" i="3"/>
  <c r="D105" i="3"/>
  <c r="D106" i="3"/>
  <c r="D107" i="3"/>
  <c r="D108" i="3"/>
  <c r="D109" i="3"/>
  <c r="D110" i="3"/>
  <c r="D111" i="3"/>
  <c r="D112" i="3"/>
  <c r="D113" i="3"/>
  <c r="G27" i="3"/>
  <c r="G28" i="3"/>
  <c r="G29" i="3"/>
  <c r="G30" i="3"/>
  <c r="G31" i="3"/>
  <c r="G32" i="3"/>
  <c r="G33" i="3"/>
  <c r="G34" i="3"/>
  <c r="G35" i="3"/>
  <c r="G36" i="3"/>
  <c r="G37" i="3"/>
  <c r="G38" i="3"/>
  <c r="G39" i="3"/>
  <c r="G40" i="3"/>
  <c r="G41" i="3"/>
  <c r="J26" i="7"/>
  <c r="AM41" i="7" s="1"/>
  <c r="E86" i="7"/>
  <c r="J27" i="7"/>
  <c r="J29" i="7"/>
  <c r="AM44" i="7" s="1"/>
  <c r="J28" i="7"/>
  <c r="J30" i="7"/>
  <c r="AM45" i="7" s="1"/>
  <c r="E88" i="7"/>
  <c r="J37" i="7"/>
  <c r="AM52" i="7" s="1"/>
  <c r="E97" i="7"/>
  <c r="E96" i="7"/>
  <c r="E95" i="7"/>
  <c r="E94" i="7"/>
  <c r="E93" i="7"/>
  <c r="E92" i="7"/>
  <c r="E91" i="7"/>
  <c r="E90" i="7"/>
  <c r="E89" i="7"/>
  <c r="J34" i="7"/>
  <c r="AM49" i="7" s="1"/>
  <c r="J33" i="7"/>
  <c r="AM48" i="7" s="1"/>
  <c r="J32" i="7"/>
  <c r="AM47" i="7" s="1"/>
  <c r="J31" i="7"/>
  <c r="AM46" i="7" s="1"/>
  <c r="E73" i="3"/>
  <c r="G145" i="3"/>
  <c r="G141" i="3"/>
  <c r="G138" i="3"/>
  <c r="F140" i="3"/>
  <c r="G134" i="3"/>
  <c r="N134" i="3" s="1"/>
  <c r="G24" i="3"/>
  <c r="G25" i="3"/>
  <c r="E74" i="3"/>
  <c r="E84" i="3"/>
  <c r="E83" i="3"/>
  <c r="E82" i="3"/>
  <c r="E81" i="3"/>
  <c r="E80" i="3"/>
  <c r="E79" i="3"/>
  <c r="E78" i="3"/>
  <c r="E77" i="3"/>
  <c r="E76" i="3"/>
  <c r="E75" i="3"/>
  <c r="B618" i="2"/>
  <c r="B593" i="2"/>
  <c r="B662" i="2"/>
  <c r="B659" i="2"/>
  <c r="E186" i="2"/>
  <c r="E187" i="2"/>
  <c r="E188" i="2"/>
  <c r="E185" i="2"/>
  <c r="K464" i="11" l="1"/>
  <c r="N464" i="11" s="1"/>
  <c r="J431" i="11"/>
  <c r="K463" i="11"/>
  <c r="N463" i="11" s="1"/>
  <c r="K470" i="11"/>
  <c r="K472" i="11"/>
  <c r="K471" i="11"/>
  <c r="K468" i="11"/>
  <c r="K469" i="11"/>
  <c r="K467" i="11"/>
  <c r="K473" i="11"/>
  <c r="K466" i="11"/>
  <c r="K465" i="11"/>
  <c r="N465" i="11" s="1"/>
  <c r="J430" i="11"/>
  <c r="M430" i="11" s="1"/>
  <c r="J440" i="11"/>
  <c r="J438" i="11"/>
  <c r="J439" i="11"/>
  <c r="J434" i="11"/>
  <c r="J433" i="11"/>
  <c r="J435" i="11"/>
  <c r="J437" i="11"/>
  <c r="J436" i="11"/>
  <c r="J432" i="11"/>
  <c r="M432" i="11" s="1"/>
  <c r="K430" i="11"/>
  <c r="N430" i="11" s="1"/>
  <c r="K439" i="11"/>
  <c r="K437" i="11"/>
  <c r="K438" i="11"/>
  <c r="K433" i="11"/>
  <c r="K436" i="11"/>
  <c r="K434" i="11"/>
  <c r="K440" i="11"/>
  <c r="K435" i="11"/>
  <c r="K431" i="11"/>
  <c r="N431" i="11" s="1"/>
  <c r="K432" i="11"/>
  <c r="N432" i="11" s="1"/>
  <c r="J463" i="11"/>
  <c r="M463" i="11" s="1"/>
  <c r="J470" i="11"/>
  <c r="J472" i="11"/>
  <c r="J473" i="11"/>
  <c r="J467" i="11"/>
  <c r="J469" i="11"/>
  <c r="J471" i="11"/>
  <c r="J466" i="11"/>
  <c r="J468" i="11"/>
  <c r="J464" i="11"/>
  <c r="J465" i="11"/>
  <c r="M465" i="11" s="1"/>
  <c r="K369" i="2"/>
  <c r="K368" i="2"/>
  <c r="K367" i="2"/>
  <c r="K422" i="11"/>
  <c r="N422" i="11" s="1"/>
  <c r="D553" i="11" s="1"/>
  <c r="K427" i="11"/>
  <c r="K424" i="11"/>
  <c r="K429" i="11"/>
  <c r="K425" i="11"/>
  <c r="K426" i="11"/>
  <c r="K423" i="11"/>
  <c r="K428" i="11"/>
  <c r="J422" i="11"/>
  <c r="M422" i="11" s="1"/>
  <c r="D552" i="11" s="1"/>
  <c r="J424" i="11"/>
  <c r="J423" i="11"/>
  <c r="J427" i="11"/>
  <c r="J429" i="11"/>
  <c r="J426" i="11"/>
  <c r="J425" i="11"/>
  <c r="J428" i="11"/>
  <c r="K338" i="2"/>
  <c r="K339" i="2"/>
  <c r="AB61" i="2"/>
  <c r="AC61" i="2" s="1"/>
  <c r="C109" i="2" s="1"/>
  <c r="C164" i="2" s="1"/>
  <c r="C304" i="2" s="1"/>
  <c r="AB58" i="2"/>
  <c r="AC58" i="2" s="1"/>
  <c r="AD58" i="2" s="1"/>
  <c r="AB57" i="2"/>
  <c r="AC57" i="2" s="1"/>
  <c r="AD57" i="2" s="1"/>
  <c r="AB63" i="2"/>
  <c r="AC63" i="2" s="1"/>
  <c r="AD63" i="2" s="1"/>
  <c r="AB62" i="2"/>
  <c r="AC62" i="2" s="1"/>
  <c r="AD62" i="2" s="1"/>
  <c r="AB70" i="2"/>
  <c r="AC70" i="2" s="1"/>
  <c r="C118" i="2" s="1"/>
  <c r="AB60" i="2"/>
  <c r="AC60" i="2" s="1"/>
  <c r="AD60" i="2" s="1"/>
  <c r="AB65" i="2"/>
  <c r="AC65" i="2" s="1"/>
  <c r="AD65" i="2" s="1"/>
  <c r="AB59" i="2"/>
  <c r="AC59" i="2" s="1"/>
  <c r="C107" i="2" s="1"/>
  <c r="T107" i="2" s="1"/>
  <c r="AB69" i="2"/>
  <c r="AC69" i="2" s="1"/>
  <c r="C117" i="2" s="1"/>
  <c r="C172" i="2" s="1"/>
  <c r="C312" i="2" s="1"/>
  <c r="AB66" i="2"/>
  <c r="AC66" i="2" s="1"/>
  <c r="C114" i="2" s="1"/>
  <c r="C169" i="2" s="1"/>
  <c r="C309" i="2" s="1"/>
  <c r="AB67" i="2"/>
  <c r="AC67" i="2" s="1"/>
  <c r="C115" i="2" s="1"/>
  <c r="C170" i="2" s="1"/>
  <c r="C310" i="2" s="1"/>
  <c r="AB68" i="2"/>
  <c r="AC68" i="2" s="1"/>
  <c r="C116" i="2" s="1"/>
  <c r="C171" i="2" s="1"/>
  <c r="C311" i="2" s="1"/>
  <c r="AB71" i="2"/>
  <c r="AC71" i="2" s="1"/>
  <c r="C119" i="2" s="1"/>
  <c r="AB64" i="2"/>
  <c r="AC64" i="2" s="1"/>
  <c r="AD64" i="2" s="1"/>
  <c r="AD44" i="2"/>
  <c r="C92" i="2"/>
  <c r="AD52" i="2"/>
  <c r="C100" i="2"/>
  <c r="C155" i="2" s="1"/>
  <c r="C295" i="2" s="1"/>
  <c r="AD45" i="2"/>
  <c r="C93" i="2"/>
  <c r="C148" i="2" s="1"/>
  <c r="C288" i="2" s="1"/>
  <c r="AD53" i="2"/>
  <c r="C101" i="2"/>
  <c r="C156" i="2" s="1"/>
  <c r="C296" i="2" s="1"/>
  <c r="AD56" i="2"/>
  <c r="AD47" i="2"/>
  <c r="C95" i="2"/>
  <c r="C150" i="2" s="1"/>
  <c r="C290" i="2" s="1"/>
  <c r="AD48" i="2"/>
  <c r="C96" i="2"/>
  <c r="C151" i="2" s="1"/>
  <c r="C291" i="2" s="1"/>
  <c r="AD46" i="2"/>
  <c r="C94" i="2"/>
  <c r="C149" i="2" s="1"/>
  <c r="C289" i="2" s="1"/>
  <c r="AD51" i="2"/>
  <c r="C99" i="2"/>
  <c r="C154" i="2" s="1"/>
  <c r="C294" i="2" s="1"/>
  <c r="AD55" i="2"/>
  <c r="C103" i="2"/>
  <c r="AD49" i="2"/>
  <c r="C97" i="2"/>
  <c r="C152" i="2" s="1"/>
  <c r="C292" i="2" s="1"/>
  <c r="AD54" i="2"/>
  <c r="C102" i="2"/>
  <c r="C157" i="2" s="1"/>
  <c r="C297" i="2" s="1"/>
  <c r="AD50" i="2"/>
  <c r="C98" i="2"/>
  <c r="C153" i="2" s="1"/>
  <c r="C293" i="2" s="1"/>
  <c r="AD41" i="2"/>
  <c r="AD40" i="2"/>
  <c r="C88" i="2"/>
  <c r="AD36" i="2"/>
  <c r="C84" i="2"/>
  <c r="C139" i="2" s="1"/>
  <c r="C279" i="2" s="1"/>
  <c r="AD30" i="2"/>
  <c r="C78" i="2"/>
  <c r="AD34" i="2"/>
  <c r="C82" i="2"/>
  <c r="C137" i="2" s="1"/>
  <c r="C277" i="2" s="1"/>
  <c r="AD35" i="2"/>
  <c r="C83" i="2"/>
  <c r="C138" i="2" s="1"/>
  <c r="C278" i="2" s="1"/>
  <c r="AD38" i="2"/>
  <c r="C86" i="2"/>
  <c r="C141" i="2" s="1"/>
  <c r="C281" i="2" s="1"/>
  <c r="AD39" i="2"/>
  <c r="C87" i="2"/>
  <c r="AD37" i="2"/>
  <c r="C85" i="2"/>
  <c r="C140" i="2" s="1"/>
  <c r="C280" i="2" s="1"/>
  <c r="AD33" i="2"/>
  <c r="C81" i="2"/>
  <c r="C136" i="2" s="1"/>
  <c r="C276" i="2" s="1"/>
  <c r="AD29" i="2"/>
  <c r="C77" i="2"/>
  <c r="AD32" i="2"/>
  <c r="C80" i="2"/>
  <c r="C135" i="2" s="1"/>
  <c r="C275" i="2" s="1"/>
  <c r="AD31" i="2"/>
  <c r="C79" i="2"/>
  <c r="C134" i="2" s="1"/>
  <c r="C274" i="2" s="1"/>
  <c r="C76" i="2"/>
  <c r="C131" i="2" s="1"/>
  <c r="C271" i="2" s="1"/>
  <c r="C75" i="2"/>
  <c r="K335" i="2"/>
  <c r="K341" i="2"/>
  <c r="K337" i="2"/>
  <c r="K340" i="2"/>
  <c r="K336" i="2"/>
  <c r="H400" i="11"/>
  <c r="D530" i="11" s="1"/>
  <c r="K366" i="2"/>
  <c r="K352" i="2"/>
  <c r="K354" i="2"/>
  <c r="K353" i="2"/>
  <c r="D560" i="11"/>
  <c r="H378" i="11"/>
  <c r="D508" i="11" s="1"/>
  <c r="H399" i="11"/>
  <c r="D529" i="11" s="1"/>
  <c r="D551" i="11"/>
  <c r="AD28" i="2"/>
  <c r="D562" i="11"/>
  <c r="D561" i="11"/>
  <c r="D563" i="11"/>
  <c r="H367" i="11"/>
  <c r="D497" i="11" s="1"/>
  <c r="H366" i="11"/>
  <c r="D496" i="11" s="1"/>
  <c r="D558" i="11"/>
  <c r="H377" i="11"/>
  <c r="D507" i="11" s="1"/>
  <c r="C89" i="2"/>
  <c r="C144" i="2" s="1"/>
  <c r="C284" i="2" s="1"/>
  <c r="C91" i="2"/>
  <c r="AD43" i="2"/>
  <c r="C90" i="2"/>
  <c r="T90" i="2" s="1"/>
  <c r="AD42" i="2"/>
  <c r="C104" i="2"/>
  <c r="C159" i="2" s="1"/>
  <c r="C299" i="2" s="1"/>
  <c r="B156" i="7"/>
  <c r="B177" i="7" s="1"/>
  <c r="B228" i="7" s="1"/>
  <c r="AR134" i="7"/>
  <c r="AS134" i="7" s="1"/>
  <c r="AM42" i="7"/>
  <c r="AM43" i="7"/>
  <c r="S129" i="3"/>
  <c r="S133" i="3"/>
  <c r="T133" i="3" s="1"/>
  <c r="S137" i="3"/>
  <c r="S141" i="3"/>
  <c r="S145" i="3"/>
  <c r="S139" i="3"/>
  <c r="S136" i="3"/>
  <c r="S144" i="3"/>
  <c r="M128" i="3"/>
  <c r="S130" i="3"/>
  <c r="S134" i="3"/>
  <c r="T134" i="3" s="1"/>
  <c r="G162" i="3" s="1"/>
  <c r="S138" i="3"/>
  <c r="S142" i="3"/>
  <c r="S131" i="3"/>
  <c r="S135" i="3"/>
  <c r="S143" i="3"/>
  <c r="S132" i="3"/>
  <c r="S140" i="3"/>
  <c r="S128" i="3"/>
  <c r="V59" i="2"/>
  <c r="V58" i="2"/>
  <c r="V57" i="2"/>
  <c r="V44" i="2"/>
  <c r="V43" i="2"/>
  <c r="V42" i="2"/>
  <c r="V70" i="2"/>
  <c r="V71" i="2"/>
  <c r="V69" i="2"/>
  <c r="V56" i="2"/>
  <c r="V55" i="2"/>
  <c r="V52" i="2"/>
  <c r="V41" i="2"/>
  <c r="V30" i="2"/>
  <c r="K334" i="2"/>
  <c r="K426" i="2"/>
  <c r="K443" i="2"/>
  <c r="F129" i="3"/>
  <c r="G129" i="3" s="1"/>
  <c r="N129" i="3" s="1"/>
  <c r="G140" i="3"/>
  <c r="G136" i="3"/>
  <c r="G137" i="3"/>
  <c r="G139" i="3"/>
  <c r="G135" i="3"/>
  <c r="G144" i="3"/>
  <c r="C45" i="3"/>
  <c r="F131" i="3"/>
  <c r="G131" i="3" s="1"/>
  <c r="N131" i="3" s="1"/>
  <c r="F144" i="3"/>
  <c r="F137" i="3"/>
  <c r="F135" i="3"/>
  <c r="F143" i="3"/>
  <c r="F133" i="3"/>
  <c r="G133" i="3" s="1"/>
  <c r="N133" i="3" s="1"/>
  <c r="K434" i="2"/>
  <c r="F138" i="3"/>
  <c r="F134" i="3"/>
  <c r="F130" i="3"/>
  <c r="G130" i="3" s="1"/>
  <c r="N130" i="3" s="1"/>
  <c r="F142" i="3"/>
  <c r="G142" i="3"/>
  <c r="F136" i="3"/>
  <c r="F128" i="3"/>
  <c r="G128" i="3" s="1"/>
  <c r="G143" i="3"/>
  <c r="F139" i="3"/>
  <c r="C168" i="3"/>
  <c r="F145" i="3"/>
  <c r="K380" i="2"/>
  <c r="F141" i="3"/>
  <c r="F132" i="3"/>
  <c r="G132" i="3" s="1"/>
  <c r="N132" i="3" s="1"/>
  <c r="D565" i="11" l="1"/>
  <c r="D564" i="11"/>
  <c r="AD61" i="2"/>
  <c r="O368" i="2"/>
  <c r="AG368" i="2" s="1"/>
  <c r="N368" i="2"/>
  <c r="AF368" i="2" s="1"/>
  <c r="M368" i="2"/>
  <c r="AE368" i="2" s="1"/>
  <c r="L368" i="2"/>
  <c r="AD368" i="2" s="1"/>
  <c r="P368" i="2"/>
  <c r="AH368" i="2" s="1"/>
  <c r="O367" i="2"/>
  <c r="AG367" i="2" s="1"/>
  <c r="P367" i="2"/>
  <c r="AH367" i="2" s="1"/>
  <c r="N367" i="2"/>
  <c r="AF367" i="2" s="1"/>
  <c r="M367" i="2"/>
  <c r="AE367" i="2" s="1"/>
  <c r="L367" i="2"/>
  <c r="AD367" i="2" s="1"/>
  <c r="P369" i="2"/>
  <c r="AH369" i="2" s="1"/>
  <c r="M369" i="2"/>
  <c r="AE369" i="2" s="1"/>
  <c r="N369" i="2"/>
  <c r="AF369" i="2" s="1"/>
  <c r="O369" i="2"/>
  <c r="AG369" i="2" s="1"/>
  <c r="L369" i="2"/>
  <c r="AD369" i="2" s="1"/>
  <c r="D78" i="2"/>
  <c r="G133" i="2" s="1"/>
  <c r="P338" i="2"/>
  <c r="AH338" i="2" s="1"/>
  <c r="O338" i="2"/>
  <c r="AG338" i="2" s="1"/>
  <c r="N338" i="2"/>
  <c r="AF338" i="2" s="1"/>
  <c r="L338" i="2"/>
  <c r="AD338" i="2" s="1"/>
  <c r="M338" i="2"/>
  <c r="AE338" i="2" s="1"/>
  <c r="P339" i="2"/>
  <c r="AH339" i="2" s="1"/>
  <c r="M339" i="2"/>
  <c r="AE339" i="2" s="1"/>
  <c r="O339" i="2"/>
  <c r="AG339" i="2" s="1"/>
  <c r="N339" i="2"/>
  <c r="AF339" i="2" s="1"/>
  <c r="L339" i="2"/>
  <c r="AD339" i="2" s="1"/>
  <c r="D77" i="2"/>
  <c r="G132" i="2" s="1"/>
  <c r="O380" i="2"/>
  <c r="AG380" i="2" s="1"/>
  <c r="M380" i="2"/>
  <c r="AE380" i="2" s="1"/>
  <c r="P380" i="2"/>
  <c r="AH380" i="2" s="1"/>
  <c r="N380" i="2"/>
  <c r="AF380" i="2" s="1"/>
  <c r="L380" i="2"/>
  <c r="AD380" i="2" s="1"/>
  <c r="F312" i="2"/>
  <c r="D312" i="2"/>
  <c r="D311" i="2"/>
  <c r="F311" i="2"/>
  <c r="D310" i="2"/>
  <c r="F310" i="2"/>
  <c r="F309" i="2"/>
  <c r="D309" i="2"/>
  <c r="B200" i="7"/>
  <c r="D296" i="2"/>
  <c r="F296" i="2"/>
  <c r="D295" i="2"/>
  <c r="F295" i="2"/>
  <c r="D299" i="2"/>
  <c r="F299" i="2"/>
  <c r="D297" i="2"/>
  <c r="F297" i="2"/>
  <c r="D289" i="2"/>
  <c r="F289" i="2"/>
  <c r="F290" i="2"/>
  <c r="D290" i="2"/>
  <c r="D293" i="2"/>
  <c r="F293" i="2"/>
  <c r="D292" i="2"/>
  <c r="F292" i="2"/>
  <c r="F294" i="2"/>
  <c r="D294" i="2"/>
  <c r="D291" i="2"/>
  <c r="F291" i="2"/>
  <c r="C110" i="2"/>
  <c r="C165" i="2" s="1"/>
  <c r="D284" i="2"/>
  <c r="F284" i="2"/>
  <c r="D280" i="2"/>
  <c r="F280" i="2"/>
  <c r="D281" i="2"/>
  <c r="F281" i="2"/>
  <c r="D277" i="2"/>
  <c r="F277" i="2"/>
  <c r="D279" i="2"/>
  <c r="F279" i="2"/>
  <c r="D276" i="2"/>
  <c r="F276" i="2"/>
  <c r="F278" i="2"/>
  <c r="D278" i="2"/>
  <c r="H169" i="2"/>
  <c r="C263" i="2"/>
  <c r="H172" i="2"/>
  <c r="C266" i="2"/>
  <c r="H170" i="2"/>
  <c r="C264" i="2"/>
  <c r="H171" i="2"/>
  <c r="C265" i="2"/>
  <c r="C242" i="2"/>
  <c r="H153" i="2"/>
  <c r="C247" i="2"/>
  <c r="H152" i="2"/>
  <c r="C246" i="2"/>
  <c r="H154" i="2"/>
  <c r="C248" i="2"/>
  <c r="H151" i="2"/>
  <c r="C245" i="2"/>
  <c r="H156" i="2"/>
  <c r="C250" i="2"/>
  <c r="H155" i="2"/>
  <c r="C249" i="2"/>
  <c r="H159" i="2"/>
  <c r="C253" i="2"/>
  <c r="H157" i="2"/>
  <c r="C251" i="2"/>
  <c r="H149" i="2"/>
  <c r="C243" i="2"/>
  <c r="H150" i="2"/>
  <c r="C244" i="2"/>
  <c r="C112" i="2"/>
  <c r="C167" i="2" s="1"/>
  <c r="C307" i="2" s="1"/>
  <c r="C229" i="2"/>
  <c r="H136" i="2"/>
  <c r="C230" i="2"/>
  <c r="H138" i="2"/>
  <c r="C232" i="2"/>
  <c r="H144" i="2"/>
  <c r="C238" i="2"/>
  <c r="C228" i="2"/>
  <c r="H140" i="2"/>
  <c r="C234" i="2"/>
  <c r="H141" i="2"/>
  <c r="C235" i="2"/>
  <c r="H137" i="2"/>
  <c r="C231" i="2"/>
  <c r="H139" i="2"/>
  <c r="C233" i="2"/>
  <c r="D119" i="2"/>
  <c r="G174" i="2" s="1"/>
  <c r="C174" i="2"/>
  <c r="C314" i="2" s="1"/>
  <c r="T118" i="2"/>
  <c r="C173" i="2"/>
  <c r="C313" i="2" s="1"/>
  <c r="AD70" i="2"/>
  <c r="D118" i="2"/>
  <c r="G173" i="2" s="1"/>
  <c r="D103" i="2"/>
  <c r="G158" i="2" s="1"/>
  <c r="C158" i="2"/>
  <c r="C298" i="2" s="1"/>
  <c r="C106" i="2"/>
  <c r="C161" i="2" s="1"/>
  <c r="C301" i="2" s="1"/>
  <c r="AD71" i="2"/>
  <c r="C111" i="2"/>
  <c r="AD67" i="2"/>
  <c r="C113" i="2"/>
  <c r="AD66" i="2"/>
  <c r="C108" i="2"/>
  <c r="D108" i="2" s="1"/>
  <c r="G163" i="2" s="1"/>
  <c r="C105" i="2"/>
  <c r="C160" i="2" s="1"/>
  <c r="C300" i="2" s="1"/>
  <c r="AD59" i="2"/>
  <c r="D107" i="2" s="1"/>
  <c r="G162" i="2" s="1"/>
  <c r="D87" i="2"/>
  <c r="G142" i="2" s="1"/>
  <c r="C142" i="2"/>
  <c r="C282" i="2" s="1"/>
  <c r="D88" i="2"/>
  <c r="G143" i="2" s="1"/>
  <c r="C143" i="2"/>
  <c r="C283" i="2" s="1"/>
  <c r="AD68" i="2"/>
  <c r="C120" i="2"/>
  <c r="D120" i="2" s="1"/>
  <c r="T88" i="2"/>
  <c r="T103" i="2"/>
  <c r="T115" i="2"/>
  <c r="D115" i="2"/>
  <c r="G170" i="2" s="1"/>
  <c r="T109" i="2"/>
  <c r="D109" i="2"/>
  <c r="G164" i="2" s="1"/>
  <c r="H164" i="2" s="1"/>
  <c r="D116" i="2"/>
  <c r="G171" i="2" s="1"/>
  <c r="T116" i="2"/>
  <c r="C132" i="2"/>
  <c r="C272" i="2" s="1"/>
  <c r="T77" i="2"/>
  <c r="T117" i="2"/>
  <c r="D117" i="2"/>
  <c r="G172" i="2" s="1"/>
  <c r="D114" i="2"/>
  <c r="G169" i="2" s="1"/>
  <c r="T114" i="2"/>
  <c r="D96" i="2"/>
  <c r="G151" i="2" s="1"/>
  <c r="T96" i="2"/>
  <c r="T93" i="2"/>
  <c r="D93" i="2"/>
  <c r="G148" i="2" s="1"/>
  <c r="H148" i="2" s="1"/>
  <c r="D102" i="2"/>
  <c r="G157" i="2" s="1"/>
  <c r="T102" i="2"/>
  <c r="T97" i="2"/>
  <c r="D97" i="2"/>
  <c r="G152" i="2" s="1"/>
  <c r="D94" i="2"/>
  <c r="G149" i="2" s="1"/>
  <c r="T94" i="2"/>
  <c r="T101" i="2"/>
  <c r="D101" i="2"/>
  <c r="G156" i="2" s="1"/>
  <c r="D92" i="2"/>
  <c r="G147" i="2" s="1"/>
  <c r="T92" i="2"/>
  <c r="D95" i="2"/>
  <c r="G150" i="2" s="1"/>
  <c r="T95" i="2"/>
  <c r="D100" i="2"/>
  <c r="G155" i="2" s="1"/>
  <c r="T100" i="2"/>
  <c r="D98" i="2"/>
  <c r="G153" i="2" s="1"/>
  <c r="T98" i="2"/>
  <c r="D99" i="2"/>
  <c r="G154" i="2" s="1"/>
  <c r="T99" i="2"/>
  <c r="T87" i="2"/>
  <c r="D79" i="2"/>
  <c r="G134" i="2" s="1"/>
  <c r="H134" i="2" s="1"/>
  <c r="T79" i="2"/>
  <c r="D85" i="2"/>
  <c r="G140" i="2" s="1"/>
  <c r="T85" i="2"/>
  <c r="D86" i="2"/>
  <c r="G141" i="2" s="1"/>
  <c r="T86" i="2"/>
  <c r="D82" i="2"/>
  <c r="G137" i="2" s="1"/>
  <c r="T82" i="2"/>
  <c r="T84" i="2"/>
  <c r="D84" i="2"/>
  <c r="G139" i="2" s="1"/>
  <c r="T80" i="2"/>
  <c r="D80" i="2"/>
  <c r="G135" i="2" s="1"/>
  <c r="H135" i="2" s="1"/>
  <c r="D81" i="2"/>
  <c r="G136" i="2" s="1"/>
  <c r="T81" i="2"/>
  <c r="D83" i="2"/>
  <c r="G138" i="2" s="1"/>
  <c r="T83" i="2"/>
  <c r="AD69" i="2"/>
  <c r="D76" i="2"/>
  <c r="G131" i="2" s="1"/>
  <c r="H131" i="2" s="1"/>
  <c r="T76" i="2"/>
  <c r="C225" i="2"/>
  <c r="D104" i="2"/>
  <c r="G159" i="2" s="1"/>
  <c r="T104" i="2"/>
  <c r="T119" i="2"/>
  <c r="C162" i="2"/>
  <c r="C146" i="2"/>
  <c r="C286" i="2" s="1"/>
  <c r="T91" i="2"/>
  <c r="C133" i="2"/>
  <c r="C273" i="2" s="1"/>
  <c r="T78" i="2"/>
  <c r="D89" i="2"/>
  <c r="G144" i="2" s="1"/>
  <c r="T89" i="2"/>
  <c r="D75" i="2"/>
  <c r="G130" i="2" s="1"/>
  <c r="T75" i="2"/>
  <c r="C130" i="2"/>
  <c r="C270" i="2" s="1"/>
  <c r="AJ380" i="2" s="1"/>
  <c r="M334" i="2"/>
  <c r="AE334" i="2" s="1"/>
  <c r="L334" i="2"/>
  <c r="AD334" i="2" s="1"/>
  <c r="N334" i="2"/>
  <c r="AF334" i="2" s="1"/>
  <c r="O334" i="2"/>
  <c r="AG334" i="2" s="1"/>
  <c r="P334" i="2"/>
  <c r="AH334" i="2" s="1"/>
  <c r="M354" i="2"/>
  <c r="AE354" i="2" s="1"/>
  <c r="N354" i="2"/>
  <c r="AF354" i="2" s="1"/>
  <c r="L354" i="2"/>
  <c r="AD354" i="2" s="1"/>
  <c r="O354" i="2"/>
  <c r="AG354" i="2" s="1"/>
  <c r="P354" i="2"/>
  <c r="AH354" i="2" s="1"/>
  <c r="P352" i="2"/>
  <c r="AH352" i="2" s="1"/>
  <c r="L352" i="2"/>
  <c r="AD352" i="2" s="1"/>
  <c r="M352" i="2"/>
  <c r="AE352" i="2" s="1"/>
  <c r="N352" i="2"/>
  <c r="AF352" i="2" s="1"/>
  <c r="O352" i="2"/>
  <c r="AG352" i="2" s="1"/>
  <c r="P335" i="2"/>
  <c r="AH335" i="2" s="1"/>
  <c r="O335" i="2"/>
  <c r="AG335" i="2" s="1"/>
  <c r="L335" i="2"/>
  <c r="AD335" i="2" s="1"/>
  <c r="M335" i="2"/>
  <c r="AE335" i="2" s="1"/>
  <c r="N335" i="2"/>
  <c r="AF335" i="2" s="1"/>
  <c r="M366" i="2"/>
  <c r="AE366" i="2" s="1"/>
  <c r="O366" i="2"/>
  <c r="AG366" i="2" s="1"/>
  <c r="N366" i="2"/>
  <c r="AF366" i="2" s="1"/>
  <c r="L366" i="2"/>
  <c r="P366" i="2"/>
  <c r="AH366" i="2" s="1"/>
  <c r="P340" i="2"/>
  <c r="AH340" i="2" s="1"/>
  <c r="O340" i="2"/>
  <c r="AG340" i="2" s="1"/>
  <c r="M340" i="2"/>
  <c r="AE340" i="2" s="1"/>
  <c r="N340" i="2"/>
  <c r="AF340" i="2" s="1"/>
  <c r="L340" i="2"/>
  <c r="AD340" i="2" s="1"/>
  <c r="P341" i="2"/>
  <c r="AH341" i="2" s="1"/>
  <c r="N341" i="2"/>
  <c r="AF341" i="2" s="1"/>
  <c r="L341" i="2"/>
  <c r="AD341" i="2" s="1"/>
  <c r="M341" i="2"/>
  <c r="AE341" i="2" s="1"/>
  <c r="O341" i="2"/>
  <c r="AG341" i="2" s="1"/>
  <c r="P336" i="2"/>
  <c r="AH336" i="2" s="1"/>
  <c r="N336" i="2"/>
  <c r="AF336" i="2" s="1"/>
  <c r="L336" i="2"/>
  <c r="O336" i="2"/>
  <c r="AG336" i="2" s="1"/>
  <c r="M336" i="2"/>
  <c r="AE336" i="2" s="1"/>
  <c r="O353" i="2"/>
  <c r="AG353" i="2" s="1"/>
  <c r="L353" i="2"/>
  <c r="AD353" i="2" s="1"/>
  <c r="N353" i="2"/>
  <c r="AF353" i="2" s="1"/>
  <c r="P353" i="2"/>
  <c r="AH353" i="2" s="1"/>
  <c r="M353" i="2"/>
  <c r="AE353" i="2" s="1"/>
  <c r="P337" i="2"/>
  <c r="AH337" i="2" s="1"/>
  <c r="M337" i="2"/>
  <c r="AE337" i="2" s="1"/>
  <c r="N337" i="2"/>
  <c r="AF337" i="2" s="1"/>
  <c r="O337" i="2"/>
  <c r="AG337" i="2" s="1"/>
  <c r="L337" i="2"/>
  <c r="N128" i="3"/>
  <c r="R128" i="3" s="1"/>
  <c r="D90" i="2"/>
  <c r="G145" i="2" s="1"/>
  <c r="D557" i="11"/>
  <c r="D559" i="11"/>
  <c r="D554" i="11"/>
  <c r="D555" i="11"/>
  <c r="D556" i="11"/>
  <c r="C147" i="2"/>
  <c r="C145" i="2"/>
  <c r="D91" i="2"/>
  <c r="G146" i="2" s="1"/>
  <c r="AD434" i="2"/>
  <c r="AD443" i="2"/>
  <c r="E56" i="3"/>
  <c r="C165" i="3"/>
  <c r="C164" i="3"/>
  <c r="C163" i="3"/>
  <c r="C162" i="3"/>
  <c r="H162" i="3" s="1"/>
  <c r="T110" i="2" l="1"/>
  <c r="D288" i="2"/>
  <c r="F288" i="2" s="1"/>
  <c r="D275" i="2"/>
  <c r="F275" i="2" s="1"/>
  <c r="D274" i="2"/>
  <c r="F274" i="2" s="1"/>
  <c r="R145" i="3"/>
  <c r="D271" i="2"/>
  <c r="F271" i="2" s="1"/>
  <c r="C259" i="2"/>
  <c r="C305" i="2"/>
  <c r="C256" i="2"/>
  <c r="C302" i="2"/>
  <c r="D314" i="2"/>
  <c r="F314" i="2"/>
  <c r="D307" i="2"/>
  <c r="F307" i="2"/>
  <c r="F313" i="2"/>
  <c r="D313" i="2"/>
  <c r="F298" i="2"/>
  <c r="D298" i="2"/>
  <c r="D110" i="2"/>
  <c r="G165" i="2" s="1"/>
  <c r="H165" i="2" s="1"/>
  <c r="D283" i="2"/>
  <c r="F283" i="2"/>
  <c r="F282" i="2"/>
  <c r="D282" i="2"/>
  <c r="H174" i="2"/>
  <c r="C268" i="2"/>
  <c r="D266" i="2"/>
  <c r="F266" i="2"/>
  <c r="D264" i="2"/>
  <c r="F264" i="2"/>
  <c r="H173" i="2"/>
  <c r="C267" i="2"/>
  <c r="D263" i="2"/>
  <c r="F263" i="2"/>
  <c r="H167" i="2"/>
  <c r="C261" i="2"/>
  <c r="F265" i="2"/>
  <c r="D265" i="2"/>
  <c r="T112" i="2"/>
  <c r="D112" i="2"/>
  <c r="G167" i="2" s="1"/>
  <c r="D243" i="2"/>
  <c r="F243" i="2"/>
  <c r="D253" i="2"/>
  <c r="F253" i="2"/>
  <c r="D250" i="2"/>
  <c r="F250" i="2"/>
  <c r="F248" i="2"/>
  <c r="D248" i="2"/>
  <c r="D247" i="2"/>
  <c r="F247" i="2"/>
  <c r="F244" i="2"/>
  <c r="D244" i="2"/>
  <c r="D251" i="2"/>
  <c r="F251" i="2"/>
  <c r="D249" i="2"/>
  <c r="F249" i="2"/>
  <c r="D245" i="2"/>
  <c r="F245" i="2"/>
  <c r="D246" i="2"/>
  <c r="F246" i="2"/>
  <c r="D242" i="2"/>
  <c r="F242" i="2" s="1"/>
  <c r="H158" i="2"/>
  <c r="C252" i="2"/>
  <c r="C226" i="2"/>
  <c r="C464" i="2" s="1"/>
  <c r="T464" i="2" s="1"/>
  <c r="E464" i="2" s="1"/>
  <c r="D231" i="2"/>
  <c r="F231" i="2"/>
  <c r="D234" i="2"/>
  <c r="F234" i="2"/>
  <c r="D230" i="2"/>
  <c r="F230" i="2"/>
  <c r="H143" i="2"/>
  <c r="C237" i="2"/>
  <c r="D233" i="2"/>
  <c r="F233" i="2"/>
  <c r="D235" i="2"/>
  <c r="F235" i="2"/>
  <c r="D228" i="2"/>
  <c r="F228" i="2" s="1"/>
  <c r="F232" i="2"/>
  <c r="D232" i="2"/>
  <c r="D229" i="2"/>
  <c r="F229" i="2" s="1"/>
  <c r="D238" i="2"/>
  <c r="F238" i="2"/>
  <c r="C491" i="2"/>
  <c r="C227" i="2"/>
  <c r="H142" i="2"/>
  <c r="C236" i="2"/>
  <c r="C467" i="2" s="1"/>
  <c r="T113" i="2"/>
  <c r="C168" i="2"/>
  <c r="C308" i="2" s="1"/>
  <c r="D113" i="2"/>
  <c r="G168" i="2" s="1"/>
  <c r="T108" i="2"/>
  <c r="C163" i="2"/>
  <c r="T111" i="2"/>
  <c r="C166" i="2"/>
  <c r="D111" i="2"/>
  <c r="G166" i="2" s="1"/>
  <c r="D105" i="2"/>
  <c r="G160" i="2" s="1"/>
  <c r="H160" i="2" s="1"/>
  <c r="D300" i="2" s="1"/>
  <c r="F300" i="2" s="1"/>
  <c r="D504" i="2" s="1"/>
  <c r="D569" i="2" s="1"/>
  <c r="T105" i="2"/>
  <c r="D106" i="2"/>
  <c r="G161" i="2" s="1"/>
  <c r="H161" i="2" s="1"/>
  <c r="D301" i="2" s="1"/>
  <c r="T106" i="2"/>
  <c r="C254" i="2"/>
  <c r="AJ364" i="2" s="1"/>
  <c r="T120" i="2"/>
  <c r="AJ382" i="2"/>
  <c r="H132" i="2"/>
  <c r="D272" i="2" s="1"/>
  <c r="F272" i="2" s="1"/>
  <c r="H162" i="2"/>
  <c r="C240" i="2"/>
  <c r="D225" i="2"/>
  <c r="F225" i="2" s="1"/>
  <c r="C255" i="2"/>
  <c r="H133" i="2"/>
  <c r="D273" i="2" s="1"/>
  <c r="F273" i="2" s="1"/>
  <c r="C475" i="2"/>
  <c r="C317" i="2"/>
  <c r="C483" i="2"/>
  <c r="C509" i="2"/>
  <c r="H146" i="2"/>
  <c r="D286" i="2" s="1"/>
  <c r="C469" i="2"/>
  <c r="H130" i="2"/>
  <c r="D270" i="2" s="1"/>
  <c r="F270" i="2" s="1"/>
  <c r="AL380" i="2"/>
  <c r="AO380" i="2" s="1"/>
  <c r="AR380" i="2" s="1"/>
  <c r="AU380" i="2" s="1"/>
  <c r="C224" i="2"/>
  <c r="AJ334" i="2" s="1"/>
  <c r="C316" i="2"/>
  <c r="AJ425" i="2" s="1"/>
  <c r="C488" i="2"/>
  <c r="C553" i="2" s="1"/>
  <c r="W553" i="2" s="1"/>
  <c r="E553" i="2" s="1"/>
  <c r="H147" i="2"/>
  <c r="C493" i="2"/>
  <c r="C502" i="2"/>
  <c r="R144" i="3"/>
  <c r="R142" i="3"/>
  <c r="R139" i="3"/>
  <c r="R141" i="3"/>
  <c r="R134" i="3"/>
  <c r="R135" i="3"/>
  <c r="R138" i="3"/>
  <c r="R137" i="3"/>
  <c r="R136" i="3"/>
  <c r="R129" i="3"/>
  <c r="T129" i="3" s="1"/>
  <c r="G157" i="3" s="1"/>
  <c r="R131" i="3"/>
  <c r="R140" i="3"/>
  <c r="R130" i="3"/>
  <c r="R133" i="3"/>
  <c r="R132" i="3"/>
  <c r="R143" i="3"/>
  <c r="D98" i="3"/>
  <c r="F98" i="3" s="1"/>
  <c r="C158" i="3" s="1"/>
  <c r="C61" i="3"/>
  <c r="D96" i="3" s="1"/>
  <c r="F96" i="3" s="1"/>
  <c r="C466" i="2"/>
  <c r="C258" i="2"/>
  <c r="H145" i="2"/>
  <c r="C285" i="2"/>
  <c r="C239" i="2"/>
  <c r="C501" i="2"/>
  <c r="C495" i="2"/>
  <c r="C477" i="2"/>
  <c r="C241" i="2"/>
  <c r="C287" i="2"/>
  <c r="C492" i="2"/>
  <c r="T128" i="3"/>
  <c r="G156" i="3" s="1"/>
  <c r="C504" i="2"/>
  <c r="AJ410" i="2"/>
  <c r="AJ335" i="2"/>
  <c r="C463" i="2"/>
  <c r="AJ381" i="2"/>
  <c r="C489" i="2"/>
  <c r="C508" i="2"/>
  <c r="AD336" i="2"/>
  <c r="D256" i="2" l="1"/>
  <c r="H163" i="2"/>
  <c r="C303" i="2"/>
  <c r="D302" i="2"/>
  <c r="F302" i="2" s="1"/>
  <c r="D506" i="2" s="1"/>
  <c r="D571" i="2" s="1"/>
  <c r="AM425" i="2"/>
  <c r="G514" i="2" s="1"/>
  <c r="AK425" i="2"/>
  <c r="BA425" i="2" s="1"/>
  <c r="AT425" i="2"/>
  <c r="AW425" i="2"/>
  <c r="AY425" i="2"/>
  <c r="AS425" i="2"/>
  <c r="AL425" i="2"/>
  <c r="AO425" i="2" s="1"/>
  <c r="AR425" i="2" s="1"/>
  <c r="AU425" i="2" s="1"/>
  <c r="AX425" i="2" s="1"/>
  <c r="AV425" i="2"/>
  <c r="AQ425" i="2"/>
  <c r="AN425" i="2"/>
  <c r="AP425" i="2"/>
  <c r="AN334" i="2"/>
  <c r="C515" i="2"/>
  <c r="C580" i="2" s="1"/>
  <c r="AJ426" i="2"/>
  <c r="C260" i="2"/>
  <c r="C306" i="2"/>
  <c r="D306" i="2" s="1"/>
  <c r="F306" i="2" s="1"/>
  <c r="D305" i="2"/>
  <c r="F305" i="2"/>
  <c r="F308" i="2"/>
  <c r="D308" i="2"/>
  <c r="D304" i="2"/>
  <c r="F304" i="2" s="1"/>
  <c r="T130" i="3"/>
  <c r="G158" i="3" s="1"/>
  <c r="H158" i="3" s="1"/>
  <c r="F261" i="2"/>
  <c r="D261" i="2"/>
  <c r="D267" i="2"/>
  <c r="F267" i="2"/>
  <c r="D485" i="2" s="1"/>
  <c r="D550" i="2" s="1"/>
  <c r="D268" i="2"/>
  <c r="F268" i="2"/>
  <c r="D259" i="2"/>
  <c r="F259" i="2" s="1"/>
  <c r="H168" i="2"/>
  <c r="C262" i="2"/>
  <c r="F252" i="2"/>
  <c r="D476" i="2" s="1"/>
  <c r="D541" i="2" s="1"/>
  <c r="D252" i="2"/>
  <c r="C511" i="2"/>
  <c r="C576" i="2" s="1"/>
  <c r="AJ336" i="2"/>
  <c r="AN336" i="2" s="1"/>
  <c r="D227" i="2"/>
  <c r="F227" i="2" s="1"/>
  <c r="C465" i="2"/>
  <c r="C530" i="2" s="1"/>
  <c r="H166" i="2"/>
  <c r="F236" i="2"/>
  <c r="D467" i="2" s="1"/>
  <c r="D532" i="2" s="1"/>
  <c r="D236" i="2"/>
  <c r="D237" i="2"/>
  <c r="F237" i="2"/>
  <c r="D468" i="2" s="1"/>
  <c r="D533" i="2" s="1"/>
  <c r="D226" i="2"/>
  <c r="F226" i="2" s="1"/>
  <c r="D464" i="2" s="1"/>
  <c r="D529" i="2" s="1"/>
  <c r="C476" i="2"/>
  <c r="C541" i="2" s="1"/>
  <c r="D508" i="2"/>
  <c r="D573" i="2" s="1"/>
  <c r="C257" i="2"/>
  <c r="D257" i="2" s="1"/>
  <c r="F257" i="2" s="1"/>
  <c r="D481" i="2" s="1"/>
  <c r="D546" i="2" s="1"/>
  <c r="D254" i="2"/>
  <c r="F254" i="2" s="1"/>
  <c r="D478" i="2" s="1"/>
  <c r="D543" i="2" s="1"/>
  <c r="C478" i="2"/>
  <c r="C543" i="2" s="1"/>
  <c r="C318" i="2"/>
  <c r="C490" i="2"/>
  <c r="T490" i="2" s="1"/>
  <c r="E490" i="2" s="1"/>
  <c r="D490" i="2"/>
  <c r="D555" i="2" s="1"/>
  <c r="C484" i="2"/>
  <c r="C549" i="2" s="1"/>
  <c r="D255" i="2"/>
  <c r="F255" i="2" s="1"/>
  <c r="D479" i="2" s="1"/>
  <c r="D544" i="2" s="1"/>
  <c r="Y553" i="2"/>
  <c r="G553" i="2" s="1"/>
  <c r="D317" i="2"/>
  <c r="D475" i="2"/>
  <c r="D540" i="2" s="1"/>
  <c r="D501" i="2"/>
  <c r="D566" i="2" s="1"/>
  <c r="T488" i="2"/>
  <c r="E488" i="2" s="1"/>
  <c r="F317" i="2"/>
  <c r="D515" i="2" s="1"/>
  <c r="D510" i="2"/>
  <c r="D575" i="2" s="1"/>
  <c r="AP380" i="2"/>
  <c r="J553" i="2" s="1"/>
  <c r="D240" i="2"/>
  <c r="F240" i="2" s="1"/>
  <c r="D224" i="2"/>
  <c r="F224" i="2" s="1"/>
  <c r="AS380" i="2"/>
  <c r="K553" i="2" s="1"/>
  <c r="C462" i="2"/>
  <c r="C527" i="2" s="1"/>
  <c r="X527" i="2" s="1"/>
  <c r="F527" i="2" s="1"/>
  <c r="D316" i="2"/>
  <c r="F316" i="2" s="1"/>
  <c r="D514" i="2" s="1"/>
  <c r="AT335" i="2"/>
  <c r="AW335" i="2"/>
  <c r="AN335" i="2"/>
  <c r="AQ335" i="2"/>
  <c r="C514" i="2"/>
  <c r="AW334" i="2"/>
  <c r="AQ334" i="2"/>
  <c r="AT334" i="2"/>
  <c r="AL334" i="2"/>
  <c r="AO334" i="2" s="1"/>
  <c r="AR334" i="2" s="1"/>
  <c r="AU334" i="2" s="1"/>
  <c r="AX334" i="2" s="1"/>
  <c r="AV380" i="2"/>
  <c r="L553" i="2" s="1"/>
  <c r="AX380" i="2"/>
  <c r="AY380" i="2" s="1"/>
  <c r="M553" i="2" s="1"/>
  <c r="C485" i="2"/>
  <c r="I550" i="2" s="1"/>
  <c r="C503" i="2"/>
  <c r="C568" i="2" s="1"/>
  <c r="D258" i="2"/>
  <c r="F258" i="2" s="1"/>
  <c r="D482" i="2" s="1"/>
  <c r="D547" i="2" s="1"/>
  <c r="D502" i="2"/>
  <c r="D567" i="2" s="1"/>
  <c r="D466" i="2"/>
  <c r="D531" i="2" s="1"/>
  <c r="D493" i="2"/>
  <c r="D558" i="2" s="1"/>
  <c r="D492" i="2"/>
  <c r="D557" i="2" s="1"/>
  <c r="D239" i="2"/>
  <c r="F239" i="2" s="1"/>
  <c r="C510" i="2"/>
  <c r="C575" i="2" s="1"/>
  <c r="D97" i="3"/>
  <c r="F97" i="3" s="1"/>
  <c r="C157" i="3" s="1"/>
  <c r="O132" i="3"/>
  <c r="D285" i="2"/>
  <c r="F285" i="2" s="1"/>
  <c r="D496" i="2" s="1"/>
  <c r="D561" i="2" s="1"/>
  <c r="D509" i="2"/>
  <c r="D574" i="2" s="1"/>
  <c r="C482" i="2"/>
  <c r="C547" i="2" s="1"/>
  <c r="O129" i="3"/>
  <c r="C156" i="3"/>
  <c r="O128" i="3"/>
  <c r="D287" i="2"/>
  <c r="F287" i="2" s="1"/>
  <c r="C498" i="2"/>
  <c r="D500" i="2"/>
  <c r="D565" i="2" s="1"/>
  <c r="C500" i="2"/>
  <c r="D241" i="2"/>
  <c r="F241" i="2" s="1"/>
  <c r="C472" i="2"/>
  <c r="D494" i="2"/>
  <c r="D559" i="2" s="1"/>
  <c r="C494" i="2"/>
  <c r="C567" i="2"/>
  <c r="D474" i="2"/>
  <c r="D539" i="2" s="1"/>
  <c r="C474" i="2"/>
  <c r="I542" i="2"/>
  <c r="H477" i="2"/>
  <c r="C542" i="2"/>
  <c r="I560" i="2"/>
  <c r="H495" i="2"/>
  <c r="C560" i="2"/>
  <c r="C532" i="2"/>
  <c r="C566" i="2"/>
  <c r="C557" i="2"/>
  <c r="D499" i="2"/>
  <c r="D564" i="2" s="1"/>
  <c r="C499" i="2"/>
  <c r="C556" i="2"/>
  <c r="I534" i="2"/>
  <c r="C534" i="2"/>
  <c r="H469" i="2"/>
  <c r="C558" i="2"/>
  <c r="C540" i="2"/>
  <c r="D473" i="2"/>
  <c r="D538" i="2" s="1"/>
  <c r="C473" i="2"/>
  <c r="C531" i="2"/>
  <c r="C468" i="2"/>
  <c r="T468" i="2" s="1"/>
  <c r="E468" i="2" s="1"/>
  <c r="D489" i="2"/>
  <c r="D554" i="2" s="1"/>
  <c r="D463" i="2"/>
  <c r="D528" i="2" s="1"/>
  <c r="D488" i="2"/>
  <c r="D553" i="2" s="1"/>
  <c r="C548" i="2"/>
  <c r="C573" i="2"/>
  <c r="C574" i="2"/>
  <c r="T467" i="2"/>
  <c r="E467" i="2" s="1"/>
  <c r="T466" i="2"/>
  <c r="E466" i="2" s="1"/>
  <c r="T469" i="2"/>
  <c r="E469" i="2" s="1"/>
  <c r="C471" i="2"/>
  <c r="AJ350" i="2"/>
  <c r="AJ384" i="2"/>
  <c r="AJ401" i="2"/>
  <c r="C529" i="2"/>
  <c r="AJ396" i="2"/>
  <c r="C497" i="2"/>
  <c r="AJ402" i="2"/>
  <c r="AJ395" i="2"/>
  <c r="C496" i="2"/>
  <c r="AJ355" i="2"/>
  <c r="F256" i="2"/>
  <c r="D480" i="2" s="1"/>
  <c r="D545" i="2" s="1"/>
  <c r="C480" i="2"/>
  <c r="AJ366" i="2"/>
  <c r="AJ385" i="2"/>
  <c r="AL382" i="2"/>
  <c r="AO382" i="2" s="1"/>
  <c r="AR382" i="2" s="1"/>
  <c r="AU382" i="2" s="1"/>
  <c r="AX382" i="2" s="1"/>
  <c r="AY382" i="2" s="1"/>
  <c r="AL381" i="2"/>
  <c r="AO381" i="2" s="1"/>
  <c r="AR381" i="2" s="1"/>
  <c r="AU381" i="2" s="1"/>
  <c r="AJ365" i="2"/>
  <c r="C479" i="2"/>
  <c r="AJ417" i="2"/>
  <c r="AJ353" i="2"/>
  <c r="AJ368" i="2"/>
  <c r="AJ397" i="2"/>
  <c r="AJ390" i="2"/>
  <c r="AD382" i="2"/>
  <c r="AJ356" i="2"/>
  <c r="AJ337" i="2"/>
  <c r="AJ387" i="2"/>
  <c r="AJ398" i="2"/>
  <c r="AJ369" i="2"/>
  <c r="AL364" i="2"/>
  <c r="AO364" i="2" s="1"/>
  <c r="AR364" i="2" s="1"/>
  <c r="AU364" i="2" s="1"/>
  <c r="AX364" i="2" s="1"/>
  <c r="AL410" i="2"/>
  <c r="AJ354" i="2"/>
  <c r="AJ386" i="2"/>
  <c r="AJ416" i="2"/>
  <c r="C470" i="2"/>
  <c r="AJ349" i="2"/>
  <c r="AJ412" i="2"/>
  <c r="C506" i="2"/>
  <c r="AJ339" i="2"/>
  <c r="AJ400" i="2"/>
  <c r="AJ340" i="2"/>
  <c r="AJ411" i="2"/>
  <c r="C505" i="2"/>
  <c r="AJ371" i="2"/>
  <c r="AJ399" i="2"/>
  <c r="AJ414" i="2"/>
  <c r="AJ351" i="2"/>
  <c r="AJ338" i="2"/>
  <c r="AJ383" i="2"/>
  <c r="AJ341" i="2"/>
  <c r="AJ352" i="2"/>
  <c r="AJ415" i="2"/>
  <c r="AL335" i="2"/>
  <c r="AO335" i="2" s="1"/>
  <c r="AR335" i="2" s="1"/>
  <c r="AU335" i="2" s="1"/>
  <c r="K410" i="2"/>
  <c r="L410" i="2" s="1"/>
  <c r="K381" i="2"/>
  <c r="K364" i="2"/>
  <c r="F301" i="2"/>
  <c r="D505" i="2" s="1"/>
  <c r="D570" i="2" s="1"/>
  <c r="K396" i="2"/>
  <c r="F286" i="2"/>
  <c r="D511" i="2"/>
  <c r="D576" i="2" s="1"/>
  <c r="D469" i="2"/>
  <c r="D534" i="2" s="1"/>
  <c r="D483" i="2"/>
  <c r="D548" i="2" s="1"/>
  <c r="D503" i="2"/>
  <c r="D568" i="2" s="1"/>
  <c r="D477" i="2"/>
  <c r="D542" i="2" s="1"/>
  <c r="D495" i="2"/>
  <c r="D560" i="2" s="1"/>
  <c r="T504" i="2"/>
  <c r="E504" i="2" s="1"/>
  <c r="C569" i="2"/>
  <c r="C554" i="2"/>
  <c r="T489" i="2"/>
  <c r="E489" i="2" s="1"/>
  <c r="C528" i="2"/>
  <c r="T463" i="2"/>
  <c r="E463" i="2" s="1"/>
  <c r="K411" i="2"/>
  <c r="D260" i="2" l="1"/>
  <c r="F260" i="2" s="1"/>
  <c r="H514" i="2"/>
  <c r="O131" i="3"/>
  <c r="M411" i="2"/>
  <c r="AE411" i="2" s="1"/>
  <c r="AN415" i="2" s="1"/>
  <c r="O411" i="2"/>
  <c r="AG411" i="2" s="1"/>
  <c r="N411" i="2"/>
  <c r="AF411" i="2" s="1"/>
  <c r="P411" i="2"/>
  <c r="AH411" i="2" s="1"/>
  <c r="L411" i="2"/>
  <c r="AD411" i="2" s="1"/>
  <c r="M410" i="2"/>
  <c r="AE410" i="2" s="1"/>
  <c r="O410" i="2"/>
  <c r="AG410" i="2" s="1"/>
  <c r="N410" i="2"/>
  <c r="AF410" i="2" s="1"/>
  <c r="AQ410" i="2" s="1"/>
  <c r="P410" i="2"/>
  <c r="AH410" i="2" s="1"/>
  <c r="AW410" i="2" s="1"/>
  <c r="M396" i="2"/>
  <c r="AE396" i="2" s="1"/>
  <c r="O396" i="2"/>
  <c r="AG396" i="2" s="1"/>
  <c r="L396" i="2"/>
  <c r="AD396" i="2" s="1"/>
  <c r="N396" i="2"/>
  <c r="AF396" i="2" s="1"/>
  <c r="P396" i="2"/>
  <c r="AH396" i="2" s="1"/>
  <c r="N381" i="2"/>
  <c r="AF381" i="2" s="1"/>
  <c r="P381" i="2"/>
  <c r="AH381" i="2" s="1"/>
  <c r="L381" i="2"/>
  <c r="M381" i="2"/>
  <c r="AE381" i="2" s="1"/>
  <c r="O381" i="2"/>
  <c r="AG381" i="2" s="1"/>
  <c r="AI334" i="2"/>
  <c r="C516" i="2"/>
  <c r="C581" i="2" s="1"/>
  <c r="AJ427" i="2"/>
  <c r="AP334" i="2"/>
  <c r="J527" i="2" s="1"/>
  <c r="AM426" i="2"/>
  <c r="G515" i="2" s="1"/>
  <c r="H515" i="2" s="1"/>
  <c r="AL426" i="2"/>
  <c r="AO426" i="2" s="1"/>
  <c r="AR426" i="2" s="1"/>
  <c r="AU426" i="2" s="1"/>
  <c r="AX426" i="2" s="1"/>
  <c r="AQ426" i="2"/>
  <c r="AW426" i="2"/>
  <c r="AS426" i="2"/>
  <c r="K580" i="2" s="1"/>
  <c r="AT426" i="2"/>
  <c r="AN426" i="2"/>
  <c r="AY426" i="2"/>
  <c r="M580" i="2" s="1"/>
  <c r="AP426" i="2"/>
  <c r="J580" i="2" s="1"/>
  <c r="AV426" i="2"/>
  <c r="L580" i="2" s="1"/>
  <c r="AK426" i="2"/>
  <c r="D303" i="2"/>
  <c r="F303" i="2" s="1"/>
  <c r="D507" i="2" s="1"/>
  <c r="D572" i="2" s="1"/>
  <c r="O130" i="3"/>
  <c r="F262" i="2"/>
  <c r="D262" i="2"/>
  <c r="AT336" i="2"/>
  <c r="H511" i="2"/>
  <c r="I576" i="2"/>
  <c r="AL336" i="2"/>
  <c r="AO336" i="2" s="1"/>
  <c r="AR336" i="2" s="1"/>
  <c r="AU336" i="2" s="1"/>
  <c r="AX336" i="2" s="1"/>
  <c r="AW336" i="2"/>
  <c r="AQ336" i="2"/>
  <c r="AJ406" i="2"/>
  <c r="T465" i="2"/>
  <c r="E465" i="2" s="1"/>
  <c r="C507" i="2"/>
  <c r="C572" i="2" s="1"/>
  <c r="AJ413" i="2"/>
  <c r="AT413" i="2" s="1"/>
  <c r="C481" i="2"/>
  <c r="C546" i="2" s="1"/>
  <c r="T478" i="2"/>
  <c r="E478" i="2" s="1"/>
  <c r="AJ367" i="2"/>
  <c r="D318" i="2"/>
  <c r="F318" i="2" s="1"/>
  <c r="AI443" i="2" s="1"/>
  <c r="AJ372" i="2"/>
  <c r="AY372" i="2" s="1"/>
  <c r="D486" i="2"/>
  <c r="D551" i="2" s="1"/>
  <c r="C486" i="2"/>
  <c r="H486" i="2" s="1"/>
  <c r="D484" i="2"/>
  <c r="D549" i="2" s="1"/>
  <c r="AJ418" i="2"/>
  <c r="AV418" i="2" s="1"/>
  <c r="D512" i="2"/>
  <c r="D577" i="2" s="1"/>
  <c r="C512" i="2"/>
  <c r="C577" i="2" s="1"/>
  <c r="P577" i="2" s="1"/>
  <c r="C555" i="2"/>
  <c r="Y555" i="2" s="1"/>
  <c r="G555" i="2" s="1"/>
  <c r="AJ370" i="2"/>
  <c r="AY334" i="2"/>
  <c r="M527" i="2" s="1"/>
  <c r="AI437" i="2"/>
  <c r="AI436" i="2"/>
  <c r="AI442" i="2"/>
  <c r="AI440" i="2"/>
  <c r="AI441" i="2"/>
  <c r="AI434" i="2"/>
  <c r="AI435" i="2"/>
  <c r="AI439" i="2"/>
  <c r="AI438" i="2"/>
  <c r="AI427" i="2"/>
  <c r="AI426" i="2"/>
  <c r="AI432" i="2"/>
  <c r="AI429" i="2"/>
  <c r="I568" i="2"/>
  <c r="T462" i="2"/>
  <c r="E462" i="2" s="1"/>
  <c r="AI428" i="2"/>
  <c r="AI433" i="2"/>
  <c r="W527" i="2"/>
  <c r="E527" i="2" s="1"/>
  <c r="AI431" i="2"/>
  <c r="AI430" i="2"/>
  <c r="H485" i="2"/>
  <c r="AP382" i="2"/>
  <c r="D462" i="2"/>
  <c r="D527" i="2" s="1"/>
  <c r="AS382" i="2"/>
  <c r="AW339" i="2"/>
  <c r="AQ339" i="2"/>
  <c r="AT339" i="2"/>
  <c r="AN339" i="2"/>
  <c r="AT385" i="2"/>
  <c r="AQ385" i="2"/>
  <c r="AN385" i="2"/>
  <c r="O534" i="2"/>
  <c r="Q534" i="2"/>
  <c r="P534" i="2"/>
  <c r="N534" i="2"/>
  <c r="AS334" i="2"/>
  <c r="K527" i="2" s="1"/>
  <c r="AV335" i="2"/>
  <c r="AX335" i="2"/>
  <c r="AY335" i="2" s="1"/>
  <c r="AQ383" i="2"/>
  <c r="AN383" i="2"/>
  <c r="AW383" i="2"/>
  <c r="AT387" i="2"/>
  <c r="AN387" i="2"/>
  <c r="AP387" i="2"/>
  <c r="AV387" i="2"/>
  <c r="AY387" i="2"/>
  <c r="AS387" i="2"/>
  <c r="AP335" i="2"/>
  <c r="AT338" i="2"/>
  <c r="AN338" i="2"/>
  <c r="AW338" i="2"/>
  <c r="AQ338" i="2"/>
  <c r="AT340" i="2"/>
  <c r="AQ340" i="2"/>
  <c r="AN340" i="2"/>
  <c r="AW340" i="2"/>
  <c r="AT337" i="2"/>
  <c r="AN337" i="2"/>
  <c r="AW337" i="2"/>
  <c r="AQ337" i="2"/>
  <c r="AX381" i="2"/>
  <c r="AQ384" i="2"/>
  <c r="AN384" i="2"/>
  <c r="AT384" i="2"/>
  <c r="C579" i="2"/>
  <c r="J579" i="2" s="1"/>
  <c r="I579" i="2"/>
  <c r="AP381" i="2"/>
  <c r="J554" i="2" s="1"/>
  <c r="AW341" i="2"/>
  <c r="AN341" i="2"/>
  <c r="AS341" i="2"/>
  <c r="AY341" i="2"/>
  <c r="AT341" i="2"/>
  <c r="AV341" i="2"/>
  <c r="AP341" i="2"/>
  <c r="AQ341" i="2"/>
  <c r="O560" i="2"/>
  <c r="Q560" i="2"/>
  <c r="P560" i="2"/>
  <c r="N560" i="2"/>
  <c r="AQ386" i="2"/>
  <c r="AW386" i="2"/>
  <c r="AN386" i="2"/>
  <c r="AV334" i="2"/>
  <c r="L527" i="2" s="1"/>
  <c r="AV382" i="2"/>
  <c r="AS335" i="2"/>
  <c r="AQ415" i="2"/>
  <c r="AT415" i="2"/>
  <c r="AS371" i="2"/>
  <c r="AV371" i="2"/>
  <c r="AP371" i="2"/>
  <c r="AY371" i="2"/>
  <c r="AT412" i="2"/>
  <c r="AN416" i="2"/>
  <c r="AT416" i="2"/>
  <c r="AQ416" i="2"/>
  <c r="N576" i="2"/>
  <c r="P576" i="2"/>
  <c r="Q576" i="2"/>
  <c r="O576" i="2"/>
  <c r="AT414" i="2"/>
  <c r="AT411" i="2"/>
  <c r="AO410" i="2"/>
  <c r="AV417" i="2"/>
  <c r="AP417" i="2"/>
  <c r="AS417" i="2"/>
  <c r="AY417" i="2"/>
  <c r="AT417" i="2"/>
  <c r="AQ390" i="2"/>
  <c r="AN390" i="2"/>
  <c r="AT390" i="2"/>
  <c r="O568" i="2"/>
  <c r="P568" i="2"/>
  <c r="Q568" i="2"/>
  <c r="N568" i="2"/>
  <c r="AV356" i="2"/>
  <c r="AP356" i="2"/>
  <c r="AY356" i="2"/>
  <c r="AS356" i="2"/>
  <c r="AV402" i="2"/>
  <c r="AP402" i="2"/>
  <c r="AY402" i="2"/>
  <c r="AS402" i="2"/>
  <c r="N542" i="2"/>
  <c r="O542" i="2"/>
  <c r="Q542" i="2"/>
  <c r="P542" i="2"/>
  <c r="C550" i="2"/>
  <c r="H503" i="2"/>
  <c r="M364" i="2"/>
  <c r="AE364" i="2" s="1"/>
  <c r="N364" i="2"/>
  <c r="AF364" i="2" s="1"/>
  <c r="O364" i="2"/>
  <c r="AG364" i="2" s="1"/>
  <c r="P364" i="2"/>
  <c r="AH364" i="2" s="1"/>
  <c r="L364" i="2"/>
  <c r="AD364" i="2" s="1"/>
  <c r="H156" i="3"/>
  <c r="AI382" i="2"/>
  <c r="AI381" i="2"/>
  <c r="AI337" i="2"/>
  <c r="AI336" i="2"/>
  <c r="AI338" i="2"/>
  <c r="AI335" i="2"/>
  <c r="AI380" i="2"/>
  <c r="C565" i="2"/>
  <c r="C564" i="2"/>
  <c r="C539" i="2"/>
  <c r="C537" i="2"/>
  <c r="C563" i="2"/>
  <c r="C538" i="2"/>
  <c r="C559" i="2"/>
  <c r="C533" i="2"/>
  <c r="D470" i="2"/>
  <c r="D535" i="2" s="1"/>
  <c r="AI349" i="2"/>
  <c r="AI360" i="2"/>
  <c r="AI353" i="2"/>
  <c r="AI357" i="2"/>
  <c r="AI361" i="2"/>
  <c r="AI354" i="2"/>
  <c r="AI358" i="2"/>
  <c r="AI362" i="2"/>
  <c r="AI351" i="2"/>
  <c r="AI355" i="2"/>
  <c r="AI359" i="2"/>
  <c r="AI363" i="2"/>
  <c r="AI352" i="2"/>
  <c r="AI356" i="2"/>
  <c r="D472" i="2"/>
  <c r="D537" i="2" s="1"/>
  <c r="D497" i="2"/>
  <c r="D562" i="2" s="1"/>
  <c r="AI395" i="2"/>
  <c r="AI398" i="2"/>
  <c r="AI402" i="2"/>
  <c r="AI406" i="2"/>
  <c r="AI399" i="2"/>
  <c r="AI403" i="2"/>
  <c r="AI407" i="2"/>
  <c r="AI396" i="2"/>
  <c r="AI400" i="2"/>
  <c r="AI404" i="2"/>
  <c r="AI408" i="2"/>
  <c r="AI397" i="2"/>
  <c r="AI401" i="2"/>
  <c r="AI405" i="2"/>
  <c r="AI409" i="2"/>
  <c r="D498" i="2"/>
  <c r="D563" i="2" s="1"/>
  <c r="D471" i="2"/>
  <c r="AI350" i="2"/>
  <c r="AI342" i="2"/>
  <c r="AI346" i="2"/>
  <c r="AI347" i="2"/>
  <c r="AI340" i="2"/>
  <c r="AI348" i="2"/>
  <c r="AI341" i="2"/>
  <c r="AI345" i="2"/>
  <c r="AI339" i="2"/>
  <c r="AI343" i="2"/>
  <c r="AI344" i="2"/>
  <c r="D465" i="2"/>
  <c r="D530" i="2" s="1"/>
  <c r="AI383" i="2"/>
  <c r="AI387" i="2"/>
  <c r="AI391" i="2"/>
  <c r="AI388" i="2"/>
  <c r="AI385" i="2"/>
  <c r="AI393" i="2"/>
  <c r="AI386" i="2"/>
  <c r="AI390" i="2"/>
  <c r="AI394" i="2"/>
  <c r="AI384" i="2"/>
  <c r="AI392" i="2"/>
  <c r="AI389" i="2"/>
  <c r="D491" i="2"/>
  <c r="D556" i="2" s="1"/>
  <c r="AL366" i="2"/>
  <c r="AO366" i="2" s="1"/>
  <c r="AR366" i="2" s="1"/>
  <c r="AI371" i="2"/>
  <c r="AI374" i="2"/>
  <c r="AI411" i="2"/>
  <c r="AI418" i="2"/>
  <c r="AI375" i="2"/>
  <c r="AI377" i="2"/>
  <c r="W569" i="2"/>
  <c r="E569" i="2" s="1"/>
  <c r="AI366" i="2"/>
  <c r="AI378" i="2"/>
  <c r="AI410" i="2"/>
  <c r="AI369" i="2"/>
  <c r="AI368" i="2"/>
  <c r="AI373" i="2"/>
  <c r="AI370" i="2"/>
  <c r="AI372" i="2"/>
  <c r="AI364" i="2"/>
  <c r="AI367" i="2"/>
  <c r="AI420" i="2"/>
  <c r="AI376" i="2"/>
  <c r="AI419" i="2"/>
  <c r="AI365" i="2"/>
  <c r="T500" i="2"/>
  <c r="E500" i="2" s="1"/>
  <c r="T501" i="2"/>
  <c r="E501" i="2" s="1"/>
  <c r="T510" i="2"/>
  <c r="E510" i="2" s="1"/>
  <c r="T475" i="2"/>
  <c r="E475" i="2" s="1"/>
  <c r="T474" i="2"/>
  <c r="E474" i="2" s="1"/>
  <c r="T473" i="2"/>
  <c r="E473" i="2" s="1"/>
  <c r="T508" i="2"/>
  <c r="E508" i="2" s="1"/>
  <c r="T485" i="2"/>
  <c r="E485" i="2" s="1"/>
  <c r="T484" i="2"/>
  <c r="E484" i="2" s="1"/>
  <c r="T483" i="2"/>
  <c r="E483" i="2" s="1"/>
  <c r="T482" i="2"/>
  <c r="E482" i="2" s="1"/>
  <c r="T511" i="2"/>
  <c r="E511" i="2" s="1"/>
  <c r="T480" i="2"/>
  <c r="E480" i="2" s="1"/>
  <c r="T499" i="2"/>
  <c r="E499" i="2" s="1"/>
  <c r="T498" i="2"/>
  <c r="E498" i="2" s="1"/>
  <c r="T502" i="2"/>
  <c r="E502" i="2" s="1"/>
  <c r="T509" i="2"/>
  <c r="E509" i="2" s="1"/>
  <c r="T472" i="2"/>
  <c r="E472" i="2" s="1"/>
  <c r="T506" i="2"/>
  <c r="E506" i="2" s="1"/>
  <c r="T477" i="2"/>
  <c r="E477" i="2" s="1"/>
  <c r="T476" i="2"/>
  <c r="E476" i="2" s="1"/>
  <c r="T503" i="2"/>
  <c r="E503" i="2" s="1"/>
  <c r="D579" i="2"/>
  <c r="T494" i="2"/>
  <c r="E494" i="2" s="1"/>
  <c r="T493" i="2"/>
  <c r="E493" i="2" s="1"/>
  <c r="T492" i="2"/>
  <c r="E492" i="2" s="1"/>
  <c r="T491" i="2"/>
  <c r="E491" i="2" s="1"/>
  <c r="T495" i="2"/>
  <c r="E495" i="2" s="1"/>
  <c r="AL341" i="2"/>
  <c r="AO341" i="2" s="1"/>
  <c r="AR341" i="2" s="1"/>
  <c r="AU341" i="2" s="1"/>
  <c r="AX341" i="2" s="1"/>
  <c r="AM341" i="2"/>
  <c r="AL349" i="2"/>
  <c r="AO349" i="2" s="1"/>
  <c r="AR349" i="2" s="1"/>
  <c r="AU349" i="2" s="1"/>
  <c r="AX349" i="2" s="1"/>
  <c r="AL365" i="2"/>
  <c r="AO365" i="2" s="1"/>
  <c r="AR365" i="2" s="1"/>
  <c r="AU365" i="2" s="1"/>
  <c r="AX365" i="2" s="1"/>
  <c r="AL385" i="2"/>
  <c r="AD381" i="2"/>
  <c r="AL338" i="2"/>
  <c r="AL414" i="2"/>
  <c r="AL400" i="2"/>
  <c r="AL386" i="2"/>
  <c r="AL398" i="2"/>
  <c r="AL337" i="2"/>
  <c r="AO337" i="2" s="1"/>
  <c r="AR337" i="2" s="1"/>
  <c r="AL355" i="2"/>
  <c r="AO355" i="2" s="1"/>
  <c r="AR355" i="2" s="1"/>
  <c r="AM402" i="2"/>
  <c r="AL402" i="2"/>
  <c r="AO402" i="2" s="1"/>
  <c r="AR402" i="2" s="1"/>
  <c r="AU402" i="2" s="1"/>
  <c r="AX402" i="2" s="1"/>
  <c r="W529" i="2"/>
  <c r="E529" i="2" s="1"/>
  <c r="X529" i="2"/>
  <c r="F529" i="2" s="1"/>
  <c r="AD410" i="2"/>
  <c r="AL399" i="2"/>
  <c r="T505" i="2"/>
  <c r="E505" i="2" s="1"/>
  <c r="AL412" i="2"/>
  <c r="AL369" i="2"/>
  <c r="AO369" i="2" s="1"/>
  <c r="AR369" i="2" s="1"/>
  <c r="AU369" i="2" s="1"/>
  <c r="AX369" i="2" s="1"/>
  <c r="AL368" i="2"/>
  <c r="AM417" i="2"/>
  <c r="AL417" i="2"/>
  <c r="AO417" i="2" s="1"/>
  <c r="AR417" i="2" s="1"/>
  <c r="AU417" i="2" s="1"/>
  <c r="AX417" i="2" s="1"/>
  <c r="AL401" i="2"/>
  <c r="AL350" i="2"/>
  <c r="AO350" i="2" s="1"/>
  <c r="AR350" i="2" s="1"/>
  <c r="AU350" i="2" s="1"/>
  <c r="AX350" i="2" s="1"/>
  <c r="AL339" i="2"/>
  <c r="AO339" i="2" s="1"/>
  <c r="AR339" i="2" s="1"/>
  <c r="AU339" i="2" s="1"/>
  <c r="AL397" i="2"/>
  <c r="AL415" i="2"/>
  <c r="AM371" i="2"/>
  <c r="AL371" i="2"/>
  <c r="AO371" i="2" s="1"/>
  <c r="AR371" i="2" s="1"/>
  <c r="AU371" i="2" s="1"/>
  <c r="AX371" i="2" s="1"/>
  <c r="AL352" i="2"/>
  <c r="AO352" i="2" s="1"/>
  <c r="AR352" i="2" s="1"/>
  <c r="AL383" i="2"/>
  <c r="AL351" i="2"/>
  <c r="AL411" i="2"/>
  <c r="AO411" i="2" s="1"/>
  <c r="AR411" i="2" s="1"/>
  <c r="AU411" i="2" s="1"/>
  <c r="AL340" i="2"/>
  <c r="AO340" i="2" s="1"/>
  <c r="AR340" i="2" s="1"/>
  <c r="AU340" i="2" s="1"/>
  <c r="AX340" i="2" s="1"/>
  <c r="AL416" i="2"/>
  <c r="AL354" i="2"/>
  <c r="AO354" i="2" s="1"/>
  <c r="AR354" i="2" s="1"/>
  <c r="AU354" i="2" s="1"/>
  <c r="AX354" i="2" s="1"/>
  <c r="AM387" i="2"/>
  <c r="AL387" i="2"/>
  <c r="AO387" i="2" s="1"/>
  <c r="AR387" i="2" s="1"/>
  <c r="AU387" i="2" s="1"/>
  <c r="AX387" i="2" s="1"/>
  <c r="AM356" i="2"/>
  <c r="AL356" i="2"/>
  <c r="AO356" i="2" s="1"/>
  <c r="AR356" i="2" s="1"/>
  <c r="AU356" i="2" s="1"/>
  <c r="AX356" i="2" s="1"/>
  <c r="AL390" i="2"/>
  <c r="AL353" i="2"/>
  <c r="C544" i="2"/>
  <c r="AL395" i="2"/>
  <c r="AL396" i="2"/>
  <c r="AO396" i="2" s="1"/>
  <c r="AR396" i="2" s="1"/>
  <c r="AU396" i="2" s="1"/>
  <c r="AL384" i="2"/>
  <c r="D580" i="2"/>
  <c r="C536" i="2"/>
  <c r="AD351" i="2"/>
  <c r="K349" i="2"/>
  <c r="C562" i="2"/>
  <c r="K395" i="2"/>
  <c r="T496" i="2"/>
  <c r="E496" i="2" s="1"/>
  <c r="C561" i="2"/>
  <c r="C570" i="2"/>
  <c r="T470" i="2"/>
  <c r="E470" i="2" s="1"/>
  <c r="C535" i="2"/>
  <c r="W543" i="2"/>
  <c r="E543" i="2" s="1"/>
  <c r="X543" i="2"/>
  <c r="F543" i="2" s="1"/>
  <c r="AD337" i="2"/>
  <c r="X528" i="2"/>
  <c r="F528" i="2" s="1"/>
  <c r="W528" i="2"/>
  <c r="E528" i="2" s="1"/>
  <c r="T479" i="2"/>
  <c r="E479" i="2" s="1"/>
  <c r="K365" i="2"/>
  <c r="W554" i="2"/>
  <c r="E554" i="2" s="1"/>
  <c r="Y554" i="2"/>
  <c r="G554" i="2" s="1"/>
  <c r="AN414" i="2" l="1"/>
  <c r="AN412" i="2"/>
  <c r="AW417" i="2"/>
  <c r="AW411" i="2"/>
  <c r="AN411" i="2"/>
  <c r="AW414" i="2"/>
  <c r="AN417" i="2"/>
  <c r="AQ411" i="2"/>
  <c r="AW416" i="2"/>
  <c r="AW412" i="2"/>
  <c r="AT410" i="2"/>
  <c r="AW415" i="2"/>
  <c r="AQ417" i="2"/>
  <c r="AQ414" i="2"/>
  <c r="AQ412" i="2"/>
  <c r="AN410" i="2"/>
  <c r="AW381" i="2"/>
  <c r="AW380" i="2"/>
  <c r="AW382" i="2"/>
  <c r="AT381" i="2"/>
  <c r="AV381" i="2" s="1"/>
  <c r="L554" i="2" s="1"/>
  <c r="AT380" i="2"/>
  <c r="AT382" i="2"/>
  <c r="AQ381" i="2"/>
  <c r="AS381" i="2" s="1"/>
  <c r="K554" i="2" s="1"/>
  <c r="AQ380" i="2"/>
  <c r="AQ382" i="2"/>
  <c r="AW390" i="2"/>
  <c r="AT386" i="2"/>
  <c r="AW384" i="2"/>
  <c r="AW387" i="2"/>
  <c r="AQ387" i="2"/>
  <c r="AT383" i="2"/>
  <c r="AW385" i="2"/>
  <c r="AN381" i="2"/>
  <c r="AN380" i="2"/>
  <c r="AN382" i="2"/>
  <c r="K528" i="2"/>
  <c r="AI414" i="2"/>
  <c r="AI415" i="2"/>
  <c r="AI421" i="2"/>
  <c r="AI422" i="2"/>
  <c r="AI413" i="2"/>
  <c r="AI423" i="2"/>
  <c r="AI417" i="2"/>
  <c r="AI416" i="2"/>
  <c r="AI424" i="2"/>
  <c r="AI412" i="2"/>
  <c r="AY381" i="2"/>
  <c r="M554" i="2" s="1"/>
  <c r="AP336" i="2"/>
  <c r="J529" i="2" s="1"/>
  <c r="AS336" i="2"/>
  <c r="K529" i="2" s="1"/>
  <c r="AV336" i="2"/>
  <c r="L529" i="2" s="1"/>
  <c r="M395" i="2"/>
  <c r="AE395" i="2" s="1"/>
  <c r="O395" i="2"/>
  <c r="AG395" i="2" s="1"/>
  <c r="N395" i="2"/>
  <c r="AF395" i="2" s="1"/>
  <c r="AQ406" i="2" s="1"/>
  <c r="P395" i="2"/>
  <c r="AH395" i="2" s="1"/>
  <c r="L395" i="2"/>
  <c r="AY336" i="2"/>
  <c r="BA426" i="2"/>
  <c r="I580" i="2" s="1"/>
  <c r="AK341" i="2"/>
  <c r="BA341" i="2" s="1"/>
  <c r="AK334" i="2"/>
  <c r="AK385" i="2"/>
  <c r="BA385" i="2" s="1"/>
  <c r="I558" i="2" s="1"/>
  <c r="AK380" i="2"/>
  <c r="AM380" i="2" s="1"/>
  <c r="G488" i="2" s="1"/>
  <c r="AW406" i="2"/>
  <c r="AL406" i="2"/>
  <c r="AT406" i="2"/>
  <c r="L528" i="2"/>
  <c r="P528" i="2" s="1"/>
  <c r="M528" i="2"/>
  <c r="Q528" i="2" s="1"/>
  <c r="J528" i="2"/>
  <c r="N528" i="2" s="1"/>
  <c r="AK427" i="2"/>
  <c r="BA427" i="2" s="1"/>
  <c r="I581" i="2" s="1"/>
  <c r="AL427" i="2"/>
  <c r="AO427" i="2" s="1"/>
  <c r="AR427" i="2" s="1"/>
  <c r="AU427" i="2" s="1"/>
  <c r="AX427" i="2" s="1"/>
  <c r="AY427" i="2" s="1"/>
  <c r="M581" i="2" s="1"/>
  <c r="AW427" i="2"/>
  <c r="AQ427" i="2"/>
  <c r="AT427" i="2"/>
  <c r="AN427" i="2"/>
  <c r="AP427" i="2"/>
  <c r="J581" i="2" s="1"/>
  <c r="AS427" i="2"/>
  <c r="K581" i="2" s="1"/>
  <c r="AV427" i="2"/>
  <c r="L581" i="2" s="1"/>
  <c r="C179" i="3"/>
  <c r="T481" i="2"/>
  <c r="E481" i="2" s="1"/>
  <c r="AN406" i="2"/>
  <c r="T507" i="2"/>
  <c r="E507" i="2" s="1"/>
  <c r="AK413" i="2"/>
  <c r="BA413" i="2" s="1"/>
  <c r="I572" i="2" s="1"/>
  <c r="AQ413" i="2"/>
  <c r="AL413" i="2"/>
  <c r="AO413" i="2" s="1"/>
  <c r="AN413" i="2"/>
  <c r="AW413" i="2"/>
  <c r="AL367" i="2"/>
  <c r="AO367" i="2" s="1"/>
  <c r="AR367" i="2" s="1"/>
  <c r="AS367" i="2" s="1"/>
  <c r="AS372" i="2"/>
  <c r="AK415" i="2"/>
  <c r="BA415" i="2" s="1"/>
  <c r="I574" i="2" s="1"/>
  <c r="AW418" i="2"/>
  <c r="AM372" i="2"/>
  <c r="AL370" i="2"/>
  <c r="AO370" i="2" s="1"/>
  <c r="AR370" i="2" s="1"/>
  <c r="AU370" i="2" s="1"/>
  <c r="AN418" i="2"/>
  <c r="N577" i="2"/>
  <c r="AL418" i="2"/>
  <c r="AO418" i="2" s="1"/>
  <c r="AR418" i="2" s="1"/>
  <c r="AU418" i="2" s="1"/>
  <c r="AX418" i="2" s="1"/>
  <c r="AS418" i="2"/>
  <c r="AV372" i="2"/>
  <c r="AT418" i="2"/>
  <c r="AP372" i="2"/>
  <c r="AM418" i="2"/>
  <c r="AL372" i="2"/>
  <c r="AO372" i="2" s="1"/>
  <c r="AR372" i="2" s="1"/>
  <c r="AU372" i="2" s="1"/>
  <c r="AX372" i="2" s="1"/>
  <c r="AP418" i="2"/>
  <c r="AY418" i="2"/>
  <c r="AQ418" i="2"/>
  <c r="T486" i="2"/>
  <c r="E486" i="2" s="1"/>
  <c r="T512" i="2"/>
  <c r="E512" i="2" s="1"/>
  <c r="I551" i="2"/>
  <c r="C551" i="2"/>
  <c r="N551" i="2" s="1"/>
  <c r="W555" i="2"/>
  <c r="E555" i="2" s="1"/>
  <c r="I577" i="2"/>
  <c r="O577" i="2"/>
  <c r="Q577" i="2"/>
  <c r="H512" i="2"/>
  <c r="L555" i="2"/>
  <c r="M529" i="2"/>
  <c r="J555" i="2"/>
  <c r="D516" i="2"/>
  <c r="D581" i="2" s="1"/>
  <c r="AI448" i="2"/>
  <c r="AI450" i="2"/>
  <c r="AI446" i="2"/>
  <c r="AI444" i="2"/>
  <c r="AI451" i="2"/>
  <c r="AI445" i="2"/>
  <c r="AI447" i="2"/>
  <c r="AI449" i="2"/>
  <c r="M555" i="2"/>
  <c r="K555" i="2"/>
  <c r="AY369" i="2"/>
  <c r="AY340" i="2"/>
  <c r="AS411" i="2"/>
  <c r="AY354" i="2"/>
  <c r="AS354" i="2"/>
  <c r="O528" i="2"/>
  <c r="AP337" i="2"/>
  <c r="J530" i="2" s="1"/>
  <c r="AP339" i="2"/>
  <c r="AM338" i="2"/>
  <c r="AO338" i="2"/>
  <c r="AV340" i="2"/>
  <c r="AM384" i="2"/>
  <c r="AO384" i="2"/>
  <c r="AV339" i="2"/>
  <c r="AX339" i="2"/>
  <c r="AY339" i="2" s="1"/>
  <c r="AS337" i="2"/>
  <c r="K530" i="2" s="1"/>
  <c r="AU337" i="2"/>
  <c r="K579" i="2"/>
  <c r="O579" i="2" s="1"/>
  <c r="L579" i="2"/>
  <c r="M579" i="2"/>
  <c r="N579" i="2"/>
  <c r="AS339" i="2"/>
  <c r="AM386" i="2"/>
  <c r="AO386" i="2"/>
  <c r="AM383" i="2"/>
  <c r="AO383" i="2"/>
  <c r="AM385" i="2"/>
  <c r="AO385" i="2"/>
  <c r="AP340" i="2"/>
  <c r="AS340" i="2"/>
  <c r="Q579" i="2"/>
  <c r="P579" i="2"/>
  <c r="AM414" i="2"/>
  <c r="AO414" i="2"/>
  <c r="AU366" i="2"/>
  <c r="AP369" i="2"/>
  <c r="AM412" i="2"/>
  <c r="AO412" i="2"/>
  <c r="AM406" i="2"/>
  <c r="AO406" i="2"/>
  <c r="AV411" i="2"/>
  <c r="AX411" i="2"/>
  <c r="AY411" i="2" s="1"/>
  <c r="AR410" i="2"/>
  <c r="AP410" i="2"/>
  <c r="J569" i="2" s="1"/>
  <c r="AP370" i="2"/>
  <c r="AP411" i="2"/>
  <c r="AS369" i="2"/>
  <c r="AM416" i="2"/>
  <c r="AO416" i="2"/>
  <c r="AV369" i="2"/>
  <c r="AM415" i="2"/>
  <c r="AO415" i="2"/>
  <c r="N550" i="2"/>
  <c r="P550" i="2"/>
  <c r="O550" i="2"/>
  <c r="Q550" i="2"/>
  <c r="AM368" i="2"/>
  <c r="AO368" i="2"/>
  <c r="AS370" i="2"/>
  <c r="AO390" i="2"/>
  <c r="AO397" i="2"/>
  <c r="AM400" i="2"/>
  <c r="AO400" i="2"/>
  <c r="AV396" i="2"/>
  <c r="AX396" i="2"/>
  <c r="AY396" i="2" s="1"/>
  <c r="AM401" i="2"/>
  <c r="AO401" i="2"/>
  <c r="AM398" i="2"/>
  <c r="AO398" i="2"/>
  <c r="O580" i="2"/>
  <c r="Q580" i="2"/>
  <c r="P580" i="2"/>
  <c r="N580" i="2"/>
  <c r="AM353" i="2"/>
  <c r="AO353" i="2"/>
  <c r="AU352" i="2"/>
  <c r="AP355" i="2"/>
  <c r="AV354" i="2"/>
  <c r="AS396" i="2"/>
  <c r="AS355" i="2"/>
  <c r="AU355" i="2"/>
  <c r="AO395" i="2"/>
  <c r="AO351" i="2"/>
  <c r="AM399" i="2"/>
  <c r="AO399" i="2"/>
  <c r="AP354" i="2"/>
  <c r="AP396" i="2"/>
  <c r="P349" i="2"/>
  <c r="AH349" i="2" s="1"/>
  <c r="L349" i="2"/>
  <c r="AD349" i="2" s="1"/>
  <c r="N349" i="2"/>
  <c r="AF349" i="2" s="1"/>
  <c r="M349" i="2"/>
  <c r="AE349" i="2" s="1"/>
  <c r="O349" i="2"/>
  <c r="AG349" i="2" s="1"/>
  <c r="M365" i="2"/>
  <c r="AE365" i="2" s="1"/>
  <c r="AN370" i="2" s="1"/>
  <c r="L365" i="2"/>
  <c r="AD365" i="2" s="1"/>
  <c r="P365" i="2"/>
  <c r="AH365" i="2" s="1"/>
  <c r="AW364" i="2" s="1"/>
  <c r="AY364" i="2" s="1"/>
  <c r="M543" i="2" s="1"/>
  <c r="N365" i="2"/>
  <c r="AF365" i="2" s="1"/>
  <c r="AQ367" i="2" s="1"/>
  <c r="O365" i="2"/>
  <c r="AG365" i="2" s="1"/>
  <c r="AT364" i="2" s="1"/>
  <c r="AV364" i="2" s="1"/>
  <c r="L543" i="2" s="1"/>
  <c r="AK384" i="2"/>
  <c r="BA384" i="2" s="1"/>
  <c r="I557" i="2" s="1"/>
  <c r="AK418" i="2"/>
  <c r="BA418" i="2" s="1"/>
  <c r="AK390" i="2"/>
  <c r="BA390" i="2" s="1"/>
  <c r="AK387" i="2"/>
  <c r="BA387" i="2" s="1"/>
  <c r="AK383" i="2"/>
  <c r="BA383" i="2" s="1"/>
  <c r="I556" i="2" s="1"/>
  <c r="AK386" i="2"/>
  <c r="BA386" i="2" s="1"/>
  <c r="I559" i="2" s="1"/>
  <c r="AK416" i="2"/>
  <c r="BA416" i="2" s="1"/>
  <c r="I575" i="2" s="1"/>
  <c r="AK340" i="2"/>
  <c r="BA340" i="2" s="1"/>
  <c r="AK411" i="2"/>
  <c r="BA411" i="2" s="1"/>
  <c r="I570" i="2" s="1"/>
  <c r="AK410" i="2"/>
  <c r="AK412" i="2"/>
  <c r="BA412" i="2" s="1"/>
  <c r="I571" i="2" s="1"/>
  <c r="AK381" i="2"/>
  <c r="AK336" i="2"/>
  <c r="AM336" i="2" s="1"/>
  <c r="AK335" i="2"/>
  <c r="AK338" i="2"/>
  <c r="BA338" i="2" s="1"/>
  <c r="AK339" i="2"/>
  <c r="BA339" i="2" s="1"/>
  <c r="AK417" i="2"/>
  <c r="BA417" i="2" s="1"/>
  <c r="AK337" i="2"/>
  <c r="BA337" i="2" s="1"/>
  <c r="I530" i="2" s="1"/>
  <c r="AK414" i="2"/>
  <c r="BA414" i="2" s="1"/>
  <c r="I573" i="2" s="1"/>
  <c r="AK382" i="2"/>
  <c r="D536" i="2"/>
  <c r="W544" i="2"/>
  <c r="E544" i="2" s="1"/>
  <c r="X544" i="2"/>
  <c r="F544" i="2" s="1"/>
  <c r="W548" i="2"/>
  <c r="E548" i="2" s="1"/>
  <c r="X548" i="2"/>
  <c r="F548" i="2" s="1"/>
  <c r="W532" i="2"/>
  <c r="E532" i="2" s="1"/>
  <c r="X532" i="2"/>
  <c r="F532" i="2" s="1"/>
  <c r="X531" i="2"/>
  <c r="F531" i="2" s="1"/>
  <c r="W531" i="2"/>
  <c r="E531" i="2" s="1"/>
  <c r="W542" i="2"/>
  <c r="E542" i="2" s="1"/>
  <c r="Z542" i="2"/>
  <c r="H542" i="2" s="1"/>
  <c r="X542" i="2"/>
  <c r="F542" i="2" s="1"/>
  <c r="W575" i="2"/>
  <c r="E575" i="2" s="1"/>
  <c r="W534" i="2"/>
  <c r="E534" i="2" s="1"/>
  <c r="X534" i="2"/>
  <c r="F534" i="2" s="1"/>
  <c r="W546" i="2"/>
  <c r="E546" i="2" s="1"/>
  <c r="X546" i="2"/>
  <c r="F546" i="2" s="1"/>
  <c r="W559" i="2"/>
  <c r="E559" i="2" s="1"/>
  <c r="Y559" i="2"/>
  <c r="G559" i="2" s="1"/>
  <c r="W549" i="2"/>
  <c r="E549" i="2" s="1"/>
  <c r="X549" i="2"/>
  <c r="F549" i="2" s="1"/>
  <c r="AD366" i="2"/>
  <c r="AD350" i="2"/>
  <c r="Y557" i="2"/>
  <c r="G557" i="2" s="1"/>
  <c r="W557" i="2"/>
  <c r="E557" i="2" s="1"/>
  <c r="W577" i="2"/>
  <c r="E577" i="2" s="1"/>
  <c r="X537" i="2"/>
  <c r="F537" i="2" s="1"/>
  <c r="Z537" i="2"/>
  <c r="H537" i="2" s="1"/>
  <c r="W537" i="2"/>
  <c r="E537" i="2" s="1"/>
  <c r="Z538" i="2"/>
  <c r="H538" i="2" s="1"/>
  <c r="W538" i="2"/>
  <c r="E538" i="2" s="1"/>
  <c r="X538" i="2"/>
  <c r="F538" i="2" s="1"/>
  <c r="W572" i="2"/>
  <c r="E572" i="2" s="1"/>
  <c r="W576" i="2"/>
  <c r="E576" i="2" s="1"/>
  <c r="Z541" i="2"/>
  <c r="H541" i="2" s="1"/>
  <c r="X541" i="2"/>
  <c r="F541" i="2" s="1"/>
  <c r="W541" i="2"/>
  <c r="E541" i="2" s="1"/>
  <c r="W539" i="2"/>
  <c r="E539" i="2" s="1"/>
  <c r="Z539" i="2"/>
  <c r="H539" i="2" s="1"/>
  <c r="X539" i="2"/>
  <c r="F539" i="2" s="1"/>
  <c r="W558" i="2"/>
  <c r="E558" i="2" s="1"/>
  <c r="Y558" i="2"/>
  <c r="G558" i="2" s="1"/>
  <c r="W550" i="2"/>
  <c r="E550" i="2" s="1"/>
  <c r="X550" i="2"/>
  <c r="F550" i="2" s="1"/>
  <c r="W574" i="2"/>
  <c r="E574" i="2" s="1"/>
  <c r="W560" i="2"/>
  <c r="E560" i="2" s="1"/>
  <c r="Y560" i="2"/>
  <c r="G560" i="2" s="1"/>
  <c r="W533" i="2"/>
  <c r="E533" i="2" s="1"/>
  <c r="X533" i="2"/>
  <c r="F533" i="2" s="1"/>
  <c r="W573" i="2"/>
  <c r="E573" i="2" s="1"/>
  <c r="AD395" i="2"/>
  <c r="X540" i="2"/>
  <c r="F540" i="2" s="1"/>
  <c r="Z540" i="2"/>
  <c r="H540" i="2" s="1"/>
  <c r="W540" i="2"/>
  <c r="E540" i="2" s="1"/>
  <c r="W556" i="2"/>
  <c r="E556" i="2" s="1"/>
  <c r="Y556" i="2"/>
  <c r="G556" i="2" s="1"/>
  <c r="W547" i="2"/>
  <c r="E547" i="2" s="1"/>
  <c r="X547" i="2"/>
  <c r="F547" i="2" s="1"/>
  <c r="W530" i="2"/>
  <c r="E530" i="2" s="1"/>
  <c r="X530" i="2"/>
  <c r="F530" i="2" s="1"/>
  <c r="T471" i="2"/>
  <c r="E471" i="2" s="1"/>
  <c r="T497" i="2"/>
  <c r="E497" i="2" s="1"/>
  <c r="X535" i="2"/>
  <c r="F535" i="2" s="1"/>
  <c r="Z535" i="2"/>
  <c r="H535" i="2" s="1"/>
  <c r="W535" i="2"/>
  <c r="E535" i="2" s="1"/>
  <c r="W570" i="2"/>
  <c r="E570" i="2" s="1"/>
  <c r="X536" i="2"/>
  <c r="F536" i="2" s="1"/>
  <c r="W536" i="2"/>
  <c r="E536" i="2" s="1"/>
  <c r="Z536" i="2"/>
  <c r="H536" i="2" s="1"/>
  <c r="C545" i="2"/>
  <c r="C571" i="2"/>
  <c r="AW401" i="2" l="1"/>
  <c r="AW400" i="2"/>
  <c r="AW399" i="2"/>
  <c r="AW396" i="2"/>
  <c r="AW402" i="2"/>
  <c r="AW398" i="2"/>
  <c r="AQ398" i="2"/>
  <c r="AQ400" i="2"/>
  <c r="AQ402" i="2"/>
  <c r="AQ399" i="2"/>
  <c r="AQ401" i="2"/>
  <c r="AT399" i="2"/>
  <c r="AT402" i="2"/>
  <c r="AT396" i="2"/>
  <c r="AT401" i="2"/>
  <c r="AT398" i="2"/>
  <c r="AT400" i="2"/>
  <c r="AN400" i="2"/>
  <c r="AN402" i="2"/>
  <c r="AN399" i="2"/>
  <c r="AN401" i="2"/>
  <c r="AN398" i="2"/>
  <c r="AN396" i="2"/>
  <c r="AQ396" i="2"/>
  <c r="AM411" i="2"/>
  <c r="BA382" i="2"/>
  <c r="I555" i="2" s="1"/>
  <c r="AM382" i="2"/>
  <c r="AQ395" i="2"/>
  <c r="AQ397" i="2"/>
  <c r="AN395" i="2"/>
  <c r="AN397" i="2"/>
  <c r="AW395" i="2"/>
  <c r="AW397" i="2"/>
  <c r="AT395" i="2"/>
  <c r="AT397" i="2"/>
  <c r="AM390" i="2"/>
  <c r="BA410" i="2"/>
  <c r="AM410" i="2"/>
  <c r="G504" i="2" s="1"/>
  <c r="AN365" i="2"/>
  <c r="AP365" i="2" s="1"/>
  <c r="BA381" i="2"/>
  <c r="I554" i="2" s="1"/>
  <c r="P554" i="2" s="1"/>
  <c r="AM381" i="2"/>
  <c r="G489" i="2" s="1"/>
  <c r="H489" i="2" s="1"/>
  <c r="BA335" i="2"/>
  <c r="AM335" i="2"/>
  <c r="BA334" i="2"/>
  <c r="I527" i="2" s="1"/>
  <c r="AM334" i="2"/>
  <c r="G462" i="2" s="1"/>
  <c r="H462" i="2" s="1"/>
  <c r="AT372" i="2"/>
  <c r="AN372" i="2"/>
  <c r="AN367" i="2"/>
  <c r="AT369" i="2"/>
  <c r="AT371" i="2"/>
  <c r="AT370" i="2"/>
  <c r="AW367" i="2"/>
  <c r="AT368" i="2"/>
  <c r="AW369" i="2"/>
  <c r="AN371" i="2"/>
  <c r="AQ370" i="2"/>
  <c r="AT367" i="2"/>
  <c r="AT366" i="2"/>
  <c r="AT365" i="2"/>
  <c r="AV365" i="2" s="1"/>
  <c r="AW365" i="2"/>
  <c r="AY365" i="2" s="1"/>
  <c r="M544" i="2" s="1"/>
  <c r="AW366" i="2"/>
  <c r="AQ364" i="2"/>
  <c r="AS364" i="2" s="1"/>
  <c r="K543" i="2" s="1"/>
  <c r="AQ369" i="2"/>
  <c r="AQ371" i="2"/>
  <c r="AQ365" i="2"/>
  <c r="AS365" i="2" s="1"/>
  <c r="AQ372" i="2"/>
  <c r="AQ368" i="2"/>
  <c r="AN364" i="2"/>
  <c r="AP364" i="2" s="1"/>
  <c r="J543" i="2" s="1"/>
  <c r="AN368" i="2"/>
  <c r="AW372" i="2"/>
  <c r="AW370" i="2"/>
  <c r="AN369" i="2"/>
  <c r="AW371" i="2"/>
  <c r="AN366" i="2"/>
  <c r="AP366" i="2" s="1"/>
  <c r="AW368" i="2"/>
  <c r="AQ366" i="2"/>
  <c r="AS366" i="2" s="1"/>
  <c r="AK350" i="2"/>
  <c r="AM350" i="2" s="1"/>
  <c r="AQ349" i="2"/>
  <c r="AS349" i="2" s="1"/>
  <c r="K535" i="2" s="1"/>
  <c r="AQ356" i="2"/>
  <c r="AQ354" i="2"/>
  <c r="AQ355" i="2"/>
  <c r="AQ350" i="2"/>
  <c r="AS350" i="2" s="1"/>
  <c r="AQ351" i="2"/>
  <c r="AQ353" i="2"/>
  <c r="AQ352" i="2"/>
  <c r="AS352" i="2" s="1"/>
  <c r="AT349" i="2"/>
  <c r="AV349" i="2" s="1"/>
  <c r="L535" i="2" s="1"/>
  <c r="AT351" i="2"/>
  <c r="AT352" i="2"/>
  <c r="AT354" i="2"/>
  <c r="AT355" i="2"/>
  <c r="AT356" i="2"/>
  <c r="AT350" i="2"/>
  <c r="AV350" i="2" s="1"/>
  <c r="L536" i="2" s="1"/>
  <c r="AT353" i="2"/>
  <c r="AW349" i="2"/>
  <c r="AY349" i="2" s="1"/>
  <c r="M535" i="2" s="1"/>
  <c r="AW354" i="2"/>
  <c r="AW355" i="2"/>
  <c r="AW356" i="2"/>
  <c r="AW352" i="2"/>
  <c r="AW350" i="2"/>
  <c r="AY350" i="2" s="1"/>
  <c r="AW351" i="2"/>
  <c r="AW353" i="2"/>
  <c r="AN349" i="2"/>
  <c r="AP349" i="2" s="1"/>
  <c r="J535" i="2" s="1"/>
  <c r="AN350" i="2"/>
  <c r="AP350" i="2" s="1"/>
  <c r="AN352" i="2"/>
  <c r="AP352" i="2" s="1"/>
  <c r="AN353" i="2"/>
  <c r="AN351" i="2"/>
  <c r="AP351" i="2" s="1"/>
  <c r="J537" i="2" s="1"/>
  <c r="AN354" i="2"/>
  <c r="AN355" i="2"/>
  <c r="AN356" i="2"/>
  <c r="G490" i="2"/>
  <c r="L544" i="2"/>
  <c r="K544" i="2"/>
  <c r="J570" i="2"/>
  <c r="N570" i="2" s="1"/>
  <c r="AM427" i="2"/>
  <c r="G516" i="2" s="1"/>
  <c r="H516" i="2" s="1"/>
  <c r="D643" i="2" s="1"/>
  <c r="AM413" i="2"/>
  <c r="AP367" i="2"/>
  <c r="J546" i="2" s="1"/>
  <c r="AU367" i="2"/>
  <c r="AV367" i="2" s="1"/>
  <c r="X551" i="2"/>
  <c r="F551" i="2" s="1"/>
  <c r="O551" i="2"/>
  <c r="Q551" i="2"/>
  <c r="P551" i="2"/>
  <c r="W551" i="2"/>
  <c r="E551" i="2" s="1"/>
  <c r="G495" i="2"/>
  <c r="N530" i="2"/>
  <c r="N581" i="2"/>
  <c r="D664" i="2" s="1"/>
  <c r="Q581" i="2"/>
  <c r="P581" i="2"/>
  <c r="D665" i="2" s="1"/>
  <c r="O581" i="2"/>
  <c r="AR383" i="2"/>
  <c r="AP383" i="2"/>
  <c r="J556" i="2" s="1"/>
  <c r="N556" i="2" s="1"/>
  <c r="O530" i="2"/>
  <c r="AR385" i="2"/>
  <c r="AP385" i="2"/>
  <c r="AR386" i="2"/>
  <c r="AP386" i="2"/>
  <c r="AR338" i="2"/>
  <c r="AP338" i="2"/>
  <c r="AX337" i="2"/>
  <c r="AY337" i="2" s="1"/>
  <c r="M530" i="2" s="1"/>
  <c r="Q530" i="2" s="1"/>
  <c r="AV337" i="2"/>
  <c r="L530" i="2" s="1"/>
  <c r="P530" i="2" s="1"/>
  <c r="AR384" i="2"/>
  <c r="AP384" i="2"/>
  <c r="AV370" i="2"/>
  <c r="AX370" i="2"/>
  <c r="AY370" i="2" s="1"/>
  <c r="AR368" i="2"/>
  <c r="AP368" i="2"/>
  <c r="AR414" i="2"/>
  <c r="AP414" i="2"/>
  <c r="AR413" i="2"/>
  <c r="AP413" i="2"/>
  <c r="AR406" i="2"/>
  <c r="AP406" i="2"/>
  <c r="AV366" i="2"/>
  <c r="L545" i="2" s="1"/>
  <c r="AX366" i="2"/>
  <c r="AY366" i="2" s="1"/>
  <c r="M545" i="2" s="1"/>
  <c r="AR415" i="2"/>
  <c r="AP415" i="2"/>
  <c r="J545" i="2"/>
  <c r="AR416" i="2"/>
  <c r="AP416" i="2"/>
  <c r="AS410" i="2"/>
  <c r="K569" i="2" s="1"/>
  <c r="AU410" i="2"/>
  <c r="AR412" i="2"/>
  <c r="AP412" i="2"/>
  <c r="J571" i="2" s="1"/>
  <c r="AV352" i="2"/>
  <c r="AX352" i="2"/>
  <c r="AY352" i="2" s="1"/>
  <c r="AR398" i="2"/>
  <c r="AP398" i="2"/>
  <c r="AR397" i="2"/>
  <c r="AP397" i="2"/>
  <c r="O555" i="2"/>
  <c r="P555" i="2"/>
  <c r="Q555" i="2"/>
  <c r="N555" i="2"/>
  <c r="AV355" i="2"/>
  <c r="AX355" i="2"/>
  <c r="AY355" i="2" s="1"/>
  <c r="AR399" i="2"/>
  <c r="AP399" i="2"/>
  <c r="AR395" i="2"/>
  <c r="AP395" i="2"/>
  <c r="J561" i="2" s="1"/>
  <c r="AR353" i="2"/>
  <c r="AP353" i="2"/>
  <c r="AR401" i="2"/>
  <c r="AP401" i="2"/>
  <c r="AR400" i="2"/>
  <c r="AP400" i="2"/>
  <c r="AR390" i="2"/>
  <c r="AP390" i="2"/>
  <c r="AR351" i="2"/>
  <c r="O554" i="2"/>
  <c r="H490" i="2"/>
  <c r="AM340" i="2"/>
  <c r="AM339" i="2"/>
  <c r="AM337" i="2"/>
  <c r="H506" i="2"/>
  <c r="I532" i="2"/>
  <c r="I569" i="2"/>
  <c r="H504" i="2"/>
  <c r="I533" i="2"/>
  <c r="H510" i="2"/>
  <c r="I531" i="2"/>
  <c r="H509" i="2"/>
  <c r="G491" i="2"/>
  <c r="G494" i="2"/>
  <c r="G464" i="2"/>
  <c r="G493" i="2"/>
  <c r="G492" i="2"/>
  <c r="AK369" i="2"/>
  <c r="BA380" i="2"/>
  <c r="I553" i="2" s="1"/>
  <c r="AK367" i="2"/>
  <c r="AK351" i="2"/>
  <c r="AK365" i="2"/>
  <c r="BA365" i="2" s="1"/>
  <c r="I544" i="2" s="1"/>
  <c r="AK372" i="2"/>
  <c r="BA372" i="2" s="1"/>
  <c r="AK368" i="2"/>
  <c r="BA368" i="2" s="1"/>
  <c r="AK353" i="2"/>
  <c r="BA353" i="2" s="1"/>
  <c r="AK364" i="2"/>
  <c r="BA336" i="2"/>
  <c r="I529" i="2" s="1"/>
  <c r="AK370" i="2"/>
  <c r="AK371" i="2"/>
  <c r="BA371" i="2" s="1"/>
  <c r="AK349" i="2"/>
  <c r="AK396" i="2"/>
  <c r="AM396" i="2" s="1"/>
  <c r="AK402" i="2"/>
  <c r="BA402" i="2" s="1"/>
  <c r="AK406" i="2"/>
  <c r="BA406" i="2" s="1"/>
  <c r="AK398" i="2"/>
  <c r="BA398" i="2" s="1"/>
  <c r="AK400" i="2"/>
  <c r="BA400" i="2" s="1"/>
  <c r="AK401" i="2"/>
  <c r="BA401" i="2" s="1"/>
  <c r="AK395" i="2"/>
  <c r="AK399" i="2"/>
  <c r="BA399" i="2" s="1"/>
  <c r="AK397" i="2"/>
  <c r="AK354" i="2"/>
  <c r="AK352" i="2"/>
  <c r="AK356" i="2"/>
  <c r="BA356" i="2" s="1"/>
  <c r="AK366" i="2"/>
  <c r="H505" i="2"/>
  <c r="W571" i="2"/>
  <c r="E571" i="2" s="1"/>
  <c r="W545" i="2"/>
  <c r="E545" i="2" s="1"/>
  <c r="X545" i="2"/>
  <c r="F545" i="2" s="1"/>
  <c r="G507" i="2" l="1"/>
  <c r="H507" i="2" s="1"/>
  <c r="G505" i="2"/>
  <c r="J544" i="2"/>
  <c r="BA350" i="2"/>
  <c r="I536" i="2" s="1"/>
  <c r="G506" i="2"/>
  <c r="M536" i="2"/>
  <c r="J550" i="2"/>
  <c r="N554" i="2"/>
  <c r="Q554" i="2"/>
  <c r="J547" i="2"/>
  <c r="J548" i="2"/>
  <c r="BA397" i="2"/>
  <c r="AM397" i="2"/>
  <c r="BA395" i="2"/>
  <c r="AM395" i="2"/>
  <c r="G497" i="2" s="1"/>
  <c r="AM365" i="2"/>
  <c r="BA351" i="2"/>
  <c r="AM351" i="2"/>
  <c r="O527" i="2"/>
  <c r="P527" i="2"/>
  <c r="N527" i="2"/>
  <c r="Q527" i="2"/>
  <c r="G509" i="2"/>
  <c r="J549" i="2"/>
  <c r="J551" i="2"/>
  <c r="G512" i="2"/>
  <c r="G508" i="2"/>
  <c r="H508" i="2" s="1"/>
  <c r="G510" i="2"/>
  <c r="G511" i="2"/>
  <c r="K545" i="2"/>
  <c r="K546" i="2"/>
  <c r="J536" i="2"/>
  <c r="N536" i="2" s="1"/>
  <c r="K536" i="2"/>
  <c r="K570" i="2"/>
  <c r="O570" i="2" s="1"/>
  <c r="J563" i="2"/>
  <c r="J562" i="2"/>
  <c r="AX367" i="2"/>
  <c r="AY367" i="2" s="1"/>
  <c r="M546" i="2" s="1"/>
  <c r="J566" i="2"/>
  <c r="J565" i="2"/>
  <c r="J572" i="2"/>
  <c r="N572" i="2" s="1"/>
  <c r="J576" i="2"/>
  <c r="J577" i="2"/>
  <c r="J575" i="2"/>
  <c r="N575" i="2" s="1"/>
  <c r="J573" i="2"/>
  <c r="N573" i="2" s="1"/>
  <c r="J574" i="2"/>
  <c r="N574" i="2" s="1"/>
  <c r="L546" i="2"/>
  <c r="J539" i="2"/>
  <c r="J542" i="2"/>
  <c r="J567" i="2"/>
  <c r="J541" i="2"/>
  <c r="J538" i="2"/>
  <c r="J540" i="2"/>
  <c r="J564" i="2"/>
  <c r="J568" i="2"/>
  <c r="J559" i="2"/>
  <c r="N559" i="2" s="1"/>
  <c r="J557" i="2"/>
  <c r="N557" i="2" s="1"/>
  <c r="J560" i="2"/>
  <c r="J531" i="2"/>
  <c r="N531" i="2" s="1"/>
  <c r="J534" i="2"/>
  <c r="J558" i="2"/>
  <c r="N558" i="2" s="1"/>
  <c r="J532" i="2"/>
  <c r="N532" i="2" s="1"/>
  <c r="J533" i="2"/>
  <c r="N533" i="2" s="1"/>
  <c r="N571" i="2"/>
  <c r="AS384" i="2"/>
  <c r="AU384" i="2"/>
  <c r="AU386" i="2"/>
  <c r="AS386" i="2"/>
  <c r="AS338" i="2"/>
  <c r="AU338" i="2"/>
  <c r="AU385" i="2"/>
  <c r="AS385" i="2"/>
  <c r="AS383" i="2"/>
  <c r="K556" i="2" s="1"/>
  <c r="O556" i="2" s="1"/>
  <c r="AU383" i="2"/>
  <c r="AU416" i="2"/>
  <c r="AS416" i="2"/>
  <c r="AU415" i="2"/>
  <c r="AS415" i="2"/>
  <c r="P544" i="2"/>
  <c r="O544" i="2"/>
  <c r="Q544" i="2"/>
  <c r="N544" i="2"/>
  <c r="AX410" i="2"/>
  <c r="AY410" i="2" s="1"/>
  <c r="AV410" i="2"/>
  <c r="AS406" i="2"/>
  <c r="AU406" i="2"/>
  <c r="AS413" i="2"/>
  <c r="AU413" i="2"/>
  <c r="AU368" i="2"/>
  <c r="AS368" i="2"/>
  <c r="K549" i="2" s="1"/>
  <c r="AU412" i="2"/>
  <c r="AS412" i="2"/>
  <c r="K571" i="2" s="1"/>
  <c r="O571" i="2" s="1"/>
  <c r="N569" i="2"/>
  <c r="O569" i="2"/>
  <c r="AS414" i="2"/>
  <c r="AU414" i="2"/>
  <c r="AS398" i="2"/>
  <c r="AU398" i="2"/>
  <c r="Q536" i="2"/>
  <c r="P553" i="2"/>
  <c r="O553" i="2"/>
  <c r="Q553" i="2"/>
  <c r="N553" i="2"/>
  <c r="O536" i="2"/>
  <c r="AU390" i="2"/>
  <c r="AS390" i="2"/>
  <c r="AU401" i="2"/>
  <c r="AS401" i="2"/>
  <c r="AU395" i="2"/>
  <c r="AS395" i="2"/>
  <c r="P536" i="2"/>
  <c r="AU397" i="2"/>
  <c r="AS397" i="2"/>
  <c r="AS351" i="2"/>
  <c r="AU351" i="2"/>
  <c r="AU400" i="2"/>
  <c r="AS400" i="2"/>
  <c r="AU353" i="2"/>
  <c r="AS353" i="2"/>
  <c r="AS399" i="2"/>
  <c r="AU399" i="2"/>
  <c r="Q529" i="2"/>
  <c r="N529" i="2"/>
  <c r="O529" i="2"/>
  <c r="P529" i="2"/>
  <c r="BA370" i="2"/>
  <c r="AM370" i="2"/>
  <c r="BA364" i="2"/>
  <c r="I543" i="2" s="1"/>
  <c r="AM364" i="2"/>
  <c r="G478" i="2" s="1"/>
  <c r="BA367" i="2"/>
  <c r="I546" i="2" s="1"/>
  <c r="AM367" i="2"/>
  <c r="BA369" i="2"/>
  <c r="AM369" i="2"/>
  <c r="BA354" i="2"/>
  <c r="AM354" i="2"/>
  <c r="BA349" i="2"/>
  <c r="I535" i="2" s="1"/>
  <c r="AM349" i="2"/>
  <c r="BA352" i="2"/>
  <c r="AM352" i="2"/>
  <c r="H464" i="2"/>
  <c r="I565" i="2"/>
  <c r="H500" i="2"/>
  <c r="I567" i="2"/>
  <c r="H502" i="2"/>
  <c r="I564" i="2"/>
  <c r="H499" i="2"/>
  <c r="I547" i="2"/>
  <c r="H491" i="2"/>
  <c r="I563" i="2"/>
  <c r="I561" i="2"/>
  <c r="I566" i="2"/>
  <c r="H501" i="2"/>
  <c r="I539" i="2"/>
  <c r="H474" i="2"/>
  <c r="I537" i="2"/>
  <c r="H493" i="2"/>
  <c r="H494" i="2"/>
  <c r="H492" i="2"/>
  <c r="G465" i="2"/>
  <c r="G466" i="2"/>
  <c r="G467" i="2"/>
  <c r="G468" i="2"/>
  <c r="G463" i="2"/>
  <c r="G469" i="2"/>
  <c r="H488" i="2"/>
  <c r="BA396" i="2"/>
  <c r="I562" i="2" s="1"/>
  <c r="AM366" i="2"/>
  <c r="G480" i="2" s="1"/>
  <c r="BA366" i="2"/>
  <c r="G498" i="2" l="1"/>
  <c r="H498" i="2" s="1"/>
  <c r="K563" i="2"/>
  <c r="G496" i="2"/>
  <c r="H496" i="2" s="1"/>
  <c r="G501" i="2"/>
  <c r="G500" i="2"/>
  <c r="G503" i="2"/>
  <c r="G499" i="2"/>
  <c r="G502" i="2"/>
  <c r="K550" i="2"/>
  <c r="K547" i="2"/>
  <c r="K548" i="2"/>
  <c r="K551" i="2"/>
  <c r="K566" i="2"/>
  <c r="M550" i="2"/>
  <c r="M569" i="2"/>
  <c r="Q569" i="2" s="1"/>
  <c r="M570" i="2"/>
  <c r="Q570" i="2" s="1"/>
  <c r="L569" i="2"/>
  <c r="P569" i="2" s="1"/>
  <c r="L570" i="2"/>
  <c r="P570" i="2" s="1"/>
  <c r="G479" i="2"/>
  <c r="H479" i="2" s="1"/>
  <c r="K561" i="2"/>
  <c r="O561" i="2" s="1"/>
  <c r="K562" i="2"/>
  <c r="O562" i="2" s="1"/>
  <c r="G470" i="2"/>
  <c r="H470" i="2" s="1"/>
  <c r="G472" i="2"/>
  <c r="H472" i="2" s="1"/>
  <c r="G471" i="2"/>
  <c r="H471" i="2" s="1"/>
  <c r="G484" i="2"/>
  <c r="K572" i="2"/>
  <c r="O572" i="2" s="1"/>
  <c r="K577" i="2"/>
  <c r="K576" i="2"/>
  <c r="K574" i="2"/>
  <c r="O574" i="2" s="1"/>
  <c r="G481" i="2"/>
  <c r="H481" i="2" s="1"/>
  <c r="G485" i="2"/>
  <c r="G486" i="2"/>
  <c r="G482" i="2"/>
  <c r="H482" i="2" s="1"/>
  <c r="G483" i="2"/>
  <c r="K573" i="2"/>
  <c r="O573" i="2" s="1"/>
  <c r="K575" i="2"/>
  <c r="O575" i="2" s="1"/>
  <c r="K565" i="2"/>
  <c r="K567" i="2"/>
  <c r="K537" i="2"/>
  <c r="O537" i="2" s="1"/>
  <c r="K542" i="2"/>
  <c r="K538" i="2"/>
  <c r="K541" i="2"/>
  <c r="K540" i="2"/>
  <c r="K539" i="2"/>
  <c r="G473" i="2"/>
  <c r="H473" i="2" s="1"/>
  <c r="G477" i="2"/>
  <c r="G474" i="2"/>
  <c r="G475" i="2"/>
  <c r="K564" i="2"/>
  <c r="O564" i="2" s="1"/>
  <c r="K568" i="2"/>
  <c r="K558" i="2"/>
  <c r="O558" i="2" s="1"/>
  <c r="K559" i="2"/>
  <c r="O559" i="2" s="1"/>
  <c r="K531" i="2"/>
  <c r="O531" i="2" s="1"/>
  <c r="K534" i="2"/>
  <c r="K533" i="2"/>
  <c r="O533" i="2" s="1"/>
  <c r="K532" i="2"/>
  <c r="O532" i="2" s="1"/>
  <c r="K557" i="2"/>
  <c r="O557" i="2" s="1"/>
  <c r="K560" i="2"/>
  <c r="AV385" i="2"/>
  <c r="AX385" i="2"/>
  <c r="AY385" i="2" s="1"/>
  <c r="AX386" i="2"/>
  <c r="AY386" i="2" s="1"/>
  <c r="AV386" i="2"/>
  <c r="AX383" i="2"/>
  <c r="AY383" i="2" s="1"/>
  <c r="M556" i="2" s="1"/>
  <c r="Q556" i="2" s="1"/>
  <c r="AV383" i="2"/>
  <c r="L556" i="2" s="1"/>
  <c r="P556" i="2" s="1"/>
  <c r="AV338" i="2"/>
  <c r="AX338" i="2"/>
  <c r="AY338" i="2" s="1"/>
  <c r="AV384" i="2"/>
  <c r="AX384" i="2"/>
  <c r="AY384" i="2" s="1"/>
  <c r="AV414" i="2"/>
  <c r="AX414" i="2"/>
  <c r="AY414" i="2" s="1"/>
  <c r="AX406" i="2"/>
  <c r="AY406" i="2" s="1"/>
  <c r="AV406" i="2"/>
  <c r="P546" i="2"/>
  <c r="Q546" i="2"/>
  <c r="N546" i="2"/>
  <c r="O546" i="2"/>
  <c r="AX368" i="2"/>
  <c r="AY368" i="2" s="1"/>
  <c r="M551" i="2" s="1"/>
  <c r="AV368" i="2"/>
  <c r="AV415" i="2"/>
  <c r="AX415" i="2"/>
  <c r="AY415" i="2" s="1"/>
  <c r="AX413" i="2"/>
  <c r="AY413" i="2" s="1"/>
  <c r="AV413" i="2"/>
  <c r="N547" i="2"/>
  <c r="O547" i="2"/>
  <c r="Q547" i="2"/>
  <c r="P547" i="2"/>
  <c r="Q543" i="2"/>
  <c r="P543" i="2"/>
  <c r="O543" i="2"/>
  <c r="N543" i="2"/>
  <c r="AX412" i="2"/>
  <c r="AY412" i="2" s="1"/>
  <c r="M571" i="2" s="1"/>
  <c r="Q571" i="2" s="1"/>
  <c r="AV412" i="2"/>
  <c r="L571" i="2" s="1"/>
  <c r="P571" i="2" s="1"/>
  <c r="AX416" i="2"/>
  <c r="AY416" i="2" s="1"/>
  <c r="AV416" i="2"/>
  <c r="AV351" i="2"/>
  <c r="AX351" i="2"/>
  <c r="AY351" i="2" s="1"/>
  <c r="AX401" i="2"/>
  <c r="AY401" i="2" s="1"/>
  <c r="AV401" i="2"/>
  <c r="N564" i="2"/>
  <c r="O565" i="2"/>
  <c r="N565" i="2"/>
  <c r="AX353" i="2"/>
  <c r="AY353" i="2" s="1"/>
  <c r="AV353" i="2"/>
  <c r="AX398" i="2"/>
  <c r="AY398" i="2" s="1"/>
  <c r="AV398" i="2"/>
  <c r="O567" i="2"/>
  <c r="N567" i="2"/>
  <c r="Q567" i="2"/>
  <c r="P567" i="2"/>
  <c r="AV400" i="2"/>
  <c r="AX400" i="2"/>
  <c r="AY400" i="2" s="1"/>
  <c r="AX397" i="2"/>
  <c r="AY397" i="2" s="1"/>
  <c r="AV397" i="2"/>
  <c r="N562" i="2"/>
  <c r="N537" i="2"/>
  <c r="N566" i="2"/>
  <c r="O566" i="2"/>
  <c r="O563" i="2"/>
  <c r="N563" i="2"/>
  <c r="O539" i="2"/>
  <c r="N539" i="2"/>
  <c r="N561" i="2"/>
  <c r="Q535" i="2"/>
  <c r="O535" i="2"/>
  <c r="N535" i="2"/>
  <c r="P535" i="2"/>
  <c r="AV399" i="2"/>
  <c r="AX399" i="2"/>
  <c r="AY399" i="2" s="1"/>
  <c r="AV395" i="2"/>
  <c r="AX395" i="2"/>
  <c r="AY395" i="2" s="1"/>
  <c r="AX390" i="2"/>
  <c r="AY390" i="2" s="1"/>
  <c r="AV390" i="2"/>
  <c r="I540" i="2"/>
  <c r="AK355" i="2"/>
  <c r="H484" i="2"/>
  <c r="H483" i="2"/>
  <c r="I549" i="2"/>
  <c r="H478" i="2"/>
  <c r="I548" i="2"/>
  <c r="I538" i="2"/>
  <c r="H497" i="2"/>
  <c r="H468" i="2"/>
  <c r="H466" i="2"/>
  <c r="H463" i="2"/>
  <c r="H467" i="2"/>
  <c r="H465" i="2"/>
  <c r="I545" i="2"/>
  <c r="H480" i="2"/>
  <c r="AP43" i="7"/>
  <c r="AP42" i="7"/>
  <c r="M549" i="2" l="1"/>
  <c r="L547" i="2"/>
  <c r="L549" i="2"/>
  <c r="L548" i="2"/>
  <c r="L550" i="2"/>
  <c r="L551" i="2"/>
  <c r="M547" i="2"/>
  <c r="M548" i="2"/>
  <c r="L561" i="2"/>
  <c r="P561" i="2" s="1"/>
  <c r="L562" i="2"/>
  <c r="P562" i="2" s="1"/>
  <c r="L563" i="2"/>
  <c r="P563" i="2" s="1"/>
  <c r="M563" i="2"/>
  <c r="Q563" i="2" s="1"/>
  <c r="M561" i="2"/>
  <c r="Q561" i="2" s="1"/>
  <c r="M562" i="2"/>
  <c r="Q562" i="2" s="1"/>
  <c r="L575" i="2"/>
  <c r="P575" i="2" s="1"/>
  <c r="M575" i="2"/>
  <c r="Q575" i="2" s="1"/>
  <c r="L573" i="2"/>
  <c r="P573" i="2" s="1"/>
  <c r="L539" i="2"/>
  <c r="P539" i="2" s="1"/>
  <c r="M565" i="2"/>
  <c r="Q565" i="2" s="1"/>
  <c r="M572" i="2"/>
  <c r="Q572" i="2" s="1"/>
  <c r="M576" i="2"/>
  <c r="M577" i="2"/>
  <c r="M574" i="2"/>
  <c r="Q574" i="2" s="1"/>
  <c r="L574" i="2"/>
  <c r="P574" i="2" s="1"/>
  <c r="L572" i="2"/>
  <c r="P572" i="2" s="1"/>
  <c r="L577" i="2"/>
  <c r="L576" i="2"/>
  <c r="M573" i="2"/>
  <c r="Q573" i="2" s="1"/>
  <c r="M539" i="2"/>
  <c r="Q539" i="2" s="1"/>
  <c r="M566" i="2"/>
  <c r="Q566" i="2" s="1"/>
  <c r="M537" i="2"/>
  <c r="Q537" i="2" s="1"/>
  <c r="M540" i="2"/>
  <c r="M538" i="2"/>
  <c r="M541" i="2"/>
  <c r="M542" i="2"/>
  <c r="L537" i="2"/>
  <c r="P537" i="2" s="1"/>
  <c r="L541" i="2"/>
  <c r="L538" i="2"/>
  <c r="P538" i="2" s="1"/>
  <c r="L542" i="2"/>
  <c r="L540" i="2"/>
  <c r="L566" i="2"/>
  <c r="P566" i="2" s="1"/>
  <c r="L564" i="2"/>
  <c r="P564" i="2" s="1"/>
  <c r="L568" i="2"/>
  <c r="L567" i="2"/>
  <c r="L565" i="2"/>
  <c r="P565" i="2" s="1"/>
  <c r="M564" i="2"/>
  <c r="Q564" i="2" s="1"/>
  <c r="M568" i="2"/>
  <c r="M567" i="2"/>
  <c r="L559" i="2"/>
  <c r="P559" i="2" s="1"/>
  <c r="M557" i="2"/>
  <c r="Q557" i="2" s="1"/>
  <c r="M560" i="2"/>
  <c r="M558" i="2"/>
  <c r="Q558" i="2" s="1"/>
  <c r="L557" i="2"/>
  <c r="P557" i="2" s="1"/>
  <c r="L560" i="2"/>
  <c r="L558" i="2"/>
  <c r="P558" i="2" s="1"/>
  <c r="M531" i="2"/>
  <c r="Q531" i="2" s="1"/>
  <c r="M534" i="2"/>
  <c r="M532" i="2"/>
  <c r="Q532" i="2" s="1"/>
  <c r="M533" i="2"/>
  <c r="Q533" i="2" s="1"/>
  <c r="L531" i="2"/>
  <c r="P531" i="2" s="1"/>
  <c r="L534" i="2"/>
  <c r="L533" i="2"/>
  <c r="P533" i="2" s="1"/>
  <c r="L532" i="2"/>
  <c r="P532" i="2" s="1"/>
  <c r="M559" i="2"/>
  <c r="Q559" i="2" s="1"/>
  <c r="Q545" i="2"/>
  <c r="O545" i="2"/>
  <c r="P545" i="2"/>
  <c r="N545" i="2"/>
  <c r="N549" i="2"/>
  <c r="P549" i="2"/>
  <c r="Q549" i="2"/>
  <c r="O549" i="2"/>
  <c r="N548" i="2"/>
  <c r="O548" i="2"/>
  <c r="P548" i="2"/>
  <c r="Q548" i="2"/>
  <c r="O540" i="2"/>
  <c r="N540" i="2"/>
  <c r="Q540" i="2"/>
  <c r="P540" i="2"/>
  <c r="O538" i="2"/>
  <c r="Q538" i="2"/>
  <c r="N538" i="2"/>
  <c r="H475" i="2"/>
  <c r="BA355" i="2"/>
  <c r="AM355" i="2"/>
  <c r="G476" i="2" s="1"/>
  <c r="AJ47" i="7"/>
  <c r="D662" i="2"/>
  <c r="AK45" i="7"/>
  <c r="AK47" i="7"/>
  <c r="AK44" i="7"/>
  <c r="AK55" i="7"/>
  <c r="AK53" i="7"/>
  <c r="AK42" i="7"/>
  <c r="AK43" i="7"/>
  <c r="AK52" i="7"/>
  <c r="AK46" i="7"/>
  <c r="AK51" i="7"/>
  <c r="AK56" i="7"/>
  <c r="AK50" i="7"/>
  <c r="AK49" i="7"/>
  <c r="AK54" i="7"/>
  <c r="AK48" i="7"/>
  <c r="AJ46" i="7"/>
  <c r="AJ45" i="7"/>
  <c r="AJ44" i="7"/>
  <c r="AJ43" i="7"/>
  <c r="AJ42" i="7"/>
  <c r="AJ48" i="7"/>
  <c r="D663" i="2" l="1"/>
  <c r="I541" i="2"/>
  <c r="H476" i="2"/>
  <c r="AS41" i="7"/>
  <c r="AS42" i="7"/>
  <c r="AT42" i="7" s="1"/>
  <c r="AS48" i="7"/>
  <c r="AT48" i="7" s="1"/>
  <c r="AS51" i="7"/>
  <c r="AT51" i="7" s="1"/>
  <c r="AS45" i="7"/>
  <c r="AT45" i="7" s="1"/>
  <c r="AS46" i="7"/>
  <c r="AT46" i="7" s="1"/>
  <c r="AS56" i="7"/>
  <c r="AT56" i="7" s="1"/>
  <c r="AS55" i="7"/>
  <c r="AT55" i="7" s="1"/>
  <c r="AS49" i="7"/>
  <c r="AT49" i="7" s="1"/>
  <c r="AS50" i="7"/>
  <c r="AT50" i="7" s="1"/>
  <c r="AS43" i="7"/>
  <c r="AT43" i="7" s="1"/>
  <c r="AS44" i="7"/>
  <c r="AT44" i="7" s="1"/>
  <c r="AS53" i="7"/>
  <c r="AT53" i="7" s="1"/>
  <c r="AS54" i="7"/>
  <c r="AT54" i="7" s="1"/>
  <c r="AS47" i="7"/>
  <c r="AT47" i="7" s="1"/>
  <c r="AS52" i="7"/>
  <c r="AT52" i="7" s="1"/>
  <c r="AT41" i="7"/>
  <c r="N541" i="2" l="1"/>
  <c r="D659" i="2" s="1"/>
  <c r="P541" i="2"/>
  <c r="O541" i="2"/>
  <c r="D660" i="2" s="1"/>
  <c r="Q541" i="2"/>
  <c r="D661" i="2" s="1"/>
  <c r="B45" i="7"/>
  <c r="B66" i="7" s="1"/>
  <c r="C159" i="7" s="1"/>
  <c r="M180" i="7" s="1"/>
  <c r="C203" i="7"/>
  <c r="B52" i="7"/>
  <c r="C52" i="7" s="1"/>
  <c r="F73" i="7" s="1"/>
  <c r="C210" i="7"/>
  <c r="B44" i="7"/>
  <c r="C44" i="7" s="1"/>
  <c r="F65" i="7" s="1"/>
  <c r="C202" i="7"/>
  <c r="B49" i="7"/>
  <c r="C49" i="7" s="1"/>
  <c r="F70" i="7" s="1"/>
  <c r="C207" i="7"/>
  <c r="B51" i="7"/>
  <c r="B72" i="7" s="1"/>
  <c r="C165" i="7" s="1"/>
  <c r="M186" i="7" s="1"/>
  <c r="C209" i="7"/>
  <c r="B47" i="7"/>
  <c r="C47" i="7" s="1"/>
  <c r="F68" i="7" s="1"/>
  <c r="C205" i="7"/>
  <c r="B43" i="7"/>
  <c r="B64" i="7" s="1"/>
  <c r="C157" i="7" s="1"/>
  <c r="C201" i="7"/>
  <c r="B53" i="7"/>
  <c r="C53" i="7" s="1"/>
  <c r="F74" i="7" s="1"/>
  <c r="C211" i="7"/>
  <c r="B48" i="7"/>
  <c r="B69" i="7" s="1"/>
  <c r="C162" i="7" s="1"/>
  <c r="M183" i="7" s="1"/>
  <c r="C206" i="7"/>
  <c r="B42" i="7"/>
  <c r="C42" i="7" s="1"/>
  <c r="F63" i="7" s="1"/>
  <c r="C200" i="7"/>
  <c r="B50" i="7"/>
  <c r="B71" i="7" s="1"/>
  <c r="C164" i="7" s="1"/>
  <c r="M185" i="7" s="1"/>
  <c r="C208" i="7"/>
  <c r="B46" i="7"/>
  <c r="C46" i="7" s="1"/>
  <c r="F67" i="7" s="1"/>
  <c r="C204" i="7"/>
  <c r="C50" i="7" l="1"/>
  <c r="F71" i="7" s="1"/>
  <c r="C51" i="7"/>
  <c r="F72" i="7" s="1"/>
  <c r="B65" i="7"/>
  <c r="C158" i="7" s="1"/>
  <c r="M179" i="7" s="1"/>
  <c r="C45" i="7"/>
  <c r="F66" i="7" s="1"/>
  <c r="C48" i="7"/>
  <c r="F69" i="7" s="1"/>
  <c r="C43" i="7"/>
  <c r="F64" i="7" s="1"/>
  <c r="G64" i="7" s="1"/>
  <c r="B70" i="7"/>
  <c r="C163" i="7" s="1"/>
  <c r="M184" i="7" s="1"/>
  <c r="B68" i="7"/>
  <c r="C161" i="7" s="1"/>
  <c r="M182" i="7" s="1"/>
  <c r="B67" i="7"/>
  <c r="C160" i="7" s="1"/>
  <c r="M181" i="7" s="1"/>
  <c r="B73" i="7"/>
  <c r="C166" i="7" s="1"/>
  <c r="M187" i="7" s="1"/>
  <c r="B74" i="7"/>
  <c r="C167" i="7" s="1"/>
  <c r="M188" i="7" s="1"/>
  <c r="B63" i="7"/>
  <c r="C156" i="7" s="1"/>
  <c r="F110" i="7"/>
  <c r="F118" i="7"/>
  <c r="G72" i="7"/>
  <c r="F115" i="7"/>
  <c r="G69" i="7"/>
  <c r="F112" i="7"/>
  <c r="G66" i="7"/>
  <c r="F117" i="7"/>
  <c r="G71" i="7"/>
  <c r="F111" i="7" l="1"/>
  <c r="G70" i="7"/>
  <c r="G74" i="7"/>
  <c r="G65" i="7"/>
  <c r="F109" i="7"/>
  <c r="AP135" i="7" s="1"/>
  <c r="F114" i="7"/>
  <c r="G114" i="7" s="1"/>
  <c r="F116" i="7"/>
  <c r="AP142" i="7" s="1"/>
  <c r="G73" i="7"/>
  <c r="F119" i="7"/>
  <c r="G119" i="7" s="1"/>
  <c r="G63" i="7"/>
  <c r="AP143" i="7"/>
  <c r="G117" i="7"/>
  <c r="AP141" i="7"/>
  <c r="G115" i="7"/>
  <c r="AP144" i="7"/>
  <c r="G118" i="7"/>
  <c r="F120" i="7"/>
  <c r="G68" i="7"/>
  <c r="G67" i="7"/>
  <c r="G112" i="7"/>
  <c r="AP138" i="7"/>
  <c r="AP136" i="7"/>
  <c r="G110" i="7"/>
  <c r="I110" i="7" s="1"/>
  <c r="D157" i="7" s="1"/>
  <c r="D178" i="7" s="1"/>
  <c r="F113" i="7"/>
  <c r="I113" i="7" s="1"/>
  <c r="D160" i="7" s="1"/>
  <c r="D181" i="7" s="1"/>
  <c r="I117" i="7"/>
  <c r="D164" i="7" s="1"/>
  <c r="D185" i="7" s="1"/>
  <c r="I118" i="7"/>
  <c r="D165" i="7" s="1"/>
  <c r="D186" i="7" s="1"/>
  <c r="I115" i="7"/>
  <c r="D162" i="7" s="1"/>
  <c r="D183" i="7" s="1"/>
  <c r="I112" i="7"/>
  <c r="D159" i="7" s="1"/>
  <c r="D180" i="7" s="1"/>
  <c r="AP140" i="7" l="1"/>
  <c r="BE140" i="7" s="1"/>
  <c r="Q182" i="7" s="1"/>
  <c r="G111" i="7"/>
  <c r="I111" i="7" s="1"/>
  <c r="D158" i="7" s="1"/>
  <c r="D179" i="7" s="1"/>
  <c r="AP137" i="7"/>
  <c r="BB138" i="7"/>
  <c r="P180" i="7" s="1"/>
  <c r="BH138" i="7"/>
  <c r="R180" i="7" s="1"/>
  <c r="BN138" i="7"/>
  <c r="T180" i="7" s="1"/>
  <c r="AV138" i="7"/>
  <c r="N180" i="7" s="1"/>
  <c r="BE138" i="7"/>
  <c r="Q180" i="7" s="1"/>
  <c r="BK138" i="7"/>
  <c r="S180" i="7" s="1"/>
  <c r="BQ138" i="7"/>
  <c r="U180" i="7" s="1"/>
  <c r="AY138" i="7"/>
  <c r="O180" i="7" s="1"/>
  <c r="AV144" i="7"/>
  <c r="N186" i="7" s="1"/>
  <c r="BE144" i="7"/>
  <c r="Q186" i="7" s="1"/>
  <c r="BK144" i="7"/>
  <c r="S186" i="7" s="1"/>
  <c r="BQ144" i="7"/>
  <c r="U186" i="7" s="1"/>
  <c r="AY144" i="7"/>
  <c r="O186" i="7" s="1"/>
  <c r="BN144" i="7"/>
  <c r="T186" i="7" s="1"/>
  <c r="BH144" i="7"/>
  <c r="R186" i="7" s="1"/>
  <c r="BB144" i="7"/>
  <c r="P186" i="7" s="1"/>
  <c r="AY143" i="7"/>
  <c r="O185" i="7" s="1"/>
  <c r="BK143" i="7"/>
  <c r="S185" i="7" s="1"/>
  <c r="BB143" i="7"/>
  <c r="P185" i="7" s="1"/>
  <c r="BH143" i="7"/>
  <c r="R185" i="7" s="1"/>
  <c r="AV143" i="7"/>
  <c r="N185" i="7" s="1"/>
  <c r="BN143" i="7"/>
  <c r="T185" i="7" s="1"/>
  <c r="BQ143" i="7"/>
  <c r="U185" i="7" s="1"/>
  <c r="BE143" i="7"/>
  <c r="Q185" i="7" s="1"/>
  <c r="BB142" i="7"/>
  <c r="P184" i="7" s="1"/>
  <c r="BH142" i="7"/>
  <c r="R184" i="7" s="1"/>
  <c r="BN142" i="7"/>
  <c r="T184" i="7" s="1"/>
  <c r="AV142" i="7"/>
  <c r="N184" i="7" s="1"/>
  <c r="BE142" i="7"/>
  <c r="Q184" i="7" s="1"/>
  <c r="BK142" i="7"/>
  <c r="S184" i="7" s="1"/>
  <c r="BQ142" i="7"/>
  <c r="U184" i="7" s="1"/>
  <c r="AY142" i="7"/>
  <c r="O184" i="7" s="1"/>
  <c r="AY141" i="7"/>
  <c r="O183" i="7" s="1"/>
  <c r="BH141" i="7"/>
  <c r="R183" i="7" s="1"/>
  <c r="BK141" i="7"/>
  <c r="S183" i="7" s="1"/>
  <c r="BB141" i="7"/>
  <c r="P183" i="7" s="1"/>
  <c r="BN141" i="7"/>
  <c r="T183" i="7" s="1"/>
  <c r="AV141" i="7"/>
  <c r="N183" i="7" s="1"/>
  <c r="BE141" i="7"/>
  <c r="Q183" i="7" s="1"/>
  <c r="BQ141" i="7"/>
  <c r="U183" i="7" s="1"/>
  <c r="AV140" i="7"/>
  <c r="N182" i="7" s="1"/>
  <c r="BK140" i="7"/>
  <c r="S182" i="7" s="1"/>
  <c r="BQ140" i="7"/>
  <c r="U182" i="7" s="1"/>
  <c r="BH140" i="7"/>
  <c r="R182" i="7" s="1"/>
  <c r="BN140" i="7"/>
  <c r="T182" i="7" s="1"/>
  <c r="AR135" i="7"/>
  <c r="AU135" i="7" s="1"/>
  <c r="AX135" i="7" s="1"/>
  <c r="BA135" i="7" s="1"/>
  <c r="BD135" i="7" s="1"/>
  <c r="BG135" i="7" s="1"/>
  <c r="BJ135" i="7" s="1"/>
  <c r="BM135" i="7" s="1"/>
  <c r="BP135" i="7" s="1"/>
  <c r="I116" i="7"/>
  <c r="D163" i="7" s="1"/>
  <c r="D184" i="7" s="1"/>
  <c r="G109" i="7"/>
  <c r="I109" i="7" s="1"/>
  <c r="AN136" i="7" s="1"/>
  <c r="G116" i="7"/>
  <c r="I114" i="7"/>
  <c r="D161" i="7" s="1"/>
  <c r="D182" i="7" s="1"/>
  <c r="AP145" i="7"/>
  <c r="I119" i="7"/>
  <c r="D166" i="7" s="1"/>
  <c r="D187" i="7" s="1"/>
  <c r="I120" i="7"/>
  <c r="D167" i="7" s="1"/>
  <c r="D188" i="7" s="1"/>
  <c r="AR138" i="7"/>
  <c r="AU138" i="7" s="1"/>
  <c r="AX138" i="7" s="1"/>
  <c r="BA138" i="7" s="1"/>
  <c r="BD138" i="7" s="1"/>
  <c r="BG138" i="7" s="1"/>
  <c r="BJ138" i="7" s="1"/>
  <c r="BM138" i="7" s="1"/>
  <c r="BP138" i="7" s="1"/>
  <c r="AS138" i="7"/>
  <c r="H159" i="7" s="1"/>
  <c r="AS144" i="7"/>
  <c r="H165" i="7" s="1"/>
  <c r="AR144" i="7"/>
  <c r="AU144" i="7" s="1"/>
  <c r="AX144" i="7" s="1"/>
  <c r="BA144" i="7" s="1"/>
  <c r="BD144" i="7" s="1"/>
  <c r="BG144" i="7" s="1"/>
  <c r="BJ144" i="7" s="1"/>
  <c r="BM144" i="7" s="1"/>
  <c r="BP144" i="7" s="1"/>
  <c r="AS143" i="7"/>
  <c r="H164" i="7" s="1"/>
  <c r="AR143" i="7"/>
  <c r="AU143" i="7" s="1"/>
  <c r="AX143" i="7" s="1"/>
  <c r="BA143" i="7" s="1"/>
  <c r="BD143" i="7" s="1"/>
  <c r="BG143" i="7" s="1"/>
  <c r="BJ143" i="7" s="1"/>
  <c r="BM143" i="7" s="1"/>
  <c r="BP143" i="7" s="1"/>
  <c r="G113" i="7"/>
  <c r="AP139" i="7"/>
  <c r="AR136" i="7"/>
  <c r="AU136" i="7" s="1"/>
  <c r="AX136" i="7" s="1"/>
  <c r="AR142" i="7"/>
  <c r="AU142" i="7" s="1"/>
  <c r="AX142" i="7" s="1"/>
  <c r="BA142" i="7" s="1"/>
  <c r="BD142" i="7" s="1"/>
  <c r="BG142" i="7" s="1"/>
  <c r="BJ142" i="7" s="1"/>
  <c r="BM142" i="7" s="1"/>
  <c r="BP142" i="7" s="1"/>
  <c r="AS142" i="7"/>
  <c r="H163" i="7" s="1"/>
  <c r="G120" i="7"/>
  <c r="AP146" i="7"/>
  <c r="AR141" i="7"/>
  <c r="AU141" i="7" s="1"/>
  <c r="AX141" i="7" s="1"/>
  <c r="BA141" i="7" s="1"/>
  <c r="BD141" i="7" s="1"/>
  <c r="BG141" i="7" s="1"/>
  <c r="BJ141" i="7" s="1"/>
  <c r="BM141" i="7" s="1"/>
  <c r="BP141" i="7" s="1"/>
  <c r="AS141" i="7"/>
  <c r="H162" i="7" s="1"/>
  <c r="AS140" i="7"/>
  <c r="H161" i="7" s="1"/>
  <c r="AR140" i="7"/>
  <c r="AU140" i="7" s="1"/>
  <c r="AX140" i="7" s="1"/>
  <c r="BA140" i="7" s="1"/>
  <c r="BD140" i="7" s="1"/>
  <c r="BG140" i="7" s="1"/>
  <c r="BJ140" i="7" s="1"/>
  <c r="BM140" i="7" s="1"/>
  <c r="BP140" i="7" s="1"/>
  <c r="O145" i="7"/>
  <c r="O140" i="7"/>
  <c r="O139" i="7"/>
  <c r="O144" i="7"/>
  <c r="O138" i="7"/>
  <c r="O146" i="7"/>
  <c r="O143" i="7"/>
  <c r="O135" i="7"/>
  <c r="O136" i="7"/>
  <c r="O141" i="7"/>
  <c r="O137" i="7"/>
  <c r="AN139" i="7" l="1"/>
  <c r="AN146" i="7"/>
  <c r="AN138" i="7"/>
  <c r="AN141" i="7"/>
  <c r="P140" i="7"/>
  <c r="AE140" i="7" s="1"/>
  <c r="R140" i="7"/>
  <c r="AG140" i="7" s="1"/>
  <c r="T140" i="7"/>
  <c r="AI140" i="7" s="1"/>
  <c r="V140" i="7"/>
  <c r="AK140" i="7" s="1"/>
  <c r="X140" i="7"/>
  <c r="AM140" i="7" s="1"/>
  <c r="S140" i="7"/>
  <c r="AH140" i="7" s="1"/>
  <c r="U140" i="7"/>
  <c r="AJ140" i="7" s="1"/>
  <c r="W140" i="7"/>
  <c r="AL140" i="7" s="1"/>
  <c r="Q140" i="7"/>
  <c r="AF140" i="7" s="1"/>
  <c r="P139" i="7"/>
  <c r="AE139" i="7" s="1"/>
  <c r="R139" i="7"/>
  <c r="AG139" i="7" s="1"/>
  <c r="T139" i="7"/>
  <c r="AI139" i="7" s="1"/>
  <c r="V139" i="7"/>
  <c r="AK139" i="7" s="1"/>
  <c r="X139" i="7"/>
  <c r="AM139" i="7" s="1"/>
  <c r="Q139" i="7"/>
  <c r="AF139" i="7" s="1"/>
  <c r="S139" i="7"/>
  <c r="AH139" i="7" s="1"/>
  <c r="U139" i="7"/>
  <c r="AJ139" i="7" s="1"/>
  <c r="W139" i="7"/>
  <c r="AL139" i="7" s="1"/>
  <c r="AN142" i="7"/>
  <c r="AN144" i="7"/>
  <c r="AN145" i="7"/>
  <c r="AN143" i="7"/>
  <c r="AN140" i="7"/>
  <c r="AY140" i="7"/>
  <c r="O182" i="7" s="1"/>
  <c r="BB140" i="7"/>
  <c r="P182" i="7" s="1"/>
  <c r="AR137" i="7"/>
  <c r="AU137" i="7" s="1"/>
  <c r="AX137" i="7" s="1"/>
  <c r="BA137" i="7" s="1"/>
  <c r="BD137" i="7" s="1"/>
  <c r="BG137" i="7" s="1"/>
  <c r="BJ137" i="7" s="1"/>
  <c r="BM137" i="7" s="1"/>
  <c r="BP137" i="7" s="1"/>
  <c r="D156" i="7"/>
  <c r="D177" i="7" s="1"/>
  <c r="AN137" i="7"/>
  <c r="AR145" i="7"/>
  <c r="AU145" i="7" s="1"/>
  <c r="AX145" i="7" s="1"/>
  <c r="BA145" i="7" s="1"/>
  <c r="BD145" i="7" s="1"/>
  <c r="BG145" i="7" s="1"/>
  <c r="BJ145" i="7" s="1"/>
  <c r="BM145" i="7" s="1"/>
  <c r="BP145" i="7" s="1"/>
  <c r="AV145" i="7"/>
  <c r="N187" i="7" s="1"/>
  <c r="BB145" i="7"/>
  <c r="P187" i="7" s="1"/>
  <c r="BQ145" i="7"/>
  <c r="U187" i="7" s="1"/>
  <c r="BK145" i="7"/>
  <c r="S187" i="7" s="1"/>
  <c r="BE145" i="7"/>
  <c r="Q187" i="7" s="1"/>
  <c r="BH145" i="7"/>
  <c r="R187" i="7" s="1"/>
  <c r="AY145" i="7"/>
  <c r="O187" i="7" s="1"/>
  <c r="BN145" i="7"/>
  <c r="T187" i="7" s="1"/>
  <c r="BA136" i="7"/>
  <c r="AY139" i="7"/>
  <c r="O181" i="7" s="1"/>
  <c r="AV139" i="7"/>
  <c r="N181" i="7" s="1"/>
  <c r="BE139" i="7"/>
  <c r="Q181" i="7" s="1"/>
  <c r="BQ139" i="7"/>
  <c r="U181" i="7" s="1"/>
  <c r="BH139" i="7"/>
  <c r="R181" i="7" s="1"/>
  <c r="BK139" i="7"/>
  <c r="S181" i="7" s="1"/>
  <c r="BB139" i="7"/>
  <c r="P181" i="7" s="1"/>
  <c r="BN139" i="7"/>
  <c r="T181" i="7" s="1"/>
  <c r="BB146" i="7"/>
  <c r="P188" i="7" s="1"/>
  <c r="BH146" i="7"/>
  <c r="R188" i="7" s="1"/>
  <c r="BN146" i="7"/>
  <c r="T188" i="7" s="1"/>
  <c r="AY146" i="7"/>
  <c r="O188" i="7" s="1"/>
  <c r="BE146" i="7"/>
  <c r="Q188" i="7" s="1"/>
  <c r="AV146" i="7"/>
  <c r="N188" i="7" s="1"/>
  <c r="BK146" i="7"/>
  <c r="S188" i="7" s="1"/>
  <c r="BQ146" i="7"/>
  <c r="U188" i="7" s="1"/>
  <c r="Q138" i="7"/>
  <c r="AF138" i="7" s="1"/>
  <c r="U138" i="7"/>
  <c r="AJ138" i="7" s="1"/>
  <c r="W138" i="7"/>
  <c r="AL138" i="7" s="1"/>
  <c r="R138" i="7"/>
  <c r="AG138" i="7" s="1"/>
  <c r="V138" i="7"/>
  <c r="AK138" i="7" s="1"/>
  <c r="S138" i="7"/>
  <c r="AH138" i="7" s="1"/>
  <c r="X138" i="7"/>
  <c r="AM138" i="7" s="1"/>
  <c r="P138" i="7"/>
  <c r="AE138" i="7" s="1"/>
  <c r="T138" i="7"/>
  <c r="AI138" i="7" s="1"/>
  <c r="R135" i="7"/>
  <c r="AG135" i="7" s="1"/>
  <c r="V135" i="7"/>
  <c r="AK135" i="7" s="1"/>
  <c r="T135" i="7"/>
  <c r="AI135" i="7" s="1"/>
  <c r="X135" i="7"/>
  <c r="AM135" i="7" s="1"/>
  <c r="P135" i="7"/>
  <c r="AE135" i="7" s="1"/>
  <c r="S135" i="7"/>
  <c r="AH135" i="7" s="1"/>
  <c r="W135" i="7"/>
  <c r="AL135" i="7" s="1"/>
  <c r="Q135" i="7"/>
  <c r="AF135" i="7" s="1"/>
  <c r="U135" i="7"/>
  <c r="AJ135" i="7" s="1"/>
  <c r="R136" i="7"/>
  <c r="AG136" i="7" s="1"/>
  <c r="V136" i="7"/>
  <c r="AK136" i="7" s="1"/>
  <c r="P136" i="7"/>
  <c r="AE136" i="7" s="1"/>
  <c r="Q136" i="7"/>
  <c r="AF136" i="7" s="1"/>
  <c r="S136" i="7"/>
  <c r="AH136" i="7" s="1"/>
  <c r="W136" i="7"/>
  <c r="AL136" i="7" s="1"/>
  <c r="T136" i="7"/>
  <c r="AI136" i="7" s="1"/>
  <c r="X136" i="7"/>
  <c r="AM136" i="7" s="1"/>
  <c r="U136" i="7"/>
  <c r="AJ136" i="7" s="1"/>
  <c r="T137" i="7"/>
  <c r="AI137" i="7" s="1"/>
  <c r="Q137" i="7"/>
  <c r="AF137" i="7" s="1"/>
  <c r="V137" i="7"/>
  <c r="AK137" i="7" s="1"/>
  <c r="R137" i="7"/>
  <c r="AG137" i="7" s="1"/>
  <c r="W137" i="7"/>
  <c r="AL137" i="7" s="1"/>
  <c r="S137" i="7"/>
  <c r="AH137" i="7" s="1"/>
  <c r="X137" i="7"/>
  <c r="AM137" i="7" s="1"/>
  <c r="P137" i="7"/>
  <c r="AE137" i="7" s="1"/>
  <c r="U137" i="7"/>
  <c r="AJ137" i="7" s="1"/>
  <c r="AS145" i="7"/>
  <c r="H166" i="7" s="1"/>
  <c r="AN135" i="7"/>
  <c r="AR146" i="7"/>
  <c r="AU146" i="7" s="1"/>
  <c r="AX146" i="7" s="1"/>
  <c r="BA146" i="7" s="1"/>
  <c r="BD146" i="7" s="1"/>
  <c r="BG146" i="7" s="1"/>
  <c r="BJ146" i="7" s="1"/>
  <c r="BM146" i="7" s="1"/>
  <c r="BP146" i="7" s="1"/>
  <c r="AS146" i="7"/>
  <c r="H167" i="7" s="1"/>
  <c r="AS139" i="7"/>
  <c r="H160" i="7" s="1"/>
  <c r="AR139" i="7"/>
  <c r="AU139" i="7" s="1"/>
  <c r="AX139" i="7" s="1"/>
  <c r="BA139" i="7" s="1"/>
  <c r="BD139" i="7" s="1"/>
  <c r="BG139" i="7" s="1"/>
  <c r="BJ139" i="7" s="1"/>
  <c r="BM139" i="7" s="1"/>
  <c r="BP139" i="7" s="1"/>
  <c r="C180" i="7"/>
  <c r="I162" i="7"/>
  <c r="C183" i="7"/>
  <c r="C185" i="7"/>
  <c r="I164" i="7"/>
  <c r="I167" i="7"/>
  <c r="C188" i="7"/>
  <c r="I165" i="7"/>
  <c r="C186" i="7"/>
  <c r="I163" i="7"/>
  <c r="C184" i="7"/>
  <c r="C181" i="7"/>
  <c r="I160" i="7"/>
  <c r="C179" i="7"/>
  <c r="C178" i="7"/>
  <c r="C177" i="7"/>
  <c r="I161" i="7"/>
  <c r="C182" i="7"/>
  <c r="C187" i="7"/>
  <c r="I166" i="7"/>
  <c r="BC146" i="7" l="1"/>
  <c r="BC140" i="7"/>
  <c r="AT137" i="7"/>
  <c r="AV137" i="7" s="1"/>
  <c r="N179" i="7" s="1"/>
  <c r="V179" i="7" s="1"/>
  <c r="BO145" i="7"/>
  <c r="BL145" i="7"/>
  <c r="BC139" i="7"/>
  <c r="BF145" i="7"/>
  <c r="AW139" i="7"/>
  <c r="BO136" i="7"/>
  <c r="BL136" i="7"/>
  <c r="AT139" i="7"/>
  <c r="BI144" i="7"/>
  <c r="BI142" i="7"/>
  <c r="BI140" i="7"/>
  <c r="BI138" i="7"/>
  <c r="BI143" i="7"/>
  <c r="BI141" i="7"/>
  <c r="BL146" i="7"/>
  <c r="BL139" i="7"/>
  <c r="BI139" i="7"/>
  <c r="AT145" i="7"/>
  <c r="BC145" i="7"/>
  <c r="BC137" i="7"/>
  <c r="BE137" i="7" s="1"/>
  <c r="Q179" i="7" s="1"/>
  <c r="Y179" i="7" s="1"/>
  <c r="BF143" i="7"/>
  <c r="BF142" i="7"/>
  <c r="BF137" i="7"/>
  <c r="BH137" i="7" s="1"/>
  <c r="R179" i="7" s="1"/>
  <c r="Z179" i="7" s="1"/>
  <c r="BF141" i="7"/>
  <c r="BF138" i="7"/>
  <c r="BF144" i="7"/>
  <c r="BF140" i="7"/>
  <c r="AW141" i="7"/>
  <c r="AW142" i="7"/>
  <c r="AW138" i="7"/>
  <c r="AW144" i="7"/>
  <c r="AW140" i="7"/>
  <c r="AW143" i="7"/>
  <c r="AZ136" i="7"/>
  <c r="BB136" i="7" s="1"/>
  <c r="P178" i="7" s="1"/>
  <c r="BF136" i="7"/>
  <c r="AW146" i="7"/>
  <c r="BO146" i="7"/>
  <c r="BF139" i="7"/>
  <c r="AZ138" i="7"/>
  <c r="AZ144" i="7"/>
  <c r="AZ141" i="7"/>
  <c r="AZ143" i="7"/>
  <c r="AZ142" i="7"/>
  <c r="AZ140" i="7"/>
  <c r="AT144" i="7"/>
  <c r="AT142" i="7"/>
  <c r="AT140" i="7"/>
  <c r="AT138" i="7"/>
  <c r="AT143" i="7"/>
  <c r="AT141" i="7"/>
  <c r="BO138" i="7"/>
  <c r="BO140" i="7"/>
  <c r="BO141" i="7"/>
  <c r="BO144" i="7"/>
  <c r="BO143" i="7"/>
  <c r="BO142" i="7"/>
  <c r="BC136" i="7"/>
  <c r="BI136" i="7"/>
  <c r="AT136" i="7"/>
  <c r="AV136" i="7" s="1"/>
  <c r="N178" i="7" s="1"/>
  <c r="BI146" i="7"/>
  <c r="BF146" i="7"/>
  <c r="AT146" i="7"/>
  <c r="AZ145" i="7"/>
  <c r="BI145" i="7"/>
  <c r="BI137" i="7"/>
  <c r="BK137" i="7" s="1"/>
  <c r="S179" i="7" s="1"/>
  <c r="AA179" i="7" s="1"/>
  <c r="AZ137" i="7"/>
  <c r="BB137" i="7" s="1"/>
  <c r="P179" i="7" s="1"/>
  <c r="X179" i="7" s="1"/>
  <c r="BL138" i="7"/>
  <c r="BL143" i="7"/>
  <c r="BL144" i="7"/>
  <c r="BL141" i="7"/>
  <c r="BL142" i="7"/>
  <c r="BL140" i="7"/>
  <c r="BC144" i="7"/>
  <c r="BC143" i="7"/>
  <c r="BC141" i="7"/>
  <c r="BC142" i="7"/>
  <c r="BC138" i="7"/>
  <c r="AW136" i="7"/>
  <c r="AY136" i="7" s="1"/>
  <c r="O178" i="7" s="1"/>
  <c r="AZ146" i="7"/>
  <c r="AZ139" i="7"/>
  <c r="BO139" i="7"/>
  <c r="AW145" i="7"/>
  <c r="BO137" i="7"/>
  <c r="BQ137" i="7" s="1"/>
  <c r="U179" i="7" s="1"/>
  <c r="AC179" i="7" s="1"/>
  <c r="AW137" i="7"/>
  <c r="AY137" i="7" s="1"/>
  <c r="O179" i="7" s="1"/>
  <c r="W179" i="7" s="1"/>
  <c r="BL137" i="7"/>
  <c r="BN137" i="7" s="1"/>
  <c r="T179" i="7" s="1"/>
  <c r="AB179" i="7" s="1"/>
  <c r="V187" i="7"/>
  <c r="Z187" i="7"/>
  <c r="W187" i="7"/>
  <c r="AA187" i="7"/>
  <c r="X187" i="7"/>
  <c r="AB187" i="7"/>
  <c r="Y187" i="7"/>
  <c r="AC187" i="7"/>
  <c r="Y181" i="7"/>
  <c r="AC181" i="7"/>
  <c r="V181" i="7"/>
  <c r="Z181" i="7"/>
  <c r="W181" i="7"/>
  <c r="AA181" i="7"/>
  <c r="X181" i="7"/>
  <c r="AB181" i="7"/>
  <c r="V186" i="7"/>
  <c r="Z186" i="7"/>
  <c r="W186" i="7"/>
  <c r="AA186" i="7"/>
  <c r="X186" i="7"/>
  <c r="AB186" i="7"/>
  <c r="Y186" i="7"/>
  <c r="AC186" i="7"/>
  <c r="Y180" i="7"/>
  <c r="AC180" i="7"/>
  <c r="V180" i="7"/>
  <c r="Z180" i="7"/>
  <c r="W180" i="7"/>
  <c r="AA180" i="7"/>
  <c r="X180" i="7"/>
  <c r="AB180" i="7"/>
  <c r="V185" i="7"/>
  <c r="Z185" i="7"/>
  <c r="W185" i="7"/>
  <c r="AA185" i="7"/>
  <c r="X185" i="7"/>
  <c r="AB185" i="7"/>
  <c r="Y185" i="7"/>
  <c r="AC185" i="7"/>
  <c r="Y182" i="7"/>
  <c r="AC182" i="7"/>
  <c r="V182" i="7"/>
  <c r="Z182" i="7"/>
  <c r="W182" i="7"/>
  <c r="AA182" i="7"/>
  <c r="X182" i="7"/>
  <c r="AB182" i="7"/>
  <c r="AC184" i="7"/>
  <c r="Y184" i="7"/>
  <c r="V184" i="7"/>
  <c r="Z184" i="7"/>
  <c r="W184" i="7"/>
  <c r="AA184" i="7"/>
  <c r="X184" i="7"/>
  <c r="AB184" i="7"/>
  <c r="V188" i="7"/>
  <c r="Z188" i="7"/>
  <c r="W188" i="7"/>
  <c r="AA188" i="7"/>
  <c r="X188" i="7"/>
  <c r="AB188" i="7"/>
  <c r="Y188" i="7"/>
  <c r="AC188" i="7"/>
  <c r="Y183" i="7"/>
  <c r="AC183" i="7"/>
  <c r="V183" i="7"/>
  <c r="Z183" i="7"/>
  <c r="W183" i="7"/>
  <c r="AA183" i="7"/>
  <c r="X183" i="7"/>
  <c r="AB183" i="7"/>
  <c r="BC135" i="7"/>
  <c r="BE135" i="7" s="1"/>
  <c r="Q177" i="7" s="1"/>
  <c r="BI135" i="7"/>
  <c r="BK135" i="7" s="1"/>
  <c r="S177" i="7" s="1"/>
  <c r="BF135" i="7"/>
  <c r="BH135" i="7" s="1"/>
  <c r="R177" i="7" s="1"/>
  <c r="AQ135" i="7"/>
  <c r="AW135" i="7"/>
  <c r="AY135" i="7" s="1"/>
  <c r="O177" i="7" s="1"/>
  <c r="BL135" i="7"/>
  <c r="BN135" i="7" s="1"/>
  <c r="T177" i="7" s="1"/>
  <c r="AZ135" i="7"/>
  <c r="BB135" i="7" s="1"/>
  <c r="P177" i="7" s="1"/>
  <c r="AT135" i="7"/>
  <c r="AV135" i="7" s="1"/>
  <c r="N177" i="7" s="1"/>
  <c r="BO135" i="7"/>
  <c r="BQ135" i="7" s="1"/>
  <c r="U177" i="7" s="1"/>
  <c r="BD136" i="7"/>
  <c r="AQ139" i="7"/>
  <c r="BR139" i="7" s="1"/>
  <c r="AQ138" i="7"/>
  <c r="BR138" i="7" s="1"/>
  <c r="AQ137" i="7"/>
  <c r="BR137" i="7" s="1"/>
  <c r="AQ136" i="7"/>
  <c r="AQ142" i="7"/>
  <c r="BR142" i="7" s="1"/>
  <c r="AQ144" i="7"/>
  <c r="BR144" i="7" s="1"/>
  <c r="AQ143" i="7"/>
  <c r="BR143" i="7" s="1"/>
  <c r="AQ140" i="7"/>
  <c r="BR140" i="7" s="1"/>
  <c r="AQ145" i="7"/>
  <c r="BR145" i="7" s="1"/>
  <c r="AQ141" i="7"/>
  <c r="BR141" i="7" s="1"/>
  <c r="AQ146" i="7"/>
  <c r="BR146" i="7" s="1"/>
  <c r="I159" i="7"/>
  <c r="AS137" i="7" l="1"/>
  <c r="H158" i="7" s="1"/>
  <c r="I158" i="7" s="1"/>
  <c r="BG136" i="7"/>
  <c r="BE136" i="7"/>
  <c r="Q178" i="7" s="1"/>
  <c r="BR135" i="7"/>
  <c r="M177" i="7" s="1"/>
  <c r="AS135" i="7"/>
  <c r="H156" i="7" s="1"/>
  <c r="BR136" i="7"/>
  <c r="AS136" i="7"/>
  <c r="H157" i="7" s="1"/>
  <c r="W177" i="7" l="1"/>
  <c r="AA177" i="7"/>
  <c r="Y177" i="7"/>
  <c r="V177" i="7"/>
  <c r="X177" i="7"/>
  <c r="AB177" i="7"/>
  <c r="AC177" i="7"/>
  <c r="Z177" i="7"/>
  <c r="BJ136" i="7"/>
  <c r="BH136" i="7"/>
  <c r="R178" i="7" s="1"/>
  <c r="M178" i="7"/>
  <c r="I157" i="7"/>
  <c r="I156" i="7"/>
  <c r="D207" i="7" s="1"/>
  <c r="D201" i="7" l="1"/>
  <c r="D210" i="7"/>
  <c r="D206" i="7"/>
  <c r="D205" i="7"/>
  <c r="D209" i="7"/>
  <c r="D200" i="7"/>
  <c r="D208" i="7"/>
  <c r="D211" i="7"/>
  <c r="D203" i="7"/>
  <c r="D204" i="7"/>
  <c r="D202" i="7"/>
  <c r="X178" i="7"/>
  <c r="D230" i="7" s="1"/>
  <c r="V178" i="7"/>
  <c r="D228" i="7" s="1"/>
  <c r="W178" i="7"/>
  <c r="D229" i="7" s="1"/>
  <c r="Y178" i="7"/>
  <c r="D231" i="7" s="1"/>
  <c r="Z178" i="7"/>
  <c r="D232" i="7" s="1"/>
  <c r="BM136" i="7"/>
  <c r="BK136" i="7"/>
  <c r="S178" i="7" s="1"/>
  <c r="AA178" i="7" s="1"/>
  <c r="S46" i="2"/>
  <c r="S43" i="2"/>
  <c r="S64" i="2"/>
  <c r="S58" i="2"/>
  <c r="S48" i="2"/>
  <c r="S35" i="2"/>
  <c r="S34" i="2"/>
  <c r="S52" i="2"/>
  <c r="S32" i="2"/>
  <c r="S66" i="2"/>
  <c r="S38" i="2"/>
  <c r="S55" i="2"/>
  <c r="S28" i="2"/>
  <c r="S37" i="2"/>
  <c r="S30" i="2"/>
  <c r="S57" i="2"/>
  <c r="S47" i="2"/>
  <c r="S45" i="2"/>
  <c r="S68" i="2"/>
  <c r="S67" i="2"/>
  <c r="S44" i="2"/>
  <c r="S59" i="2"/>
  <c r="S29" i="2"/>
  <c r="S54" i="2"/>
  <c r="S69" i="2"/>
  <c r="S36" i="2"/>
  <c r="S70" i="2"/>
  <c r="S49" i="2"/>
  <c r="S61" i="2"/>
  <c r="S60" i="2"/>
  <c r="S39" i="2"/>
  <c r="S63" i="2"/>
  <c r="S53" i="2"/>
  <c r="S65" i="2"/>
  <c r="S71" i="2"/>
  <c r="S56" i="2"/>
  <c r="S31" i="2"/>
  <c r="S50" i="2"/>
  <c r="S41" i="2"/>
  <c r="S51" i="2"/>
  <c r="S42" i="2"/>
  <c r="S40" i="2"/>
  <c r="S33" i="2"/>
  <c r="S62" i="2"/>
  <c r="S27" i="2"/>
  <c r="D233" i="7" l="1"/>
  <c r="BP136" i="7"/>
  <c r="BQ136" i="7" s="1"/>
  <c r="U178" i="7" s="1"/>
  <c r="BN136" i="7"/>
  <c r="T178" i="7" s="1"/>
  <c r="AB178" i="7" s="1"/>
  <c r="D234" i="7" s="1"/>
  <c r="AF36" i="2"/>
  <c r="AG36" i="2" s="1"/>
  <c r="C627" i="2" s="1"/>
  <c r="D627" i="2" s="1"/>
  <c r="AF30" i="2"/>
  <c r="AG30" i="2" s="1"/>
  <c r="C621" i="2" s="1"/>
  <c r="D621" i="2" s="1"/>
  <c r="AF69" i="2"/>
  <c r="AG69" i="2" s="1"/>
  <c r="AF64" i="2"/>
  <c r="AG64" i="2" s="1"/>
  <c r="AF50" i="2"/>
  <c r="AG50" i="2" s="1"/>
  <c r="C641" i="2" s="1"/>
  <c r="D641" i="2" s="1"/>
  <c r="AF66" i="2"/>
  <c r="AG66" i="2" s="1"/>
  <c r="AF49" i="2"/>
  <c r="AG49" i="2" s="1"/>
  <c r="C640" i="2" s="1"/>
  <c r="D640" i="2" s="1"/>
  <c r="AF42" i="2"/>
  <c r="AG42" i="2" s="1"/>
  <c r="C633" i="2" s="1"/>
  <c r="D633" i="2" s="1"/>
  <c r="AF40" i="2"/>
  <c r="AG40" i="2" s="1"/>
  <c r="C631" i="2" s="1"/>
  <c r="D631" i="2" s="1"/>
  <c r="AF52" i="2"/>
  <c r="AG52" i="2" s="1"/>
  <c r="AF62" i="2"/>
  <c r="AG62" i="2" s="1"/>
  <c r="AF27" i="2"/>
  <c r="AG27" i="2" s="1"/>
  <c r="C593" i="2" s="1"/>
  <c r="D593" i="2" s="1"/>
  <c r="C602" i="2"/>
  <c r="D602" i="2" s="1"/>
  <c r="AF48" i="2"/>
  <c r="AG48" i="2" s="1"/>
  <c r="C614" i="2" s="1"/>
  <c r="D614" i="2" s="1"/>
  <c r="AF61" i="2"/>
  <c r="AG61" i="2" s="1"/>
  <c r="AF59" i="2"/>
  <c r="AG59" i="2" s="1"/>
  <c r="AF44" i="2"/>
  <c r="AG44" i="2" s="1"/>
  <c r="AF46" i="2"/>
  <c r="AG46" i="2" s="1"/>
  <c r="C612" i="2" s="1"/>
  <c r="D612" i="2" s="1"/>
  <c r="AF41" i="2"/>
  <c r="AG41" i="2" s="1"/>
  <c r="C607" i="2" s="1"/>
  <c r="D607" i="2" s="1"/>
  <c r="AF55" i="2"/>
  <c r="AG55" i="2" s="1"/>
  <c r="AF65" i="2"/>
  <c r="AG65" i="2" s="1"/>
  <c r="AF33" i="2"/>
  <c r="AG33" i="2" s="1"/>
  <c r="AF54" i="2"/>
  <c r="AG54" i="2" s="1"/>
  <c r="AF57" i="2"/>
  <c r="AG57" i="2" s="1"/>
  <c r="AF34" i="2"/>
  <c r="AG34" i="2" s="1"/>
  <c r="AF47" i="2"/>
  <c r="AG47" i="2" s="1"/>
  <c r="AF51" i="2"/>
  <c r="AG51" i="2" s="1"/>
  <c r="AF28" i="2"/>
  <c r="AG28" i="2" s="1"/>
  <c r="AF35" i="2"/>
  <c r="AG35" i="2" s="1"/>
  <c r="AF53" i="2"/>
  <c r="AG53" i="2" s="1"/>
  <c r="AF63" i="2"/>
  <c r="AG63" i="2" s="1"/>
  <c r="AF56" i="2"/>
  <c r="AG56" i="2" s="1"/>
  <c r="AF38" i="2"/>
  <c r="AG38" i="2" s="1"/>
  <c r="AF31" i="2"/>
  <c r="AG31" i="2" s="1"/>
  <c r="AF29" i="2"/>
  <c r="AG29" i="2" s="1"/>
  <c r="AF43" i="2"/>
  <c r="AG43" i="2" s="1"/>
  <c r="AF67" i="2"/>
  <c r="AG67" i="2" s="1"/>
  <c r="AF45" i="2"/>
  <c r="AG45" i="2" s="1"/>
  <c r="AF71" i="2"/>
  <c r="AG71" i="2" s="1"/>
  <c r="AF37" i="2"/>
  <c r="AG37" i="2" s="1"/>
  <c r="AF58" i="2"/>
  <c r="AG58" i="2" s="1"/>
  <c r="AF60" i="2"/>
  <c r="AG60" i="2" s="1"/>
  <c r="AF39" i="2"/>
  <c r="AG39" i="2" s="1"/>
  <c r="AF70" i="2"/>
  <c r="AG70" i="2" s="1"/>
  <c r="AF68" i="2"/>
  <c r="AG68" i="2" s="1"/>
  <c r="AF32" i="2"/>
  <c r="AG32" i="2" s="1"/>
  <c r="C596" i="2" l="1"/>
  <c r="D596" i="2" s="1"/>
  <c r="AC178" i="7"/>
  <c r="D235" i="7" s="1"/>
  <c r="C639" i="2"/>
  <c r="D639" i="2" s="1"/>
  <c r="C618" i="2"/>
  <c r="D618" i="2" s="1"/>
  <c r="C615" i="2"/>
  <c r="D615" i="2" s="1"/>
  <c r="C637" i="2"/>
  <c r="D637" i="2" s="1"/>
  <c r="C616" i="2"/>
  <c r="D616" i="2" s="1"/>
  <c r="C632" i="2"/>
  <c r="D632" i="2" s="1"/>
  <c r="C608" i="2"/>
  <c r="D608" i="2" s="1"/>
  <c r="C606" i="2"/>
  <c r="D606" i="2" s="1"/>
  <c r="C635" i="2"/>
  <c r="D635" i="2" s="1"/>
  <c r="C610" i="2"/>
  <c r="D610" i="2" s="1"/>
  <c r="C603" i="2"/>
  <c r="D603" i="2" s="1"/>
  <c r="C628" i="2"/>
  <c r="D628" i="2" s="1"/>
  <c r="C623" i="2"/>
  <c r="D623" i="2" s="1"/>
  <c r="C598" i="2"/>
  <c r="D598" i="2" s="1"/>
  <c r="C636" i="2"/>
  <c r="D636" i="2" s="1"/>
  <c r="C611" i="2"/>
  <c r="D611" i="2" s="1"/>
  <c r="C622" i="2"/>
  <c r="D622" i="2" s="1"/>
  <c r="C597" i="2"/>
  <c r="D597" i="2" s="1"/>
  <c r="C613" i="2"/>
  <c r="D613" i="2" s="1"/>
  <c r="C638" i="2"/>
  <c r="D638" i="2" s="1"/>
  <c r="C624" i="2"/>
  <c r="D624" i="2" s="1"/>
  <c r="C599" i="2"/>
  <c r="D599" i="2" s="1"/>
  <c r="C634" i="2"/>
  <c r="D634" i="2" s="1"/>
  <c r="C609" i="2"/>
  <c r="D609" i="2" s="1"/>
  <c r="C619" i="2"/>
  <c r="D619" i="2" s="1"/>
  <c r="C594" i="2"/>
  <c r="D594" i="2" s="1"/>
  <c r="C630" i="2"/>
  <c r="D630" i="2" s="1"/>
  <c r="C605" i="2"/>
  <c r="D605" i="2" s="1"/>
  <c r="C620" i="2"/>
  <c r="D620" i="2" s="1"/>
  <c r="C595" i="2"/>
  <c r="D595" i="2" s="1"/>
  <c r="C617" i="2"/>
  <c r="D617" i="2" s="1"/>
  <c r="C642" i="2"/>
  <c r="D642" i="2" s="1"/>
  <c r="C629" i="2"/>
  <c r="D629" i="2" s="1"/>
  <c r="C604" i="2"/>
  <c r="D604" i="2" s="1"/>
  <c r="C626" i="2"/>
  <c r="D626" i="2" s="1"/>
  <c r="C601" i="2"/>
  <c r="D601" i="2" s="1"/>
  <c r="C625" i="2"/>
  <c r="D625" i="2" s="1"/>
  <c r="C600" i="2"/>
  <c r="D600" i="2" s="1"/>
  <c r="G396" i="12"/>
  <c r="G392" i="12"/>
  <c r="G393" i="12"/>
  <c r="G388" i="12"/>
  <c r="G395" i="12"/>
  <c r="G391" i="12"/>
  <c r="G377" i="12"/>
  <c r="G408" i="12"/>
  <c r="G399" i="12"/>
  <c r="G407" i="12"/>
  <c r="G400" i="12"/>
  <c r="G409" i="12"/>
  <c r="G397" i="12"/>
  <c r="G389" i="12"/>
  <c r="G385" i="12"/>
  <c r="G404" i="12"/>
  <c r="G406" i="12"/>
  <c r="G401" i="12"/>
  <c r="H401" i="12" s="1"/>
  <c r="D531" i="12" s="1"/>
  <c r="G405" i="12"/>
  <c r="G402" i="12"/>
  <c r="G403" i="12"/>
  <c r="G366" i="12"/>
  <c r="H453" i="12"/>
  <c r="H442" i="12"/>
  <c r="G390" i="12"/>
  <c r="H390" i="12" s="1"/>
  <c r="D520" i="12" s="1"/>
  <c r="G383" i="12"/>
  <c r="G387" i="12"/>
  <c r="G369" i="12"/>
  <c r="G370" i="12"/>
  <c r="G367" i="12"/>
  <c r="G359" i="12"/>
  <c r="G361" i="12"/>
  <c r="G356" i="12"/>
  <c r="H431" i="12"/>
  <c r="G375" i="12"/>
  <c r="G373" i="12"/>
  <c r="G364" i="12"/>
  <c r="G381" i="12"/>
  <c r="G382" i="12"/>
  <c r="G374" i="12"/>
  <c r="G371" i="12"/>
  <c r="G363" i="12"/>
  <c r="G360" i="12"/>
  <c r="G362" i="12"/>
  <c r="H464" i="12"/>
  <c r="G398" i="12"/>
  <c r="G380" i="12"/>
  <c r="G386" i="12"/>
  <c r="G378" i="12"/>
  <c r="G368" i="12"/>
  <c r="H368" i="12" s="1"/>
  <c r="D498" i="12" s="1"/>
  <c r="G376" i="12"/>
  <c r="G365" i="12"/>
  <c r="G358" i="12"/>
  <c r="G355" i="12"/>
  <c r="H463" i="12"/>
  <c r="G394" i="12"/>
  <c r="G379" i="12"/>
  <c r="H379" i="12" s="1"/>
  <c r="D509" i="12" s="1"/>
  <c r="G384" i="12"/>
  <c r="G372" i="12"/>
  <c r="G357" i="12"/>
  <c r="H357" i="12" s="1"/>
  <c r="D487" i="12" s="1"/>
  <c r="H441" i="12"/>
  <c r="H419" i="12"/>
  <c r="H366" i="12"/>
  <c r="D496" i="12" s="1"/>
  <c r="L441" i="12" l="1"/>
  <c r="M441" i="12"/>
  <c r="N441" i="12"/>
  <c r="N464" i="12"/>
  <c r="M464" i="12"/>
  <c r="L464" i="12"/>
  <c r="N442" i="12"/>
  <c r="L442" i="12"/>
  <c r="M442" i="12"/>
  <c r="M463" i="12"/>
  <c r="N463" i="12"/>
  <c r="L463" i="12"/>
  <c r="L453" i="12"/>
  <c r="M453" i="12"/>
  <c r="N453" i="12"/>
  <c r="M419" i="12"/>
  <c r="N419" i="12"/>
  <c r="L419" i="12"/>
  <c r="L431" i="12"/>
  <c r="M431" i="12"/>
  <c r="N431" i="12"/>
  <c r="H400" i="12"/>
  <c r="D530" i="12" s="1"/>
  <c r="H388" i="12"/>
  <c r="D518" i="12" s="1"/>
  <c r="H389" i="12"/>
  <c r="D519" i="12" s="1"/>
  <c r="H355" i="12"/>
  <c r="D485" i="12" s="1"/>
  <c r="H356" i="12"/>
  <c r="D486" i="12" s="1"/>
  <c r="H430" i="12"/>
  <c r="H367" i="12"/>
  <c r="D497" i="12" s="1"/>
  <c r="H378" i="12"/>
  <c r="D508" i="12" s="1"/>
  <c r="H452" i="12"/>
  <c r="H399" i="12"/>
  <c r="D529" i="12" s="1"/>
  <c r="H377" i="12"/>
  <c r="D507" i="12" s="1"/>
  <c r="H420" i="12"/>
  <c r="D564" i="12" l="1"/>
  <c r="L452" i="12"/>
  <c r="D560" i="12" s="1"/>
  <c r="M452" i="12"/>
  <c r="D561" i="12" s="1"/>
  <c r="N452" i="12"/>
  <c r="D562" i="12" s="1"/>
  <c r="L430" i="12"/>
  <c r="D554" i="12" s="1"/>
  <c r="M430" i="12"/>
  <c r="D555" i="12" s="1"/>
  <c r="N430" i="12"/>
  <c r="D556" i="12" s="1"/>
  <c r="N420" i="12"/>
  <c r="D553" i="12" s="1"/>
  <c r="L420" i="12"/>
  <c r="D551" i="12" s="1"/>
  <c r="M420" i="12"/>
  <c r="D552" i="12" s="1"/>
  <c r="D557" i="12"/>
  <c r="D558" i="12"/>
  <c r="D563" i="12"/>
  <c r="D565" i="12"/>
  <c r="D559" i="12"/>
</calcChain>
</file>

<file path=xl/comments1.xml><?xml version="1.0" encoding="utf-8"?>
<comments xmlns="http://schemas.openxmlformats.org/spreadsheetml/2006/main">
  <authors>
    <author>Philip Crawford - ERG</author>
  </authors>
  <commentList>
    <comment ref="T44" authorId="0">
      <text>
        <r>
          <rPr>
            <b/>
            <sz val="8"/>
            <color indexed="81"/>
            <rFont val="Tahoma"/>
            <family val="2"/>
          </rPr>
          <t>Philip Crawford - ERG:</t>
        </r>
        <r>
          <rPr>
            <sz val="8"/>
            <color indexed="81"/>
            <rFont val="Tahoma"/>
            <family val="2"/>
          </rPr>
          <t xml:space="preserve">
Was column "T" meant to be hidden as well?</t>
        </r>
      </text>
    </comment>
  </commentList>
</comments>
</file>

<file path=xl/sharedStrings.xml><?xml version="1.0" encoding="utf-8"?>
<sst xmlns="http://schemas.openxmlformats.org/spreadsheetml/2006/main" count="2415" uniqueCount="736">
  <si>
    <r>
      <t>(j)</t>
    </r>
    <r>
      <rPr>
        <sz val="11"/>
        <color indexed="8"/>
        <rFont val="Arial"/>
        <family val="2"/>
      </rPr>
      <t xml:space="preserve"> Recipe, Process Type / Sub Process Type</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</si>
  <si>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t>
    </r>
  </si>
  <si>
    <t>N2O Use</t>
  </si>
  <si>
    <r>
      <rPr>
        <b/>
        <sz val="11"/>
        <color indexed="8"/>
        <rFont val="Arial"/>
        <family val="2"/>
      </rPr>
      <t>[U</t>
    </r>
    <r>
      <rPr>
        <b/>
        <vertAlign val="subscript"/>
        <sz val="11"/>
        <color indexed="8"/>
        <rFont val="Arial"/>
        <family val="2"/>
      </rPr>
      <t>ij Method</t>
    </r>
    <r>
      <rPr>
        <b/>
        <sz val="11"/>
        <color indexed="8"/>
        <rFont val="Arial"/>
        <family val="2"/>
      </rPr>
      <t>]</t>
    </r>
    <r>
      <rPr>
        <sz val="11"/>
        <color indexed="8"/>
        <rFont val="Arial"/>
        <family val="2"/>
      </rPr>
      <t xml:space="preserve"> Select method for calculating recipe specific utilization rate</t>
    </r>
  </si>
  <si>
    <t>Utilization and Byproduct Formation Methods</t>
  </si>
  <si>
    <t>BAMM</t>
  </si>
  <si>
    <t>International SEMATECH #06124825A-ENG</t>
  </si>
  <si>
    <t>International SEMATECH #01104197A-XFR</t>
  </si>
  <si>
    <t>Measurements made by a third party for similar recipes</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</si>
  <si>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</si>
  <si>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t>
    </r>
    <r>
      <rPr>
        <b/>
        <sz val="11"/>
        <color indexed="8"/>
        <rFont val="Arial"/>
        <family val="2"/>
      </rPr>
      <t>BCF</t>
    </r>
    <r>
      <rPr>
        <b/>
        <vertAlign val="subscript"/>
        <sz val="11"/>
        <color indexed="8"/>
        <rFont val="Arial"/>
        <family val="2"/>
      </rPr>
      <t>4</t>
    </r>
    <r>
      <rPr>
        <b/>
        <sz val="11"/>
        <color indexed="8"/>
        <rFont val="Arial"/>
        <family val="2"/>
      </rPr>
      <t xml:space="preserve"> </t>
    </r>
    <r>
      <rPr>
        <sz val="11"/>
        <color indexed="8"/>
        <rFont val="Arial"/>
        <family val="2"/>
      </rPr>
      <t xml:space="preserve"> (decimal fraction)</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</si>
  <si>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t>
    </r>
    <r>
      <rPr>
        <b/>
        <sz val="11"/>
        <color indexed="8"/>
        <rFont val="Arial"/>
        <family val="2"/>
      </rPr>
      <t>BC</t>
    </r>
    <r>
      <rPr>
        <b/>
        <vertAlign val="subscript"/>
        <sz val="11"/>
        <color indexed="8"/>
        <rFont val="Arial"/>
        <family val="2"/>
      </rPr>
      <t>2</t>
    </r>
    <r>
      <rPr>
        <b/>
        <sz val="11"/>
        <color indexed="8"/>
        <rFont val="Arial"/>
        <family val="2"/>
      </rPr>
      <t>F</t>
    </r>
    <r>
      <rPr>
        <b/>
        <vertAlign val="subscript"/>
        <sz val="11"/>
        <color indexed="8"/>
        <rFont val="Arial"/>
        <family val="2"/>
      </rPr>
      <t>6</t>
    </r>
    <r>
      <rPr>
        <sz val="11"/>
        <color indexed="8"/>
        <rFont val="Arial"/>
        <family val="2"/>
      </rPr>
      <t xml:space="preserve">  (decimal fraction)</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</si>
  <si>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t>
    </r>
    <r>
      <rPr>
        <b/>
        <sz val="11"/>
        <color indexed="8"/>
        <rFont val="Arial"/>
        <family val="2"/>
      </rPr>
      <t>BC</t>
    </r>
    <r>
      <rPr>
        <b/>
        <vertAlign val="subscript"/>
        <sz val="11"/>
        <color indexed="8"/>
        <rFont val="Arial"/>
        <family val="2"/>
      </rPr>
      <t>3</t>
    </r>
    <r>
      <rPr>
        <b/>
        <sz val="11"/>
        <color indexed="8"/>
        <rFont val="Arial"/>
        <family val="2"/>
      </rPr>
      <t>F</t>
    </r>
    <r>
      <rPr>
        <b/>
        <vertAlign val="subscript"/>
        <sz val="11"/>
        <color indexed="8"/>
        <rFont val="Arial"/>
        <family val="2"/>
      </rPr>
      <t>8</t>
    </r>
    <r>
      <rPr>
        <sz val="11"/>
        <color indexed="8"/>
        <rFont val="Arial"/>
        <family val="2"/>
      </rPr>
      <t xml:space="preserve">  (decimal fraction)</t>
    </r>
  </si>
  <si>
    <t>Semiconductors f-GHG (300 mm wafer size)</t>
  </si>
  <si>
    <t>Semiconductors f-GHG (150 or 200 mm wafer size)</t>
  </si>
  <si>
    <r>
      <rPr>
        <b/>
        <sz val="11"/>
        <color indexed="8"/>
        <rFont val="Arial"/>
        <family val="2"/>
      </rPr>
      <t>Chamber Cleaning:</t>
    </r>
    <r>
      <rPr>
        <sz val="11"/>
        <color indexed="8"/>
        <rFont val="Arial"/>
        <family val="2"/>
      </rPr>
      <t xml:space="preserve"> In situ thermal cleaning:</t>
    </r>
  </si>
  <si>
    <r>
      <rPr>
        <b/>
        <sz val="11"/>
        <color indexed="8"/>
        <rFont val="Arial"/>
        <family val="2"/>
      </rPr>
      <t>Chamber Cleaning:</t>
    </r>
    <r>
      <rPr>
        <sz val="11"/>
        <color indexed="8"/>
        <rFont val="Arial"/>
        <family val="2"/>
      </rPr>
      <t xml:space="preserve"> Remote plasma cleaning</t>
    </r>
  </si>
  <si>
    <r>
      <t>(j)</t>
    </r>
    <r>
      <rPr>
        <sz val="11"/>
        <color indexed="8"/>
        <rFont val="Arial"/>
        <family val="2"/>
      </rPr>
      <t xml:space="preserve"> Recipe Name or description</t>
    </r>
  </si>
  <si>
    <t>Select Process Type</t>
  </si>
  <si>
    <t>Micro-electro mechanical systems (MEMS)</t>
  </si>
  <si>
    <t>Liquid Crystal Displays (LCDs)</t>
  </si>
  <si>
    <t>Semiconductors</t>
  </si>
  <si>
    <t>Remote Chamber Cleaning</t>
  </si>
  <si>
    <t>MEMS KCDS PV</t>
  </si>
  <si>
    <t>In Situ plasma cleaning</t>
  </si>
  <si>
    <t>In situ thermal cleaning</t>
  </si>
  <si>
    <r>
      <t>(C</t>
    </r>
    <r>
      <rPr>
        <vertAlign val="subscript"/>
        <sz val="11"/>
        <color indexed="8"/>
        <rFont val="Arial"/>
        <family val="2"/>
      </rPr>
      <t>n</t>
    </r>
    <r>
      <rPr>
        <sz val="11"/>
        <color indexed="8"/>
        <rFont val="Arial"/>
        <family val="2"/>
      </rPr>
      <t>F</t>
    </r>
    <r>
      <rPr>
        <vertAlign val="subscript"/>
        <sz val="11"/>
        <color indexed="8"/>
        <rFont val="Arial"/>
        <family val="2"/>
      </rPr>
      <t>2n+1</t>
    </r>
    <r>
      <rPr>
        <sz val="11"/>
        <color indexed="8"/>
        <rFont val="Arial"/>
        <family val="2"/>
      </rPr>
      <t>)</t>
    </r>
    <r>
      <rPr>
        <vertAlign val="subscript"/>
        <sz val="11"/>
        <color indexed="8"/>
        <rFont val="Arial"/>
        <family val="2"/>
      </rPr>
      <t>3N</t>
    </r>
    <r>
      <rPr>
        <sz val="11"/>
        <color indexed="8"/>
        <rFont val="Arial"/>
        <family val="2"/>
      </rPr>
      <t>)</t>
    </r>
  </si>
  <si>
    <r>
      <t>(CF</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t>
    </r>
    <r>
      <rPr>
        <vertAlign val="subscript"/>
        <sz val="11"/>
        <color indexed="8"/>
        <rFont val="Arial"/>
        <family val="2"/>
      </rPr>
      <t>n</t>
    </r>
    <r>
      <rPr>
        <sz val="11"/>
        <color indexed="8"/>
        <rFont val="Arial"/>
        <family val="2"/>
      </rPr>
      <t>-(O-CF</t>
    </r>
    <r>
      <rPr>
        <vertAlign val="subscript"/>
        <sz val="11"/>
        <color indexed="8"/>
        <rFont val="Arial"/>
        <family val="2"/>
      </rPr>
      <t>2</t>
    </r>
    <r>
      <rPr>
        <sz val="11"/>
        <color indexed="8"/>
        <rFont val="Arial"/>
        <family val="2"/>
      </rPr>
      <t>)</t>
    </r>
    <r>
      <rPr>
        <vertAlign val="subscript"/>
        <sz val="11"/>
        <color indexed="8"/>
        <rFont val="Arial"/>
        <family val="2"/>
      </rPr>
      <t>m</t>
    </r>
    <r>
      <rPr>
        <sz val="11"/>
        <color indexed="8"/>
        <rFont val="Arial"/>
        <family val="2"/>
      </rPr>
      <t>-O-CF</t>
    </r>
    <r>
      <rPr>
        <vertAlign val="subscript"/>
        <sz val="11"/>
        <color indexed="8"/>
        <rFont val="Arial"/>
        <family val="2"/>
      </rPr>
      <t>3</t>
    </r>
  </si>
  <si>
    <r>
      <t>C</t>
    </r>
    <r>
      <rPr>
        <vertAlign val="subscript"/>
        <sz val="11"/>
        <color indexed="8"/>
        <rFont val="Arial"/>
        <family val="2"/>
      </rPr>
      <t>n</t>
    </r>
    <r>
      <rPr>
        <sz val="11"/>
        <color indexed="8"/>
        <rFont val="Arial"/>
        <family val="2"/>
      </rPr>
      <t>F</t>
    </r>
    <r>
      <rPr>
        <vertAlign val="subscript"/>
        <sz val="11"/>
        <color indexed="8"/>
        <rFont val="Arial"/>
        <family val="2"/>
      </rPr>
      <t>2n+1</t>
    </r>
    <r>
      <rPr>
        <sz val="11"/>
        <color indexed="8"/>
        <rFont val="Arial"/>
        <family val="2"/>
      </rPr>
      <t>(O)C</t>
    </r>
    <r>
      <rPr>
        <vertAlign val="subscript"/>
        <sz val="11"/>
        <color indexed="8"/>
        <rFont val="Arial"/>
        <family val="2"/>
      </rPr>
      <t>m</t>
    </r>
    <r>
      <rPr>
        <sz val="11"/>
        <color indexed="8"/>
        <rFont val="Arial"/>
        <family val="2"/>
      </rPr>
      <t>F</t>
    </r>
    <r>
      <rPr>
        <vertAlign val="subscript"/>
        <sz val="11"/>
        <color indexed="8"/>
        <rFont val="Arial"/>
        <family val="2"/>
      </rPr>
      <t>2m+1</t>
    </r>
  </si>
  <si>
    <r>
      <t>C</t>
    </r>
    <r>
      <rPr>
        <vertAlign val="subscript"/>
        <sz val="11"/>
        <color indexed="8"/>
        <rFont val="Arial"/>
        <family val="2"/>
      </rPr>
      <t>n</t>
    </r>
    <r>
      <rPr>
        <sz val="11"/>
        <color indexed="8"/>
        <rFont val="Arial"/>
        <family val="2"/>
      </rPr>
      <t>F</t>
    </r>
    <r>
      <rPr>
        <vertAlign val="subscript"/>
        <sz val="11"/>
        <color indexed="8"/>
        <rFont val="Arial"/>
        <family val="2"/>
      </rPr>
      <t>2n</t>
    </r>
    <r>
      <rPr>
        <sz val="11"/>
        <color indexed="8"/>
        <rFont val="Arial"/>
        <family val="2"/>
      </rPr>
      <t>O</t>
    </r>
  </si>
  <si>
    <r>
      <t>C</t>
    </r>
    <r>
      <rPr>
        <vertAlign val="subscript"/>
        <sz val="11"/>
        <color indexed="8"/>
        <rFont val="Arial"/>
        <family val="2"/>
      </rPr>
      <t>n</t>
    </r>
    <r>
      <rPr>
        <sz val="11"/>
        <color indexed="8"/>
        <rFont val="Arial"/>
        <family val="2"/>
      </rPr>
      <t>F</t>
    </r>
    <r>
      <rPr>
        <vertAlign val="subscript"/>
        <sz val="11"/>
        <color indexed="8"/>
        <rFont val="Arial"/>
        <family val="2"/>
      </rPr>
      <t>2n+2</t>
    </r>
    <r>
      <rPr>
        <sz val="11"/>
        <color indexed="8"/>
        <rFont val="Arial"/>
        <family val="2"/>
      </rPr>
      <t xml:space="preserve">, </t>
    </r>
  </si>
  <si>
    <t>Fluorinated Heat Transfer Fluids</t>
  </si>
  <si>
    <r>
      <rPr>
        <b/>
        <sz val="11"/>
        <color indexed="8"/>
        <rFont val="Arial"/>
        <family val="2"/>
      </rPr>
      <t>[i]</t>
    </r>
    <r>
      <rPr>
        <sz val="11"/>
        <color indexed="8"/>
        <rFont val="Arial"/>
        <family val="2"/>
      </rPr>
      <t xml:space="preserve"> Heat Transfer Fluid</t>
    </r>
  </si>
  <si>
    <t>If Other, Please Describe</t>
  </si>
  <si>
    <r>
      <t>[i]</t>
    </r>
    <r>
      <rPr>
        <sz val="11"/>
        <color indexed="8"/>
        <rFont val="Arial"/>
        <family val="2"/>
      </rPr>
      <t xml:space="preserve"> Input Gas</t>
    </r>
  </si>
  <si>
    <r>
      <t>(j)</t>
    </r>
    <r>
      <rPr>
        <sz val="11"/>
        <color indexed="8"/>
        <rFont val="Arial"/>
        <family val="2"/>
      </rPr>
      <t xml:space="preserve"> Process Type</t>
    </r>
    <r>
      <rPr>
        <b/>
        <sz val="11"/>
        <color indexed="8"/>
        <rFont val="Arial"/>
        <family val="2"/>
      </rPr>
      <t xml:space="preserve"> </t>
    </r>
  </si>
  <si>
    <r>
      <t>(j)</t>
    </r>
    <r>
      <rPr>
        <sz val="11"/>
        <color indexed="8"/>
        <rFont val="Arial"/>
        <family val="2"/>
      </rPr>
      <t xml:space="preserve"> Process Type / Sub Process Type</t>
    </r>
  </si>
  <si>
    <r>
      <rPr>
        <b/>
        <sz val="11"/>
        <color indexed="8"/>
        <rFont val="Arial"/>
        <family val="2"/>
      </rPr>
      <t>Chamber Cleaning:</t>
    </r>
    <r>
      <rPr>
        <sz val="11"/>
        <color indexed="8"/>
        <rFont val="Arial"/>
        <family val="2"/>
      </rPr>
      <t xml:space="preserve"> In Situ plasma cleaning:</t>
    </r>
  </si>
  <si>
    <r>
      <t>[</t>
    </r>
    <r>
      <rPr>
        <vertAlign val="subscript"/>
        <sz val="11"/>
        <color indexed="8"/>
        <rFont val="Arial"/>
        <family val="2"/>
      </rPr>
      <t>j</t>
    </r>
    <r>
      <rPr>
        <sz val="11"/>
        <color indexed="8"/>
        <rFont val="Arial"/>
        <family val="2"/>
      </rPr>
      <t>] Chemical Vapor deposition process or other electronics manufacturing production process</t>
    </r>
  </si>
  <si>
    <t>STEP 2.) Calculate the total annual consumption of N2O using Equation I-12, and I-11. [§98.93(c)]</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</si>
  <si>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N2Os as calculated in Eq. I-11 (kg)</t>
    </r>
  </si>
  <si>
    <t>Chemical Vapor Deposition</t>
  </si>
  <si>
    <t>Other Manufacturing Process</t>
  </si>
  <si>
    <t>STEP 7.) Calculate annual emissions of  by-product gas formed from individual process types and input gases using default formation rates and Equation I-9. [§98.93(a)(6)(ii)]</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</si>
  <si>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</si>
  <si>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</si>
  <si>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</si>
  <si>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I-5, I-6, and I-7)</t>
    </r>
  </si>
  <si>
    <t>N/A</t>
  </si>
  <si>
    <t>BCF4</t>
  </si>
  <si>
    <t>BC2F6</t>
  </si>
  <si>
    <t>BCHF3</t>
  </si>
  <si>
    <t>BC3F8</t>
  </si>
  <si>
    <t>STEP 8.) Calculate annual emissions of input gases for process types using equation I-6. [§98.93(a)]</t>
  </si>
  <si>
    <t>STEP 9.) Calculate annual emissions of by product gases for process types using equation I-7. [§98.93(a)]</t>
  </si>
  <si>
    <r>
      <rPr>
        <b/>
        <sz val="11"/>
        <color indexed="8"/>
        <rFont val="Arial"/>
        <family val="2"/>
      </rPr>
      <t>[k]</t>
    </r>
    <r>
      <rPr>
        <sz val="11"/>
        <color indexed="8"/>
        <rFont val="Arial"/>
        <family val="2"/>
      </rPr>
      <t xml:space="preserve"> By-Product Gas</t>
    </r>
  </si>
  <si>
    <t>NF3 Remote Chamber Cleaning</t>
  </si>
  <si>
    <t>[p] Abatement System Used</t>
  </si>
  <si>
    <r>
      <rPr>
        <b/>
        <sz val="11"/>
        <color indexed="8"/>
        <rFont val="Arial"/>
        <family val="2"/>
      </rPr>
      <t xml:space="preserve">Notes: </t>
    </r>
    <r>
      <rPr>
        <sz val="11"/>
        <color indexed="8"/>
        <rFont val="Arial"/>
        <family val="2"/>
      </rPr>
      <t>NA Changed to 0 and highlighted in Red in this table for calculation purposes, 0 denotes not applicable based on currently available information.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</si>
  <si>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</si>
  <si>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t xml:space="preserve">STEP 1.) Calculate the disbursements of </t>
    </r>
    <r>
      <rPr>
        <b/>
        <u/>
        <sz val="11"/>
        <color indexed="8"/>
        <rFont val="Arial"/>
        <family val="2"/>
      </rPr>
      <t>all input gases</t>
    </r>
    <r>
      <rPr>
        <b/>
        <sz val="11"/>
        <color indexed="8"/>
        <rFont val="Arial"/>
        <family val="2"/>
      </rPr>
      <t xml:space="preserve"> using facility-wide gas specific heel factors using Equation I-12. [§98.93(d)]</t>
    </r>
  </si>
  <si>
    <t>STEP 5.) Calculate the fraction of input gas destroyed in abatement systems for each individual process type using Equation I-14. [§98.93(f)]</t>
  </si>
  <si>
    <r>
      <rPr>
        <b/>
        <sz val="11"/>
        <color indexed="8"/>
        <rFont val="Arial"/>
        <family val="2"/>
      </rPr>
      <t>[N</t>
    </r>
    <r>
      <rPr>
        <b/>
        <vertAlign val="subscript"/>
        <sz val="11"/>
        <color indexed="8"/>
        <rFont val="Arial"/>
        <family val="2"/>
      </rPr>
      <t>il</t>
    </r>
    <r>
      <rPr>
        <b/>
        <sz val="11"/>
        <color indexed="8"/>
        <rFont val="Arial"/>
        <family val="2"/>
      </rPr>
      <t xml:space="preserve">] </t>
    </r>
    <r>
      <rPr>
        <sz val="11"/>
        <color indexed="8"/>
        <rFont val="Arial"/>
        <family val="2"/>
      </rPr>
      <t>Number of containers of this size and type</t>
    </r>
  </si>
  <si>
    <r>
      <t xml:space="preserve">Does your facility use </t>
    </r>
    <r>
      <rPr>
        <b/>
        <sz val="11"/>
        <color indexed="10"/>
        <rFont val="Arial"/>
        <family val="2"/>
      </rPr>
      <t>LESS</t>
    </r>
    <r>
      <rPr>
        <b/>
        <sz val="11"/>
        <color indexed="8"/>
        <rFont val="Arial"/>
        <family val="2"/>
      </rPr>
      <t xml:space="preserve"> than 50 kg of this gas in one reporting year?</t>
    </r>
  </si>
  <si>
    <t>STEP 2.) Calculate the total annual input gas consumption using Equation I-11. [§98.93(c)]</t>
  </si>
  <si>
    <t xml:space="preserve"> [p] Abatement System</t>
  </si>
  <si>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system is operational when f-GHGs or N2O are flowing through production process tools  (hours)</t>
    </r>
  </si>
  <si>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f-GHGs or N2O are flowing through production process tools  (hours)</t>
    </r>
  </si>
  <si>
    <r>
      <rPr>
        <b/>
        <sz val="11"/>
        <color indexed="8"/>
        <rFont val="Arial"/>
        <family val="2"/>
      </rPr>
      <t>[U</t>
    </r>
    <r>
      <rPr>
        <b/>
        <vertAlign val="subscript"/>
        <sz val="11"/>
        <color indexed="8"/>
        <rFont val="Arial"/>
        <family val="2"/>
      </rPr>
      <t>p</t>
    </r>
    <r>
      <rPr>
        <b/>
        <sz val="11"/>
        <color indexed="8"/>
        <rFont val="Arial"/>
        <family val="2"/>
      </rPr>
      <t>]</t>
    </r>
    <r>
      <rPr>
        <sz val="11"/>
        <color indexed="8"/>
        <rFont val="Arial"/>
        <family val="2"/>
      </rPr>
      <t xml:space="preserve"> Total uptime of the abatement system  (decimal fraction)</t>
    </r>
  </si>
  <si>
    <t>HIDE: Picklist [j] Recipe/process type</t>
  </si>
  <si>
    <r>
      <t>CVD 1-U</t>
    </r>
    <r>
      <rPr>
        <vertAlign val="subscript"/>
        <sz val="11"/>
        <color indexed="8"/>
        <rFont val="Arial"/>
        <family val="2"/>
      </rPr>
      <t>i</t>
    </r>
  </si>
  <si>
    <t>Other</t>
  </si>
  <si>
    <r>
      <rPr>
        <b/>
        <sz val="11"/>
        <color indexed="8"/>
        <rFont val="Arial"/>
        <family val="2"/>
      </rPr>
      <t>[Ci]</t>
    </r>
    <r>
      <rPr>
        <sz val="11"/>
        <color indexed="8"/>
        <rFont val="Arial"/>
        <family val="2"/>
      </rPr>
      <t xml:space="preserve"> Annual fluorinated GHG (input gas i) purchases or consumption (kg)</t>
    </r>
  </si>
  <si>
    <t>CH2F2</t>
  </si>
  <si>
    <t>HIDE : Picklist - [i] Input Gas (PV)</t>
  </si>
  <si>
    <t>HIDE : Picklist - [i] Input Gas (Semi|MEMS|LCD)</t>
  </si>
  <si>
    <t xml:space="preserve">Use this value in Equation I-1 and Equation I-2, where applicable, </t>
  </si>
  <si>
    <t>HIDE : Sum Function</t>
  </si>
  <si>
    <r>
      <rPr>
        <b/>
        <sz val="11"/>
        <color indexed="8"/>
        <rFont val="Arial"/>
        <family val="2"/>
      </rPr>
      <t>[E</t>
    </r>
    <r>
      <rPr>
        <b/>
        <vertAlign val="subscript"/>
        <sz val="11"/>
        <color indexed="8"/>
        <rFont val="Arial"/>
        <family val="2"/>
      </rPr>
      <t>T</t>
    </r>
    <r>
      <rPr>
        <b/>
        <sz val="11"/>
        <color indexed="8"/>
        <rFont val="Arial"/>
        <family val="2"/>
      </rPr>
      <t>]</t>
    </r>
    <r>
      <rPr>
        <sz val="11"/>
        <color indexed="8"/>
        <rFont val="Arial"/>
        <family val="2"/>
      </rPr>
      <t xml:space="preserve"> Annual production process emissions of all fluorinated GHGs for threshold applicability purposes (metric tons CO</t>
    </r>
    <r>
      <rPr>
        <vertAlign val="subscript"/>
        <sz val="11"/>
        <color indexed="8"/>
        <rFont val="Arial"/>
        <family val="2"/>
      </rPr>
      <t>2</t>
    </r>
    <r>
      <rPr>
        <sz val="11"/>
        <color indexed="8"/>
        <rFont val="Arial"/>
        <family val="2"/>
      </rPr>
      <t>e).</t>
    </r>
  </si>
  <si>
    <t>Use this value for threshold applicability purposes</t>
  </si>
  <si>
    <t>Use these values in Equation I-4</t>
  </si>
  <si>
    <t>STEP 1.) Calculate annual manufacturing capacity of your facility using Equation I-5. [§98.91(b)]</t>
  </si>
  <si>
    <t>and in the Subpart I reporting form [§98.96(a)]</t>
  </si>
  <si>
    <t>Subpart I: Electronics Manufacturing</t>
  </si>
  <si>
    <t>Version</t>
  </si>
  <si>
    <t>Worksheet Instructions:</t>
  </si>
  <si>
    <t>External Links:</t>
  </si>
  <si>
    <t>LINK TBD</t>
  </si>
  <si>
    <t>Subpart I Resources Page:</t>
  </si>
  <si>
    <t>Reporting Spreadsheet:</t>
  </si>
  <si>
    <t>Subpart I - Electronics Manufacturing</t>
  </si>
  <si>
    <t>OPTIONAL WORKSHEET FOR FACILITY RECORDKEEPING PURPOSES</t>
  </si>
  <si>
    <t>f-GHG (by Recipe)</t>
  </si>
  <si>
    <r>
      <t>N</t>
    </r>
    <r>
      <rPr>
        <b/>
        <vertAlign val="subscript"/>
        <sz val="14"/>
        <color indexed="8"/>
        <rFont val="Arial"/>
        <family val="2"/>
      </rPr>
      <t>2</t>
    </r>
    <r>
      <rPr>
        <b/>
        <sz val="14"/>
        <color indexed="8"/>
        <rFont val="Arial"/>
        <family val="2"/>
      </rPr>
      <t>O</t>
    </r>
  </si>
  <si>
    <t>f-HTFs</t>
  </si>
  <si>
    <t>Month</t>
  </si>
  <si>
    <t>January</t>
  </si>
  <si>
    <t>February</t>
  </si>
  <si>
    <t>March</t>
  </si>
  <si>
    <t>April</t>
  </si>
  <si>
    <t xml:space="preserve">May </t>
  </si>
  <si>
    <t>June</t>
  </si>
  <si>
    <t>July</t>
  </si>
  <si>
    <t>August</t>
  </si>
  <si>
    <t>September</t>
  </si>
  <si>
    <t>October</t>
  </si>
  <si>
    <t>November</t>
  </si>
  <si>
    <t>December</t>
  </si>
  <si>
    <r>
      <t>[W</t>
    </r>
    <r>
      <rPr>
        <b/>
        <vertAlign val="subscript"/>
        <sz val="11"/>
        <color indexed="8"/>
        <rFont val="Arial"/>
        <family val="2"/>
      </rPr>
      <t>x</t>
    </r>
    <r>
      <rPr>
        <b/>
        <sz val="11"/>
        <color indexed="8"/>
        <rFont val="Arial"/>
        <family val="2"/>
      </rPr>
      <t xml:space="preserve">] </t>
    </r>
    <r>
      <rPr>
        <sz val="11"/>
        <color indexed="8"/>
        <rFont val="Arial"/>
        <family val="2"/>
      </rPr>
      <t>Maximum designed substrate starts of the facility in month x 
(m</t>
    </r>
    <r>
      <rPr>
        <vertAlign val="superscript"/>
        <sz val="11"/>
        <color indexed="8"/>
        <rFont val="Arial"/>
        <family val="2"/>
      </rPr>
      <t>2</t>
    </r>
    <r>
      <rPr>
        <sz val="11"/>
        <color indexed="8"/>
        <rFont val="Arial"/>
        <family val="2"/>
      </rPr>
      <t xml:space="preserve"> per month) </t>
    </r>
  </si>
  <si>
    <r>
      <rPr>
        <b/>
        <sz val="11"/>
        <color indexed="8"/>
        <rFont val="Arial"/>
        <family val="2"/>
      </rPr>
      <t>[S]</t>
    </r>
    <r>
      <rPr>
        <sz val="11"/>
        <color indexed="8"/>
        <rFont val="Arial"/>
        <family val="2"/>
      </rPr>
      <t xml:space="preserve"> 100 percent of annual manufacturing capacity of the facility (m</t>
    </r>
    <r>
      <rPr>
        <vertAlign val="superscript"/>
        <sz val="11"/>
        <color indexed="8"/>
        <rFont val="Arial"/>
        <family val="2"/>
      </rPr>
      <t>2</t>
    </r>
    <r>
      <rPr>
        <sz val="11"/>
        <color indexed="8"/>
        <rFont val="Arial"/>
        <family val="2"/>
      </rPr>
      <t>)</t>
    </r>
  </si>
  <si>
    <r>
      <rPr>
        <b/>
        <sz val="11"/>
        <color indexed="8"/>
        <rFont val="Arial"/>
        <family val="2"/>
      </rPr>
      <t>[i]</t>
    </r>
    <r>
      <rPr>
        <sz val="11"/>
        <color indexed="8"/>
        <rFont val="Arial"/>
        <family val="2"/>
      </rPr>
      <t xml:space="preserve"> Input Gas</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</si>
  <si>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(kg/m</t>
    </r>
    <r>
      <rPr>
        <vertAlign val="superscript"/>
        <sz val="11"/>
        <color indexed="8"/>
        <rFont val="Arial"/>
        <family val="2"/>
      </rPr>
      <t>2</t>
    </r>
    <r>
      <rPr>
        <sz val="11"/>
        <color indexed="8"/>
        <rFont val="Arial"/>
        <family val="2"/>
      </rPr>
      <t xml:space="preserve"> )</t>
    </r>
  </si>
  <si>
    <r>
      <rPr>
        <b/>
        <sz val="11"/>
        <color indexed="8"/>
        <rFont val="Arial"/>
        <family val="2"/>
      </rPr>
      <t>[GWP</t>
    </r>
    <r>
      <rPr>
        <b/>
        <vertAlign val="subscript"/>
        <sz val="11"/>
        <color indexed="8"/>
        <rFont val="Arial"/>
        <family val="2"/>
      </rPr>
      <t>i</t>
    </r>
    <r>
      <rPr>
        <b/>
        <sz val="11"/>
        <color indexed="8"/>
        <rFont val="Arial"/>
        <family val="2"/>
      </rPr>
      <t xml:space="preserve">] </t>
    </r>
    <r>
      <rPr>
        <sz val="11"/>
        <color indexed="8"/>
        <rFont val="Arial"/>
        <family val="2"/>
      </rPr>
      <t>Gas-appropriate GWP as provided in Table A–1 to subpart A of this part</t>
    </r>
  </si>
  <si>
    <r>
      <rPr>
        <b/>
        <sz val="11"/>
        <color indexed="8"/>
        <rFont val="Arial"/>
        <family val="2"/>
      </rPr>
      <t>[E</t>
    </r>
    <r>
      <rPr>
        <b/>
        <vertAlign val="subscript"/>
        <sz val="11"/>
        <color indexed="8"/>
        <rFont val="Arial"/>
        <family val="2"/>
      </rPr>
      <t>i</t>
    </r>
    <r>
      <rPr>
        <b/>
        <sz val="11"/>
        <color indexed="8"/>
        <rFont val="Arial"/>
        <family val="2"/>
      </rPr>
      <t>]</t>
    </r>
    <r>
      <rPr>
        <sz val="11"/>
        <color indexed="8"/>
        <rFont val="Arial"/>
        <family val="2"/>
      </rPr>
      <t xml:space="preserve"> Annual production process emissions of input gas i for threshold applicability purposes (metric tons CO</t>
    </r>
    <r>
      <rPr>
        <vertAlign val="subscript"/>
        <sz val="11"/>
        <color indexed="8"/>
        <rFont val="Arial"/>
        <family val="2"/>
      </rPr>
      <t>2</t>
    </r>
    <r>
      <rPr>
        <sz val="11"/>
        <color indexed="8"/>
        <rFont val="Arial"/>
        <family val="2"/>
      </rPr>
      <t>e)</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</si>
  <si>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(g/m</t>
    </r>
    <r>
      <rPr>
        <vertAlign val="superscript"/>
        <sz val="11"/>
        <color indexed="8"/>
        <rFont val="Arial"/>
        <family val="2"/>
      </rPr>
      <t>2</t>
    </r>
    <r>
      <rPr>
        <sz val="11"/>
        <color indexed="8"/>
        <rFont val="Arial"/>
        <family val="2"/>
      </rPr>
      <t xml:space="preserve"> )</t>
    </r>
  </si>
  <si>
    <t>Semiconductor manufacture</t>
  </si>
  <si>
    <t>MEMS manufacture</t>
  </si>
  <si>
    <r>
      <t>Table I–4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300 mm Wafer Size</t>
    </r>
  </si>
  <si>
    <r>
      <t>Table I–3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150mm and 200 mm Wafer Sizes</t>
    </r>
  </si>
  <si>
    <r>
      <t>NF</t>
    </r>
    <r>
      <rPr>
        <b/>
        <vertAlign val="subscript"/>
        <sz val="11"/>
        <color indexed="8"/>
        <rFont val="Arial"/>
        <family val="2"/>
      </rPr>
      <t xml:space="preserve">3 </t>
    </r>
    <r>
      <rPr>
        <b/>
        <sz val="11"/>
        <color indexed="8"/>
        <rFont val="Arial"/>
        <family val="2"/>
      </rPr>
      <t>Remote</t>
    </r>
  </si>
  <si>
    <r>
      <t>C</t>
    </r>
    <r>
      <rPr>
        <b/>
        <vertAlign val="subscript"/>
        <sz val="11"/>
        <color indexed="8"/>
        <rFont val="Arial"/>
        <family val="2"/>
      </rPr>
      <t>4</t>
    </r>
    <r>
      <rPr>
        <b/>
        <sz val="11"/>
        <color indexed="8"/>
        <rFont val="Arial"/>
        <family val="2"/>
      </rPr>
      <t>F</t>
    </r>
    <r>
      <rPr>
        <b/>
        <vertAlign val="subscript"/>
        <sz val="11"/>
        <color indexed="8"/>
        <rFont val="Arial"/>
        <family val="2"/>
      </rPr>
      <t>6a</t>
    </r>
  </si>
  <si>
    <r>
      <t>C</t>
    </r>
    <r>
      <rPr>
        <b/>
        <vertAlign val="subscript"/>
        <sz val="11"/>
        <color indexed="8"/>
        <rFont val="Arial"/>
        <family val="2"/>
      </rPr>
      <t>5</t>
    </r>
    <r>
      <rPr>
        <b/>
        <sz val="11"/>
        <color indexed="8"/>
        <rFont val="Arial"/>
        <family val="2"/>
      </rPr>
      <t>F</t>
    </r>
    <r>
      <rPr>
        <b/>
        <vertAlign val="subscript"/>
        <sz val="11"/>
        <color indexed="8"/>
        <rFont val="Arial"/>
        <family val="2"/>
      </rPr>
      <t>8a</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</si>
  <si>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r>
      <rPr>
        <b/>
        <vertAlign val="subscript"/>
        <sz val="11"/>
        <color indexed="8"/>
        <rFont val="Arial"/>
        <family val="2"/>
      </rPr>
      <t>a</t>
    </r>
  </si>
  <si>
    <t>Process gas i</t>
  </si>
  <si>
    <t>Process type factors</t>
  </si>
  <si>
    <r>
      <t>Etch 1–U</t>
    </r>
    <r>
      <rPr>
        <vertAlign val="subscript"/>
        <sz val="11"/>
        <color indexed="8"/>
        <rFont val="Arial"/>
        <family val="2"/>
      </rPr>
      <t>i</t>
    </r>
  </si>
  <si>
    <r>
      <t>Etch BCF</t>
    </r>
    <r>
      <rPr>
        <vertAlign val="subscript"/>
        <sz val="11"/>
        <color indexed="8"/>
        <rFont val="Arial"/>
        <family val="2"/>
      </rPr>
      <t>4</t>
    </r>
  </si>
  <si>
    <r>
      <t>Etch BC</t>
    </r>
    <r>
      <rPr>
        <vertAlign val="subscript"/>
        <sz val="11"/>
        <color indexed="8"/>
        <rFont val="Arial"/>
        <family val="2"/>
      </rPr>
      <t>2</t>
    </r>
    <r>
      <rPr>
        <sz val="11"/>
        <color indexed="8"/>
        <rFont val="Arial"/>
        <family val="2"/>
      </rPr>
      <t>F</t>
    </r>
    <r>
      <rPr>
        <vertAlign val="subscript"/>
        <sz val="11"/>
        <color indexed="8"/>
        <rFont val="Arial"/>
        <family val="2"/>
      </rPr>
      <t>6</t>
    </r>
  </si>
  <si>
    <r>
      <t>CVD 1–U</t>
    </r>
    <r>
      <rPr>
        <vertAlign val="subscript"/>
        <sz val="11"/>
        <color indexed="8"/>
        <rFont val="Arial"/>
        <family val="2"/>
      </rPr>
      <t>i</t>
    </r>
  </si>
  <si>
    <r>
      <t>CVD BCF</t>
    </r>
    <r>
      <rPr>
        <vertAlign val="subscript"/>
        <sz val="11"/>
        <color indexed="8"/>
        <rFont val="Arial"/>
        <family val="2"/>
      </rPr>
      <t>4</t>
    </r>
  </si>
  <si>
    <r>
      <t>CVD BC</t>
    </r>
    <r>
      <rPr>
        <vertAlign val="subscript"/>
        <sz val="11"/>
        <color indexed="8"/>
        <rFont val="Arial"/>
        <family val="2"/>
      </rPr>
      <t>3</t>
    </r>
    <r>
      <rPr>
        <sz val="11"/>
        <color indexed="8"/>
        <rFont val="Arial"/>
        <family val="2"/>
      </rPr>
      <t>F</t>
    </r>
    <r>
      <rPr>
        <vertAlign val="subscript"/>
        <sz val="11"/>
        <color indexed="8"/>
        <rFont val="Arial"/>
        <family val="2"/>
      </rPr>
      <t>8</t>
    </r>
  </si>
  <si>
    <t>Estimate includes multi-gas etch processes.</t>
  </si>
  <si>
    <t>Estimate reflects presence of low-k, carbide and multi-gas etch processes that may contain a C-containing fluorinated GHG additive.</t>
  </si>
  <si>
    <r>
      <t>Table I–5 to Subpart I—Table I–5 to Subpart I of Part 98–Table I–5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MEMS Manufacturing</t>
    </r>
  </si>
  <si>
    <r>
      <t>Table I–6 to Subpart I—Table I–6 to Subpart I of Part 98–Table I–6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LCD Manufacturing</t>
    </r>
  </si>
  <si>
    <r>
      <t>Etch BCHF</t>
    </r>
    <r>
      <rPr>
        <vertAlign val="subscript"/>
        <sz val="11"/>
        <color indexed="8"/>
        <rFont val="Arial"/>
        <family val="2"/>
      </rPr>
      <t>3</t>
    </r>
  </si>
  <si>
    <t>Table I–7 to Subpart I—Table I–7 to Subpart I of Part 98–Table I–7 to Subpart I of Part 98—Default Emission Factors (1–Uij) for Gas Utilization Rates (Uij) and By-Product Formation Rates (Bijk) for PV Manufacturing</t>
  </si>
  <si>
    <r>
      <t>Table I–8 to Subpart I—Table I–8 to Subpart I of Part 98–Table I–8 to Subpart I of Part 98—Default Emission Factors (1–U</t>
    </r>
    <r>
      <rPr>
        <b/>
        <vertAlign val="subscript"/>
        <sz val="13"/>
        <color indexed="8"/>
        <rFont val="Arial"/>
        <family val="2"/>
      </rPr>
      <t>N2O j</t>
    </r>
    <r>
      <rPr>
        <b/>
        <sz val="13"/>
        <color indexed="8"/>
        <rFont val="Arial"/>
        <family val="2"/>
      </rPr>
      <t>) for N2O Utilization (U</t>
    </r>
    <r>
      <rPr>
        <b/>
        <vertAlign val="subscript"/>
        <sz val="13"/>
        <color indexed="8"/>
        <rFont val="Arial"/>
        <family val="2"/>
      </rPr>
      <t>N2O j</t>
    </r>
    <r>
      <rPr>
        <b/>
        <sz val="13"/>
        <color indexed="8"/>
        <rFont val="Arial"/>
        <family val="2"/>
      </rPr>
      <t>)</t>
    </r>
  </si>
  <si>
    <r>
      <t>Other Manufacturing Process 1–U</t>
    </r>
    <r>
      <rPr>
        <vertAlign val="subscript"/>
        <sz val="11"/>
        <color indexed="8"/>
        <rFont val="Arial"/>
        <family val="2"/>
      </rPr>
      <t>i</t>
    </r>
  </si>
  <si>
    <r>
      <t>N</t>
    </r>
    <r>
      <rPr>
        <b/>
        <vertAlign val="subscript"/>
        <sz val="11"/>
        <color indexed="8"/>
        <rFont val="Arial"/>
        <family val="2"/>
      </rPr>
      <t>2</t>
    </r>
    <r>
      <rPr>
        <b/>
        <sz val="11"/>
        <color indexed="8"/>
        <rFont val="Arial"/>
        <family val="2"/>
      </rPr>
      <t>O</t>
    </r>
  </si>
  <si>
    <t>OPTIONAL CALCULATION WORKBOOK FOR FACILITY RECORDKEEPING PURPOSES</t>
  </si>
  <si>
    <t xml:space="preserve">Version   </t>
  </si>
  <si>
    <t>e-GGRT RY2011.C.01.</t>
  </si>
  <si>
    <t>e-GGRT RY2011.R.01.</t>
  </si>
  <si>
    <r>
      <t>(CF</t>
    </r>
    <r>
      <rPr>
        <vertAlign val="subscript"/>
        <sz val="11"/>
        <color indexed="8"/>
        <rFont val="Arial"/>
        <family val="2"/>
      </rPr>
      <t>3</t>
    </r>
    <r>
      <rPr>
        <sz val="11"/>
        <color indexed="8"/>
        <rFont val="Arial"/>
        <family val="2"/>
      </rPr>
      <t>)</t>
    </r>
    <r>
      <rPr>
        <vertAlign val="subscript"/>
        <sz val="11"/>
        <color indexed="8"/>
        <rFont val="Arial"/>
        <family val="2"/>
      </rPr>
      <t>2</t>
    </r>
    <r>
      <rPr>
        <sz val="11"/>
        <color indexed="8"/>
        <rFont val="Arial"/>
        <family val="2"/>
      </rPr>
      <t>CHOCH</t>
    </r>
    <r>
      <rPr>
        <vertAlign val="subscript"/>
        <sz val="11"/>
        <color indexed="8"/>
        <rFont val="Arial"/>
        <family val="2"/>
      </rPr>
      <t>3</t>
    </r>
  </si>
  <si>
    <t>HFE-338mmz1</t>
  </si>
  <si>
    <t>26103-08-2</t>
  </si>
  <si>
    <r>
      <t>CHF</t>
    </r>
    <r>
      <rPr>
        <vertAlign val="subscript"/>
        <sz val="11"/>
        <color indexed="8"/>
        <rFont val="Arial"/>
        <family val="2"/>
      </rPr>
      <t>2</t>
    </r>
    <r>
      <rPr>
        <sz val="11"/>
        <color indexed="8"/>
        <rFont val="Arial"/>
        <family val="2"/>
      </rPr>
      <t>OCH(CF</t>
    </r>
    <r>
      <rPr>
        <vertAlign val="subscript"/>
        <sz val="11"/>
        <color indexed="8"/>
        <rFont val="Arial"/>
        <family val="2"/>
      </rPr>
      <t>3</t>
    </r>
    <r>
      <rPr>
        <sz val="11"/>
        <color indexed="8"/>
        <rFont val="Arial"/>
        <family val="2"/>
      </rPr>
      <t>)</t>
    </r>
    <r>
      <rPr>
        <vertAlign val="subscript"/>
        <sz val="11"/>
        <color indexed="8"/>
        <rFont val="Arial"/>
        <family val="2"/>
      </rPr>
      <t>2</t>
    </r>
  </si>
  <si>
    <t>(Octafluorotetramethy-lene)hydroxymethyl group</t>
  </si>
  <si>
    <t>NA</t>
  </si>
  <si>
    <r>
      <t>X-(CF</t>
    </r>
    <r>
      <rPr>
        <vertAlign val="subscript"/>
        <sz val="11"/>
        <color indexed="8"/>
        <rFont val="Arial"/>
        <family val="2"/>
      </rPr>
      <t>2</t>
    </r>
    <r>
      <rPr>
        <sz val="11"/>
        <color indexed="8"/>
        <rFont val="Arial"/>
        <family val="2"/>
      </rPr>
      <t>)</t>
    </r>
    <r>
      <rPr>
        <vertAlign val="subscript"/>
        <sz val="11"/>
        <color indexed="8"/>
        <rFont val="Arial"/>
        <family val="2"/>
      </rPr>
      <t>4</t>
    </r>
    <r>
      <rPr>
        <sz val="11"/>
        <color indexed="8"/>
        <rFont val="Arial"/>
        <family val="2"/>
      </rPr>
      <t>CH(OH)-X</t>
    </r>
  </si>
  <si>
    <t>HFE-347mmy1</t>
  </si>
  <si>
    <t>22052-84-2</t>
  </si>
  <si>
    <r>
      <t>CH</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t>
    </r>
    <r>
      <rPr>
        <vertAlign val="subscript"/>
        <sz val="11"/>
        <color indexed="8"/>
        <rFont val="Arial"/>
        <family val="2"/>
      </rPr>
      <t>2</t>
    </r>
  </si>
  <si>
    <t>Bis(trifluoromethyl)-methanol</t>
  </si>
  <si>
    <t>920-66-1</t>
  </si>
  <si>
    <r>
      <t>(CF</t>
    </r>
    <r>
      <rPr>
        <vertAlign val="subscript"/>
        <sz val="11"/>
        <color indexed="8"/>
        <rFont val="Arial"/>
        <family val="2"/>
      </rPr>
      <t>3</t>
    </r>
    <r>
      <rPr>
        <sz val="11"/>
        <color indexed="8"/>
        <rFont val="Arial"/>
        <family val="2"/>
      </rPr>
      <t>)</t>
    </r>
    <r>
      <rPr>
        <vertAlign val="subscript"/>
        <sz val="11"/>
        <color indexed="8"/>
        <rFont val="Arial"/>
        <family val="2"/>
      </rPr>
      <t>2</t>
    </r>
    <r>
      <rPr>
        <sz val="11"/>
        <color indexed="8"/>
        <rFont val="Arial"/>
        <family val="2"/>
      </rPr>
      <t>CHOH</t>
    </r>
  </si>
  <si>
    <t>2,2,3,3,3-pentafluoropropanol</t>
  </si>
  <si>
    <t>422-05-9</t>
  </si>
  <si>
    <r>
      <t>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OH</t>
    </r>
  </si>
  <si>
    <t>PFPMIE</t>
  </si>
  <si>
    <r>
      <t>CF</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OCF</t>
    </r>
    <r>
      <rPr>
        <vertAlign val="subscript"/>
        <sz val="11"/>
        <color indexed="8"/>
        <rFont val="Arial"/>
        <family val="2"/>
      </rPr>
      <t>3</t>
    </r>
  </si>
  <si>
    <t>Table A–1 to Subpart A of Part 98—Global Warming Potentials</t>
  </si>
  <si>
    <t>Table I–1 to Subpart I—Default Emission Factors for Threshold Applicability Determination</t>
  </si>
  <si>
    <t>Product type</t>
  </si>
  <si>
    <t>CF4</t>
  </si>
  <si>
    <t>C2F6</t>
  </si>
  <si>
    <t>CHF3</t>
  </si>
  <si>
    <t>C3F8</t>
  </si>
  <si>
    <t>NF3</t>
  </si>
  <si>
    <t>SF6</t>
  </si>
  <si>
    <r>
      <t>Semiconductors (kg/m</t>
    </r>
    <r>
      <rPr>
        <vertAlign val="superscript"/>
        <sz val="11"/>
        <color indexed="8"/>
        <rFont val="Arial"/>
        <family val="2"/>
      </rPr>
      <t>2</t>
    </r>
    <r>
      <rPr>
        <sz val="11"/>
        <color indexed="8"/>
        <rFont val="Arial"/>
        <family val="2"/>
      </rPr>
      <t>)</t>
    </r>
  </si>
  <si>
    <r>
      <t>LCD (g/m</t>
    </r>
    <r>
      <rPr>
        <vertAlign val="superscript"/>
        <sz val="11"/>
        <color indexed="8"/>
        <rFont val="Arial"/>
        <family val="2"/>
      </rPr>
      <t>2</t>
    </r>
    <r>
      <rPr>
        <sz val="11"/>
        <color indexed="8"/>
        <rFont val="Arial"/>
        <family val="2"/>
      </rPr>
      <t>)</t>
    </r>
  </si>
  <si>
    <r>
      <t>MEMS (kg/m</t>
    </r>
    <r>
      <rPr>
        <vertAlign val="superscript"/>
        <sz val="11"/>
        <color indexed="8"/>
        <rFont val="Arial"/>
        <family val="2"/>
      </rPr>
      <t>2</t>
    </r>
    <r>
      <rPr>
        <sz val="11"/>
        <color indexed="8"/>
        <rFont val="Arial"/>
        <family val="2"/>
      </rPr>
      <t>)</t>
    </r>
  </si>
  <si>
    <r>
      <t>CF</t>
    </r>
    <r>
      <rPr>
        <b/>
        <vertAlign val="subscript"/>
        <sz val="11"/>
        <color indexed="8"/>
        <rFont val="Arial"/>
        <family val="2"/>
      </rPr>
      <t>4</t>
    </r>
  </si>
  <si>
    <r>
      <t>C</t>
    </r>
    <r>
      <rPr>
        <b/>
        <vertAlign val="subscript"/>
        <sz val="11"/>
        <color indexed="8"/>
        <rFont val="Arial"/>
        <family val="2"/>
      </rPr>
      <t>2</t>
    </r>
    <r>
      <rPr>
        <b/>
        <sz val="11"/>
        <color indexed="8"/>
        <rFont val="Arial"/>
        <family val="2"/>
      </rPr>
      <t>F</t>
    </r>
    <r>
      <rPr>
        <b/>
        <vertAlign val="subscript"/>
        <sz val="11"/>
        <color indexed="8"/>
        <rFont val="Arial"/>
        <family val="2"/>
      </rPr>
      <t>6</t>
    </r>
  </si>
  <si>
    <r>
      <t>CHF</t>
    </r>
    <r>
      <rPr>
        <b/>
        <vertAlign val="subscript"/>
        <sz val="11"/>
        <color indexed="8"/>
        <rFont val="Arial"/>
        <family val="2"/>
      </rPr>
      <t>3</t>
    </r>
  </si>
  <si>
    <r>
      <t>C</t>
    </r>
    <r>
      <rPr>
        <b/>
        <vertAlign val="subscript"/>
        <sz val="11"/>
        <color indexed="8"/>
        <rFont val="Arial"/>
        <family val="2"/>
      </rPr>
      <t>3</t>
    </r>
    <r>
      <rPr>
        <b/>
        <sz val="11"/>
        <color indexed="8"/>
        <rFont val="Arial"/>
        <family val="2"/>
      </rPr>
      <t>F</t>
    </r>
    <r>
      <rPr>
        <b/>
        <vertAlign val="subscript"/>
        <sz val="11"/>
        <color indexed="8"/>
        <rFont val="Arial"/>
        <family val="2"/>
      </rPr>
      <t>8</t>
    </r>
  </si>
  <si>
    <r>
      <t>NF</t>
    </r>
    <r>
      <rPr>
        <b/>
        <vertAlign val="subscript"/>
        <sz val="11"/>
        <color indexed="8"/>
        <rFont val="Arial"/>
        <family val="2"/>
      </rPr>
      <t>3</t>
    </r>
  </si>
  <si>
    <r>
      <t>SF</t>
    </r>
    <r>
      <rPr>
        <b/>
        <vertAlign val="subscript"/>
        <sz val="11"/>
        <color indexed="8"/>
        <rFont val="Arial"/>
        <family val="2"/>
      </rPr>
      <t>6</t>
    </r>
  </si>
  <si>
    <t>Table I–2 to Subpart I—Examples of Fluorinated GHGs and Fluorinated Heat Transfer Fluids Used by the Electronics Industry</t>
  </si>
  <si>
    <t>Electronics</t>
  </si>
  <si>
    <t>Fluorinated GHGs and fluorinated heat transfer fluids used during manufacture</t>
  </si>
  <si>
    <r>
      <t>Emission factors EF</t>
    </r>
    <r>
      <rPr>
        <b/>
        <vertAlign val="subscript"/>
        <sz val="11"/>
        <color indexed="8"/>
        <rFont val="Arial"/>
        <family val="2"/>
      </rPr>
      <t>i</t>
    </r>
  </si>
  <si>
    <r>
      <t xml:space="preserve"> CF</t>
    </r>
    <r>
      <rPr>
        <vertAlign val="subscript"/>
        <sz val="11"/>
        <color indexed="8"/>
        <rFont val="Arial"/>
        <family val="2"/>
      </rPr>
      <t>4</t>
    </r>
    <r>
      <rPr>
        <sz val="11"/>
        <color indexed="8"/>
        <rFont val="Arial"/>
        <family val="2"/>
      </rPr>
      <t>, 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O, C</t>
    </r>
    <r>
      <rPr>
        <vertAlign val="subscript"/>
        <sz val="11"/>
        <color indexed="8"/>
        <rFont val="Arial"/>
        <family val="2"/>
      </rPr>
      <t>4</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5</t>
    </r>
    <r>
      <rPr>
        <sz val="11"/>
        <color indexed="8"/>
        <rFont val="Arial"/>
        <family val="2"/>
      </rPr>
      <t>F</t>
    </r>
    <r>
      <rPr>
        <vertAlign val="subscript"/>
        <sz val="11"/>
        <color indexed="8"/>
        <rFont val="Arial"/>
        <family val="2"/>
      </rPr>
      <t>8</t>
    </r>
    <r>
      <rPr>
        <sz val="11"/>
        <color indexed="8"/>
        <rFont val="Arial"/>
        <family val="2"/>
      </rPr>
      <t>, CHF</t>
    </r>
    <r>
      <rPr>
        <vertAlign val="subscript"/>
        <sz val="11"/>
        <color indexed="8"/>
        <rFont val="Arial"/>
        <family val="2"/>
      </rPr>
      <t>3</t>
    </r>
    <r>
      <rPr>
        <sz val="11"/>
        <color indexed="8"/>
        <rFont val="Arial"/>
        <family val="2"/>
      </rPr>
      <t>, CH</t>
    </r>
    <r>
      <rPr>
        <vertAlign val="subscript"/>
        <sz val="11"/>
        <color indexed="8"/>
        <rFont val="Arial"/>
        <family val="2"/>
      </rPr>
      <t>2</t>
    </r>
    <r>
      <rPr>
        <sz val="11"/>
        <color indexed="8"/>
        <rFont val="Arial"/>
        <family val="2"/>
      </rPr>
      <t>F</t>
    </r>
    <r>
      <rPr>
        <vertAlign val="subscript"/>
        <sz val="11"/>
        <color indexed="8"/>
        <rFont val="Arial"/>
        <family val="2"/>
      </rPr>
      <t>2</t>
    </r>
    <r>
      <rPr>
        <sz val="11"/>
        <color indexed="8"/>
        <rFont val="Arial"/>
        <family val="2"/>
      </rPr>
      <t>, NF</t>
    </r>
    <r>
      <rPr>
        <vertAlign val="subscript"/>
        <sz val="11"/>
        <color indexed="8"/>
        <rFont val="Arial"/>
        <family val="2"/>
      </rPr>
      <t>3</t>
    </r>
    <r>
      <rPr>
        <sz val="11"/>
        <color indexed="8"/>
        <rFont val="Arial"/>
        <family val="2"/>
      </rPr>
      <t>, SF</t>
    </r>
    <r>
      <rPr>
        <vertAlign val="subscript"/>
        <sz val="11"/>
        <color indexed="8"/>
        <rFont val="Arial"/>
        <family val="2"/>
      </rPr>
      <t>6</t>
    </r>
    <r>
      <rPr>
        <sz val="11"/>
        <color indexed="8"/>
        <rFont val="Arial"/>
        <family val="2"/>
      </rPr>
      <t>, and fluorinated HTFs (CF</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)n-(O-CF</t>
    </r>
    <r>
      <rPr>
        <vertAlign val="subscript"/>
        <sz val="11"/>
        <color indexed="8"/>
        <rFont val="Arial"/>
        <family val="2"/>
      </rPr>
      <t>2</t>
    </r>
    <r>
      <rPr>
        <sz val="11"/>
        <color indexed="8"/>
        <rFont val="Arial"/>
        <family val="2"/>
      </rPr>
      <t>)m-O-CF</t>
    </r>
    <r>
      <rPr>
        <vertAlign val="subscript"/>
        <sz val="11"/>
        <color indexed="8"/>
        <rFont val="Arial"/>
        <family val="2"/>
      </rPr>
      <t>3</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2n+2</t>
    </r>
    <r>
      <rPr>
        <sz val="11"/>
        <color indexed="8"/>
        <rFont val="Arial"/>
        <family val="2"/>
      </rPr>
      <t>,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(O)C</t>
    </r>
    <r>
      <rPr>
        <vertAlign val="subscript"/>
        <sz val="11"/>
        <color indexed="8"/>
        <rFont val="Arial"/>
        <family val="2"/>
      </rPr>
      <t>m</t>
    </r>
    <r>
      <rPr>
        <sz val="11"/>
        <color indexed="8"/>
        <rFont val="Arial"/>
        <family val="2"/>
      </rPr>
      <t>F</t>
    </r>
    <r>
      <rPr>
        <vertAlign val="subscript"/>
        <sz val="11"/>
        <color indexed="8"/>
        <rFont val="Arial"/>
        <family val="2"/>
      </rPr>
      <t>2m+1</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t>
    </r>
    <r>
      <rPr>
        <sz val="11"/>
        <color indexed="8"/>
        <rFont val="Arial"/>
        <family val="2"/>
      </rPr>
      <t>O,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t>
    </r>
    <r>
      <rPr>
        <vertAlign val="subscript"/>
        <sz val="11"/>
        <color indexed="8"/>
        <rFont val="Arial"/>
        <family val="2"/>
      </rPr>
      <t>3N</t>
    </r>
    <r>
      <rPr>
        <sz val="11"/>
        <color indexed="8"/>
        <rFont val="Arial"/>
        <family val="2"/>
      </rPr>
      <t>).</t>
    </r>
  </si>
  <si>
    <t>Process type/Sub-type</t>
  </si>
  <si>
    <t>Process Gas i</t>
  </si>
  <si>
    <t>c-C4F8</t>
  </si>
  <si>
    <t>Plasma Etching</t>
  </si>
  <si>
    <r>
      <t>c-C</t>
    </r>
    <r>
      <rPr>
        <b/>
        <vertAlign val="subscript"/>
        <sz val="11"/>
        <color indexed="8"/>
        <rFont val="Arial"/>
        <family val="2"/>
      </rPr>
      <t>4</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</si>
  <si>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6</t>
    </r>
  </si>
  <si>
    <r>
      <t>C</t>
    </r>
    <r>
      <rPr>
        <b/>
        <vertAlign val="subscript"/>
        <sz val="11"/>
        <color indexed="8"/>
        <rFont val="Arial"/>
        <family val="2"/>
      </rPr>
      <t>5</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</si>
  <si>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</si>
  <si>
    <t>Chamber Cleaning</t>
  </si>
  <si>
    <t>In Situ plasma cleaning:</t>
  </si>
  <si>
    <t>Remote plasma cleaning</t>
  </si>
  <si>
    <t>In situ thermal cleaning:</t>
  </si>
  <si>
    <t>Wafer Cleaning</t>
  </si>
  <si>
    <r>
      <t>1–U</t>
    </r>
    <r>
      <rPr>
        <vertAlign val="subscript"/>
        <sz val="11"/>
        <color indexed="8"/>
        <rFont val="Arial"/>
        <family val="2"/>
      </rPr>
      <t>i</t>
    </r>
  </si>
  <si>
    <r>
      <t>BCF</t>
    </r>
    <r>
      <rPr>
        <vertAlign val="subscript"/>
        <sz val="11"/>
        <color indexed="8"/>
        <rFont val="Arial"/>
        <family val="2"/>
      </rPr>
      <t>4</t>
    </r>
  </si>
  <si>
    <r>
      <t>BC</t>
    </r>
    <r>
      <rPr>
        <vertAlign val="subscript"/>
        <sz val="11"/>
        <color indexed="8"/>
        <rFont val="Arial"/>
        <family val="2"/>
      </rPr>
      <t>2</t>
    </r>
    <r>
      <rPr>
        <sz val="11"/>
        <color indexed="8"/>
        <rFont val="Arial"/>
        <family val="2"/>
      </rPr>
      <t>F</t>
    </r>
    <r>
      <rPr>
        <vertAlign val="subscript"/>
        <sz val="11"/>
        <color indexed="8"/>
        <rFont val="Arial"/>
        <family val="2"/>
      </rPr>
      <t>6</t>
    </r>
  </si>
  <si>
    <r>
      <t>BC</t>
    </r>
    <r>
      <rPr>
        <vertAlign val="subscript"/>
        <sz val="11"/>
        <color indexed="8"/>
        <rFont val="Arial"/>
        <family val="2"/>
      </rPr>
      <t>3</t>
    </r>
    <r>
      <rPr>
        <sz val="11"/>
        <color indexed="8"/>
        <rFont val="Arial"/>
        <family val="2"/>
      </rPr>
      <t>F</t>
    </r>
    <r>
      <rPr>
        <vertAlign val="subscript"/>
        <sz val="11"/>
        <color indexed="8"/>
        <rFont val="Arial"/>
        <family val="2"/>
      </rPr>
      <t>8</t>
    </r>
  </si>
  <si>
    <r>
      <t>CH</t>
    </r>
    <r>
      <rPr>
        <b/>
        <vertAlign val="subscript"/>
        <sz val="11"/>
        <color indexed="8"/>
        <rFont val="Arial"/>
        <family val="2"/>
      </rPr>
      <t>2</t>
    </r>
    <r>
      <rPr>
        <b/>
        <sz val="11"/>
        <color indexed="8"/>
        <rFont val="Arial"/>
        <family val="2"/>
      </rPr>
      <t>F</t>
    </r>
    <r>
      <rPr>
        <b/>
        <vertAlign val="subscript"/>
        <sz val="11"/>
        <color indexed="8"/>
        <rFont val="Arial"/>
        <family val="2"/>
      </rPr>
      <t>2</t>
    </r>
  </si>
  <si>
    <r>
      <rPr>
        <b/>
        <sz val="11"/>
        <color indexed="8"/>
        <rFont val="Arial"/>
        <family val="2"/>
      </rPr>
      <t>Notes:</t>
    </r>
    <r>
      <rPr>
        <sz val="11"/>
        <color indexed="8"/>
        <rFont val="Arial"/>
        <family val="2"/>
      </rPr>
      <t xml:space="preserve"> NA denotes not applicable based on currently available information.</t>
    </r>
  </si>
  <si>
    <r>
      <rPr>
        <b/>
        <sz val="11"/>
        <color indexed="8"/>
        <rFont val="Arial"/>
        <family val="2"/>
      </rPr>
      <t xml:space="preserve">Notes: </t>
    </r>
    <r>
      <rPr>
        <sz val="11"/>
        <color indexed="8"/>
        <rFont val="Arial"/>
        <family val="2"/>
      </rPr>
      <t>NA denotes not applicable based on currently available information.</t>
    </r>
  </si>
  <si>
    <r>
      <t>CHF</t>
    </r>
    <r>
      <rPr>
        <vertAlign val="subscript"/>
        <sz val="11"/>
        <color indexed="8"/>
        <rFont val="Arial"/>
        <family val="2"/>
      </rPr>
      <t>2</t>
    </r>
    <r>
      <rPr>
        <sz val="11"/>
        <color indexed="8"/>
        <rFont val="Arial"/>
        <family val="2"/>
      </rPr>
      <t>OCHClCF</t>
    </r>
    <r>
      <rPr>
        <vertAlign val="subscript"/>
        <sz val="11"/>
        <color indexed="8"/>
        <rFont val="Arial"/>
        <family val="2"/>
      </rPr>
      <t>3</t>
    </r>
  </si>
  <si>
    <t>HFE-43-10pccc (H-Galden 1040x)</t>
  </si>
  <si>
    <t>E1730133</t>
  </si>
  <si>
    <r>
      <t>CHF</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OC</t>
    </r>
    <r>
      <rPr>
        <vertAlign val="subscript"/>
        <sz val="11"/>
        <color indexed="8"/>
        <rFont val="Arial"/>
        <family val="2"/>
      </rPr>
      <t>2</t>
    </r>
    <r>
      <rPr>
        <sz val="11"/>
        <color indexed="8"/>
        <rFont val="Arial"/>
        <family val="2"/>
      </rPr>
      <t>F</t>
    </r>
    <r>
      <rPr>
        <vertAlign val="subscript"/>
        <sz val="11"/>
        <color indexed="8"/>
        <rFont val="Arial"/>
        <family val="2"/>
      </rPr>
      <t>4</t>
    </r>
    <r>
      <rPr>
        <sz val="11"/>
        <color indexed="8"/>
        <rFont val="Arial"/>
        <family val="2"/>
      </rPr>
      <t>OCHF</t>
    </r>
    <r>
      <rPr>
        <vertAlign val="subscript"/>
        <sz val="11"/>
        <color indexed="8"/>
        <rFont val="Arial"/>
        <family val="2"/>
      </rPr>
      <t>2</t>
    </r>
  </si>
  <si>
    <t>HFE-125</t>
  </si>
  <si>
    <t>3822-68-2</t>
  </si>
  <si>
    <r>
      <t>CHF</t>
    </r>
    <r>
      <rPr>
        <vertAlign val="subscript"/>
        <sz val="11"/>
        <color indexed="8"/>
        <rFont val="Arial"/>
        <family val="2"/>
      </rPr>
      <t>2</t>
    </r>
    <r>
      <rPr>
        <sz val="11"/>
        <color indexed="8"/>
        <rFont val="Arial"/>
        <family val="2"/>
      </rPr>
      <t>OCF</t>
    </r>
    <r>
      <rPr>
        <vertAlign val="subscript"/>
        <sz val="11"/>
        <color indexed="8"/>
        <rFont val="Arial"/>
        <family val="2"/>
      </rPr>
      <t>3</t>
    </r>
  </si>
  <si>
    <t>HFE-134</t>
  </si>
  <si>
    <t>1691-17-4</t>
  </si>
  <si>
    <r>
      <t>CHF</t>
    </r>
    <r>
      <rPr>
        <vertAlign val="subscript"/>
        <sz val="11"/>
        <color indexed="8"/>
        <rFont val="Arial"/>
        <family val="2"/>
      </rPr>
      <t>2</t>
    </r>
    <r>
      <rPr>
        <sz val="11"/>
        <color indexed="8"/>
        <rFont val="Arial"/>
        <family val="2"/>
      </rPr>
      <t>OCHF</t>
    </r>
    <r>
      <rPr>
        <vertAlign val="subscript"/>
        <sz val="11"/>
        <color indexed="8"/>
        <rFont val="Arial"/>
        <family val="2"/>
      </rPr>
      <t>2</t>
    </r>
  </si>
  <si>
    <t>HFE-143a</t>
  </si>
  <si>
    <t>421-14-7</t>
  </si>
  <si>
    <r>
      <t>CH</t>
    </r>
    <r>
      <rPr>
        <vertAlign val="subscript"/>
        <sz val="11"/>
        <color indexed="8"/>
        <rFont val="Arial"/>
        <family val="2"/>
      </rPr>
      <t>3</t>
    </r>
    <r>
      <rPr>
        <sz val="11"/>
        <color indexed="8"/>
        <rFont val="Arial"/>
        <family val="2"/>
      </rPr>
      <t>OCF</t>
    </r>
    <r>
      <rPr>
        <vertAlign val="subscript"/>
        <sz val="11"/>
        <color indexed="8"/>
        <rFont val="Arial"/>
        <family val="2"/>
      </rPr>
      <t>3</t>
    </r>
  </si>
  <si>
    <t>HFE-227ea</t>
  </si>
  <si>
    <t>2356-62-9</t>
  </si>
  <si>
    <r>
      <t>CF</t>
    </r>
    <r>
      <rPr>
        <vertAlign val="subscript"/>
        <sz val="11"/>
        <color indexed="8"/>
        <rFont val="Arial"/>
        <family val="2"/>
      </rPr>
      <t>3</t>
    </r>
    <r>
      <rPr>
        <sz val="11"/>
        <color indexed="8"/>
        <rFont val="Arial"/>
        <family val="2"/>
      </rPr>
      <t>CHFOCF</t>
    </r>
    <r>
      <rPr>
        <vertAlign val="subscript"/>
        <sz val="11"/>
        <color indexed="8"/>
        <rFont val="Arial"/>
        <family val="2"/>
      </rPr>
      <t>3</t>
    </r>
  </si>
  <si>
    <t>HFE-236ca12 (HG-10)</t>
  </si>
  <si>
    <t>78522-47-1</t>
  </si>
  <si>
    <r>
      <t>CHF</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OCHF</t>
    </r>
    <r>
      <rPr>
        <vertAlign val="subscript"/>
        <sz val="11"/>
        <color indexed="8"/>
        <rFont val="Arial"/>
        <family val="2"/>
      </rPr>
      <t>2</t>
    </r>
  </si>
  <si>
    <t>HFE-236ea2 (Desflurane)</t>
  </si>
  <si>
    <t>57041-67-5</t>
  </si>
  <si>
    <r>
      <t>CHF</t>
    </r>
    <r>
      <rPr>
        <vertAlign val="subscript"/>
        <sz val="11"/>
        <color indexed="8"/>
        <rFont val="Arial"/>
        <family val="2"/>
      </rPr>
      <t>2</t>
    </r>
    <r>
      <rPr>
        <sz val="11"/>
        <color indexed="8"/>
        <rFont val="Arial"/>
        <family val="2"/>
      </rPr>
      <t>OCHFCF</t>
    </r>
    <r>
      <rPr>
        <vertAlign val="subscript"/>
        <sz val="11"/>
        <color indexed="8"/>
        <rFont val="Arial"/>
        <family val="2"/>
      </rPr>
      <t>3</t>
    </r>
  </si>
  <si>
    <t>HFE-236fa</t>
  </si>
  <si>
    <t>20193-67-3</t>
  </si>
  <si>
    <r>
      <t>CF</t>
    </r>
    <r>
      <rPr>
        <vertAlign val="subscript"/>
        <sz val="11"/>
        <color indexed="8"/>
        <rFont val="Arial"/>
        <family val="2"/>
      </rPr>
      <t>3</t>
    </r>
    <r>
      <rPr>
        <sz val="11"/>
        <color indexed="8"/>
        <rFont val="Arial"/>
        <family val="2"/>
      </rPr>
      <t>CH</t>
    </r>
    <r>
      <rPr>
        <vertAlign val="subscript"/>
        <sz val="11"/>
        <color indexed="8"/>
        <rFont val="Arial"/>
        <family val="2"/>
      </rPr>
      <t>2</t>
    </r>
    <r>
      <rPr>
        <sz val="11"/>
        <color indexed="8"/>
        <rFont val="Arial"/>
        <family val="2"/>
      </rPr>
      <t>OCF</t>
    </r>
    <r>
      <rPr>
        <vertAlign val="subscript"/>
        <sz val="11"/>
        <color indexed="8"/>
        <rFont val="Arial"/>
        <family val="2"/>
      </rPr>
      <t>3</t>
    </r>
  </si>
  <si>
    <t>HFE-245cb2</t>
  </si>
  <si>
    <t>22410-44-2</t>
  </si>
  <si>
    <r>
      <t>CH</t>
    </r>
    <r>
      <rPr>
        <vertAlign val="subscript"/>
        <sz val="11"/>
        <color indexed="8"/>
        <rFont val="Arial"/>
        <family val="2"/>
      </rPr>
      <t>3</t>
    </r>
    <r>
      <rPr>
        <sz val="11"/>
        <color indexed="8"/>
        <rFont val="Arial"/>
        <family val="2"/>
      </rPr>
      <t>OCF</t>
    </r>
    <r>
      <rPr>
        <vertAlign val="subscript"/>
        <sz val="11"/>
        <color indexed="8"/>
        <rFont val="Arial"/>
        <family val="2"/>
      </rPr>
      <t>2</t>
    </r>
    <r>
      <rPr>
        <sz val="11"/>
        <color indexed="8"/>
        <rFont val="Arial"/>
        <family val="2"/>
      </rPr>
      <t>CF</t>
    </r>
    <r>
      <rPr>
        <vertAlign val="subscript"/>
        <sz val="11"/>
        <color indexed="8"/>
        <rFont val="Arial"/>
        <family val="2"/>
      </rPr>
      <t>3</t>
    </r>
  </si>
  <si>
    <t>HFE-245fa1</t>
  </si>
  <si>
    <t>84011-15-4</t>
  </si>
  <si>
    <r>
      <t>CHF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OCF</t>
    </r>
    <r>
      <rPr>
        <vertAlign val="subscript"/>
        <sz val="11"/>
        <color indexed="8"/>
        <rFont val="Arial"/>
        <family val="2"/>
      </rPr>
      <t>3</t>
    </r>
  </si>
  <si>
    <t>HFE-245fa2</t>
  </si>
  <si>
    <t>1885-48-9</t>
  </si>
  <si>
    <r>
      <t>CHF</t>
    </r>
    <r>
      <rPr>
        <vertAlign val="subscript"/>
        <sz val="11"/>
        <color indexed="8"/>
        <rFont val="Arial"/>
        <family val="2"/>
      </rPr>
      <t>2</t>
    </r>
    <r>
      <rPr>
        <sz val="11"/>
        <color indexed="8"/>
        <rFont val="Arial"/>
        <family val="2"/>
      </rPr>
      <t>OCH</t>
    </r>
    <r>
      <rPr>
        <vertAlign val="subscript"/>
        <sz val="11"/>
        <color indexed="8"/>
        <rFont val="Arial"/>
        <family val="2"/>
      </rPr>
      <t>2</t>
    </r>
    <r>
      <rPr>
        <sz val="11"/>
        <color indexed="8"/>
        <rFont val="Arial"/>
        <family val="2"/>
      </rPr>
      <t>CF</t>
    </r>
    <r>
      <rPr>
        <vertAlign val="subscript"/>
        <sz val="11"/>
        <color indexed="8"/>
        <rFont val="Arial"/>
        <family val="2"/>
      </rPr>
      <t>3</t>
    </r>
  </si>
  <si>
    <t>HFE-254cb2</t>
  </si>
  <si>
    <t>425-88-7</t>
  </si>
  <si>
    <r>
      <t>CH</t>
    </r>
    <r>
      <rPr>
        <vertAlign val="subscript"/>
        <sz val="11"/>
        <color indexed="8"/>
        <rFont val="Arial"/>
        <family val="2"/>
      </rPr>
      <t>3</t>
    </r>
    <r>
      <rPr>
        <sz val="11"/>
        <color indexed="8"/>
        <rFont val="Arial"/>
        <family val="2"/>
      </rPr>
      <t>OCF</t>
    </r>
    <r>
      <rPr>
        <vertAlign val="subscript"/>
        <sz val="11"/>
        <color indexed="8"/>
        <rFont val="Arial"/>
        <family val="2"/>
      </rPr>
      <t>2</t>
    </r>
    <r>
      <rPr>
        <sz val="11"/>
        <color indexed="8"/>
        <rFont val="Arial"/>
        <family val="2"/>
      </rPr>
      <t>CHF</t>
    </r>
    <r>
      <rPr>
        <vertAlign val="subscript"/>
        <sz val="11"/>
        <color indexed="8"/>
        <rFont val="Arial"/>
        <family val="2"/>
      </rPr>
      <t>2</t>
    </r>
  </si>
  <si>
    <t>HFE-263fb2</t>
  </si>
  <si>
    <t>460-43-5</t>
  </si>
  <si>
    <r>
      <t>CF</t>
    </r>
    <r>
      <rPr>
        <vertAlign val="subscript"/>
        <sz val="11"/>
        <color indexed="8"/>
        <rFont val="Arial"/>
        <family val="2"/>
      </rPr>
      <t>3</t>
    </r>
    <r>
      <rPr>
        <sz val="11"/>
        <color indexed="8"/>
        <rFont val="Arial"/>
        <family val="2"/>
      </rPr>
      <t>CH</t>
    </r>
    <r>
      <rPr>
        <vertAlign val="subscript"/>
        <sz val="11"/>
        <color indexed="8"/>
        <rFont val="Arial"/>
        <family val="2"/>
      </rPr>
      <t>2</t>
    </r>
    <r>
      <rPr>
        <sz val="11"/>
        <color indexed="8"/>
        <rFont val="Arial"/>
        <family val="2"/>
      </rPr>
      <t>OCH</t>
    </r>
    <r>
      <rPr>
        <vertAlign val="subscript"/>
        <sz val="11"/>
        <color indexed="8"/>
        <rFont val="Arial"/>
        <family val="2"/>
      </rPr>
      <t>3</t>
    </r>
  </si>
  <si>
    <t>HFE-329mcc2</t>
  </si>
  <si>
    <t>67490-36-2</t>
  </si>
  <si>
    <r>
      <t>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CHF</t>
    </r>
    <r>
      <rPr>
        <vertAlign val="subscript"/>
        <sz val="11"/>
        <color indexed="8"/>
        <rFont val="Arial"/>
        <family val="2"/>
      </rPr>
      <t>2</t>
    </r>
  </si>
  <si>
    <t>HFE-338mcf2</t>
  </si>
  <si>
    <t>156053-88-2</t>
  </si>
  <si>
    <r>
      <t>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OCH</t>
    </r>
    <r>
      <rPr>
        <vertAlign val="subscript"/>
        <sz val="11"/>
        <color indexed="8"/>
        <rFont val="Arial"/>
        <family val="2"/>
      </rPr>
      <t>2</t>
    </r>
    <r>
      <rPr>
        <sz val="11"/>
        <color indexed="8"/>
        <rFont val="Arial"/>
        <family val="2"/>
      </rPr>
      <t>CF</t>
    </r>
    <r>
      <rPr>
        <vertAlign val="subscript"/>
        <sz val="11"/>
        <color indexed="8"/>
        <rFont val="Arial"/>
        <family val="2"/>
      </rPr>
      <t>3</t>
    </r>
  </si>
  <si>
    <t>HFE-338pcc13 (HG-01)</t>
  </si>
  <si>
    <t>188690-78-0</t>
  </si>
  <si>
    <r>
      <t>CHF</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CF</t>
    </r>
    <r>
      <rPr>
        <vertAlign val="subscript"/>
        <sz val="11"/>
        <color indexed="8"/>
        <rFont val="Arial"/>
        <family val="2"/>
      </rPr>
      <t>2</t>
    </r>
    <r>
      <rPr>
        <sz val="11"/>
        <color indexed="8"/>
        <rFont val="Arial"/>
        <family val="2"/>
      </rPr>
      <t>OCHF</t>
    </r>
    <r>
      <rPr>
        <vertAlign val="subscript"/>
        <sz val="11"/>
        <color indexed="8"/>
        <rFont val="Arial"/>
        <family val="2"/>
      </rPr>
      <t>2</t>
    </r>
  </si>
  <si>
    <t>HFE-347mcc3</t>
  </si>
  <si>
    <t>28523-86-6</t>
  </si>
  <si>
    <r>
      <t>CH</t>
    </r>
    <r>
      <rPr>
        <vertAlign val="subscript"/>
        <sz val="11"/>
        <color indexed="8"/>
        <rFont val="Arial"/>
        <family val="2"/>
      </rPr>
      <t>3</t>
    </r>
    <r>
      <rPr>
        <sz val="11"/>
        <color indexed="8"/>
        <rFont val="Arial"/>
        <family val="2"/>
      </rPr>
      <t>OCF</t>
    </r>
    <r>
      <rPr>
        <vertAlign val="subscript"/>
        <sz val="11"/>
        <color indexed="8"/>
        <rFont val="Arial"/>
        <family val="2"/>
      </rPr>
      <t>2</t>
    </r>
    <r>
      <rPr>
        <sz val="11"/>
        <color indexed="8"/>
        <rFont val="Arial"/>
        <family val="2"/>
      </rPr>
      <t>CF</t>
    </r>
    <r>
      <rPr>
        <vertAlign val="subscript"/>
        <sz val="11"/>
        <color indexed="8"/>
        <rFont val="Arial"/>
        <family val="2"/>
      </rPr>
      <t>2</t>
    </r>
    <r>
      <rPr>
        <sz val="11"/>
        <color indexed="8"/>
        <rFont val="Arial"/>
        <family val="2"/>
      </rPr>
      <t>CF</t>
    </r>
    <r>
      <rPr>
        <vertAlign val="subscript"/>
        <sz val="11"/>
        <color indexed="8"/>
        <rFont val="Arial"/>
        <family val="2"/>
      </rPr>
      <t>3</t>
    </r>
  </si>
  <si>
    <t>HFE-347mcf2</t>
  </si>
  <si>
    <t>E1730135</t>
  </si>
  <si>
    <r>
      <t>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OCH</t>
    </r>
    <r>
      <rPr>
        <vertAlign val="subscript"/>
        <sz val="11"/>
        <color indexed="8"/>
        <rFont val="Arial"/>
        <family val="2"/>
      </rPr>
      <t>2</t>
    </r>
    <r>
      <rPr>
        <sz val="11"/>
        <color indexed="8"/>
        <rFont val="Arial"/>
        <family val="2"/>
      </rPr>
      <t>CHF</t>
    </r>
    <r>
      <rPr>
        <vertAlign val="subscript"/>
        <sz val="11"/>
        <color indexed="8"/>
        <rFont val="Arial"/>
        <family val="2"/>
      </rPr>
      <t>2</t>
    </r>
  </si>
  <si>
    <t>HFE-347pcf2</t>
  </si>
  <si>
    <t>406-78-0</t>
  </si>
  <si>
    <r>
      <t>CHF</t>
    </r>
    <r>
      <rPr>
        <vertAlign val="subscript"/>
        <sz val="11"/>
        <color indexed="8"/>
        <rFont val="Arial"/>
        <family val="2"/>
      </rPr>
      <t>2</t>
    </r>
    <r>
      <rPr>
        <sz val="11"/>
        <color indexed="8"/>
        <rFont val="Arial"/>
        <family val="2"/>
      </rPr>
      <t>CF</t>
    </r>
    <r>
      <rPr>
        <vertAlign val="subscript"/>
        <sz val="11"/>
        <color indexed="8"/>
        <rFont val="Arial"/>
        <family val="2"/>
      </rPr>
      <t>2</t>
    </r>
    <r>
      <rPr>
        <sz val="11"/>
        <color indexed="8"/>
        <rFont val="Arial"/>
        <family val="2"/>
      </rPr>
      <t>OCH</t>
    </r>
    <r>
      <rPr>
        <vertAlign val="subscript"/>
        <sz val="11"/>
        <color indexed="8"/>
        <rFont val="Arial"/>
        <family val="2"/>
      </rPr>
      <t>2</t>
    </r>
    <r>
      <rPr>
        <sz val="11"/>
        <color indexed="8"/>
        <rFont val="Arial"/>
        <family val="2"/>
      </rPr>
      <t>CF</t>
    </r>
    <r>
      <rPr>
        <vertAlign val="subscript"/>
        <sz val="11"/>
        <color indexed="8"/>
        <rFont val="Arial"/>
        <family val="2"/>
      </rPr>
      <t>3</t>
    </r>
  </si>
  <si>
    <t>HFE-356mec3</t>
  </si>
  <si>
    <t>382-34-3</t>
  </si>
  <si>
    <r>
      <t>CH</t>
    </r>
    <r>
      <rPr>
        <vertAlign val="subscript"/>
        <sz val="11"/>
        <color indexed="8"/>
        <rFont val="Arial"/>
        <family val="2"/>
      </rPr>
      <t>3</t>
    </r>
    <r>
      <rPr>
        <sz val="11"/>
        <color indexed="8"/>
        <rFont val="Arial"/>
        <family val="2"/>
      </rPr>
      <t>OCF</t>
    </r>
    <r>
      <rPr>
        <vertAlign val="subscript"/>
        <sz val="11"/>
        <color indexed="8"/>
        <rFont val="Arial"/>
        <family val="2"/>
      </rPr>
      <t>2</t>
    </r>
    <r>
      <rPr>
        <sz val="11"/>
        <color indexed="8"/>
        <rFont val="Arial"/>
        <family val="2"/>
      </rPr>
      <t>CHFCF</t>
    </r>
    <r>
      <rPr>
        <vertAlign val="subscript"/>
        <sz val="11"/>
        <color indexed="8"/>
        <rFont val="Arial"/>
        <family val="2"/>
      </rPr>
      <t>3</t>
    </r>
  </si>
  <si>
    <t>HFE-356pcc3</t>
  </si>
  <si>
    <t>160620-20-2</t>
  </si>
  <si>
    <r>
      <t>CH</t>
    </r>
    <r>
      <rPr>
        <vertAlign val="subscript"/>
        <sz val="11"/>
        <color indexed="8"/>
        <rFont val="Arial"/>
        <family val="2"/>
      </rPr>
      <t>3</t>
    </r>
    <r>
      <rPr>
        <sz val="11"/>
        <color indexed="8"/>
        <rFont val="Arial"/>
        <family val="2"/>
      </rPr>
      <t>OCF</t>
    </r>
    <r>
      <rPr>
        <vertAlign val="subscript"/>
        <sz val="11"/>
        <color indexed="8"/>
        <rFont val="Arial"/>
        <family val="2"/>
      </rPr>
      <t>2</t>
    </r>
    <r>
      <rPr>
        <sz val="11"/>
        <color indexed="8"/>
        <rFont val="Arial"/>
        <family val="2"/>
      </rPr>
      <t>CF</t>
    </r>
    <r>
      <rPr>
        <vertAlign val="subscript"/>
        <sz val="11"/>
        <color indexed="8"/>
        <rFont val="Arial"/>
        <family val="2"/>
      </rPr>
      <t>2</t>
    </r>
    <r>
      <rPr>
        <sz val="11"/>
        <color indexed="8"/>
        <rFont val="Arial"/>
        <family val="2"/>
      </rPr>
      <t>CHF</t>
    </r>
    <r>
      <rPr>
        <vertAlign val="subscript"/>
        <sz val="11"/>
        <color indexed="8"/>
        <rFont val="Arial"/>
        <family val="2"/>
      </rPr>
      <t>2</t>
    </r>
  </si>
  <si>
    <t>HFE-356pcf2</t>
  </si>
  <si>
    <t>E1730137</t>
  </si>
  <si>
    <r>
      <t>CHF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CHF</t>
    </r>
    <r>
      <rPr>
        <vertAlign val="subscript"/>
        <sz val="11"/>
        <color indexed="8"/>
        <rFont val="Arial"/>
        <family val="2"/>
      </rPr>
      <t>2</t>
    </r>
  </si>
  <si>
    <t>HFE-356pcf3</t>
  </si>
  <si>
    <t>35042-99-0</t>
  </si>
  <si>
    <r>
      <t>CHF</t>
    </r>
    <r>
      <rPr>
        <vertAlign val="subscript"/>
        <sz val="11"/>
        <color indexed="8"/>
        <rFont val="Arial"/>
        <family val="2"/>
      </rPr>
      <t>2</t>
    </r>
    <r>
      <rPr>
        <sz val="11"/>
        <color indexed="8"/>
        <rFont val="Arial"/>
        <family val="2"/>
      </rPr>
      <t>OCH</t>
    </r>
    <r>
      <rPr>
        <vertAlign val="subscript"/>
        <sz val="11"/>
        <color indexed="8"/>
        <rFont val="Arial"/>
        <family val="2"/>
      </rPr>
      <t>2</t>
    </r>
    <r>
      <rPr>
        <sz val="11"/>
        <color indexed="8"/>
        <rFont val="Arial"/>
        <family val="2"/>
      </rPr>
      <t>CF</t>
    </r>
    <r>
      <rPr>
        <vertAlign val="subscript"/>
        <sz val="11"/>
        <color indexed="8"/>
        <rFont val="Arial"/>
        <family val="2"/>
      </rPr>
      <t>2</t>
    </r>
    <r>
      <rPr>
        <sz val="11"/>
        <color indexed="8"/>
        <rFont val="Arial"/>
        <family val="2"/>
      </rPr>
      <t>CHF</t>
    </r>
    <r>
      <rPr>
        <vertAlign val="subscript"/>
        <sz val="11"/>
        <color indexed="8"/>
        <rFont val="Arial"/>
        <family val="2"/>
      </rPr>
      <t>2</t>
    </r>
  </si>
  <si>
    <t>HFE-365mcf3</t>
  </si>
  <si>
    <t>378-16-5</t>
  </si>
  <si>
    <r>
      <t>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OCH</t>
    </r>
    <r>
      <rPr>
        <vertAlign val="subscript"/>
        <sz val="11"/>
        <color indexed="8"/>
        <rFont val="Arial"/>
        <family val="2"/>
      </rPr>
      <t>3</t>
    </r>
  </si>
  <si>
    <t>HFE-374pc2</t>
  </si>
  <si>
    <t>512-51-6</t>
  </si>
  <si>
    <r>
      <t>CH</t>
    </r>
    <r>
      <rPr>
        <vertAlign val="subscript"/>
        <sz val="11"/>
        <color indexed="8"/>
        <rFont val="Arial"/>
        <family val="2"/>
      </rPr>
      <t>3</t>
    </r>
    <r>
      <rPr>
        <sz val="11"/>
        <color indexed="8"/>
        <rFont val="Arial"/>
        <family val="2"/>
      </rPr>
      <t>CH</t>
    </r>
    <r>
      <rPr>
        <vertAlign val="subscript"/>
        <sz val="11"/>
        <color indexed="8"/>
        <rFont val="Arial"/>
        <family val="2"/>
      </rPr>
      <t>2</t>
    </r>
    <r>
      <rPr>
        <sz val="11"/>
        <color indexed="8"/>
        <rFont val="Arial"/>
        <family val="2"/>
      </rPr>
      <t>OCF</t>
    </r>
    <r>
      <rPr>
        <vertAlign val="subscript"/>
        <sz val="11"/>
        <color indexed="8"/>
        <rFont val="Arial"/>
        <family val="2"/>
      </rPr>
      <t>2</t>
    </r>
    <r>
      <rPr>
        <sz val="11"/>
        <color indexed="8"/>
        <rFont val="Arial"/>
        <family val="2"/>
      </rPr>
      <t>CHF</t>
    </r>
    <r>
      <rPr>
        <vertAlign val="subscript"/>
        <sz val="11"/>
        <color indexed="8"/>
        <rFont val="Arial"/>
        <family val="2"/>
      </rPr>
      <t>2</t>
    </r>
  </si>
  <si>
    <t>HFE-449sl (HFE-7100)</t>
  </si>
  <si>
    <t>163702-07-6</t>
  </si>
  <si>
    <r>
      <t>C</t>
    </r>
    <r>
      <rPr>
        <vertAlign val="subscript"/>
        <sz val="11"/>
        <color indexed="8"/>
        <rFont val="Arial"/>
        <family val="2"/>
      </rPr>
      <t>4</t>
    </r>
    <r>
      <rPr>
        <sz val="11"/>
        <color indexed="8"/>
        <rFont val="Arial"/>
        <family val="2"/>
      </rPr>
      <t>F</t>
    </r>
    <r>
      <rPr>
        <vertAlign val="subscript"/>
        <sz val="11"/>
        <color indexed="8"/>
        <rFont val="Arial"/>
        <family val="2"/>
      </rPr>
      <t>9</t>
    </r>
    <r>
      <rPr>
        <sz val="11"/>
        <color indexed="8"/>
        <rFont val="Arial"/>
        <family val="2"/>
      </rPr>
      <t>OCH</t>
    </r>
    <r>
      <rPr>
        <vertAlign val="subscript"/>
        <sz val="11"/>
        <color indexed="8"/>
        <rFont val="Arial"/>
        <family val="2"/>
      </rPr>
      <t>3</t>
    </r>
  </si>
  <si>
    <t>163702-08-7</t>
  </si>
  <si>
    <r>
      <t>(CF</t>
    </r>
    <r>
      <rPr>
        <vertAlign val="subscript"/>
        <sz val="11"/>
        <color indexed="8"/>
        <rFont val="Arial"/>
        <family val="2"/>
      </rPr>
      <t>3</t>
    </r>
    <r>
      <rPr>
        <sz val="11"/>
        <color indexed="8"/>
        <rFont val="Arial"/>
        <family val="2"/>
      </rPr>
      <t>)</t>
    </r>
    <r>
      <rPr>
        <vertAlign val="subscript"/>
        <sz val="11"/>
        <color indexed="8"/>
        <rFont val="Arial"/>
        <family val="2"/>
      </rPr>
      <t>2</t>
    </r>
    <r>
      <rPr>
        <sz val="11"/>
        <color indexed="8"/>
        <rFont val="Arial"/>
        <family val="2"/>
      </rPr>
      <t>CFCF</t>
    </r>
    <r>
      <rPr>
        <vertAlign val="subscript"/>
        <sz val="11"/>
        <color indexed="8"/>
        <rFont val="Arial"/>
        <family val="2"/>
      </rPr>
      <t>2</t>
    </r>
    <r>
      <rPr>
        <sz val="11"/>
        <color indexed="8"/>
        <rFont val="Arial"/>
        <family val="2"/>
      </rPr>
      <t>OCH</t>
    </r>
    <r>
      <rPr>
        <vertAlign val="subscript"/>
        <sz val="11"/>
        <color indexed="8"/>
        <rFont val="Arial"/>
        <family val="2"/>
      </rPr>
      <t>3</t>
    </r>
  </si>
  <si>
    <t>HFE-569sf2 (HFE-7200)</t>
  </si>
  <si>
    <t>163702-05-4</t>
  </si>
  <si>
    <r>
      <t>C</t>
    </r>
    <r>
      <rPr>
        <vertAlign val="subscript"/>
        <sz val="11"/>
        <color indexed="8"/>
        <rFont val="Arial"/>
        <family val="2"/>
      </rPr>
      <t>4</t>
    </r>
    <r>
      <rPr>
        <sz val="11"/>
        <color indexed="8"/>
        <rFont val="Arial"/>
        <family val="2"/>
      </rPr>
      <t>F</t>
    </r>
    <r>
      <rPr>
        <vertAlign val="subscript"/>
        <sz val="11"/>
        <color indexed="8"/>
        <rFont val="Arial"/>
        <family val="2"/>
      </rPr>
      <t>9</t>
    </r>
    <r>
      <rPr>
        <sz val="11"/>
        <color indexed="8"/>
        <rFont val="Arial"/>
        <family val="2"/>
      </rPr>
      <t>OC</t>
    </r>
    <r>
      <rPr>
        <vertAlign val="subscript"/>
        <sz val="11"/>
        <color indexed="8"/>
        <rFont val="Arial"/>
        <family val="2"/>
      </rPr>
      <t>2</t>
    </r>
    <r>
      <rPr>
        <sz val="11"/>
        <color indexed="8"/>
        <rFont val="Arial"/>
        <family val="2"/>
      </rPr>
      <t>H</t>
    </r>
    <r>
      <rPr>
        <vertAlign val="subscript"/>
        <sz val="11"/>
        <color indexed="8"/>
        <rFont val="Arial"/>
        <family val="2"/>
      </rPr>
      <t>5</t>
    </r>
  </si>
  <si>
    <t>163702-06-5</t>
  </si>
  <si>
    <r>
      <t>(CF</t>
    </r>
    <r>
      <rPr>
        <vertAlign val="subscript"/>
        <sz val="11"/>
        <color indexed="8"/>
        <rFont val="Arial"/>
        <family val="2"/>
      </rPr>
      <t>3</t>
    </r>
    <r>
      <rPr>
        <sz val="11"/>
        <color indexed="8"/>
        <rFont val="Arial"/>
        <family val="2"/>
      </rPr>
      <t>)</t>
    </r>
    <r>
      <rPr>
        <vertAlign val="subscript"/>
        <sz val="11"/>
        <color indexed="8"/>
        <rFont val="Arial"/>
        <family val="2"/>
      </rPr>
      <t>2</t>
    </r>
    <r>
      <rPr>
        <sz val="11"/>
        <color indexed="8"/>
        <rFont val="Arial"/>
        <family val="2"/>
      </rPr>
      <t>CFCF</t>
    </r>
    <r>
      <rPr>
        <vertAlign val="subscript"/>
        <sz val="11"/>
        <color indexed="8"/>
        <rFont val="Arial"/>
        <family val="2"/>
      </rPr>
      <t>2</t>
    </r>
    <r>
      <rPr>
        <sz val="11"/>
        <color indexed="8"/>
        <rFont val="Arial"/>
        <family val="2"/>
      </rPr>
      <t>OC</t>
    </r>
    <r>
      <rPr>
        <vertAlign val="subscript"/>
        <sz val="11"/>
        <color indexed="8"/>
        <rFont val="Arial"/>
        <family val="2"/>
      </rPr>
      <t>2</t>
    </r>
    <r>
      <rPr>
        <sz val="11"/>
        <color indexed="8"/>
        <rFont val="Arial"/>
        <family val="2"/>
      </rPr>
      <t>H</t>
    </r>
    <r>
      <rPr>
        <vertAlign val="subscript"/>
        <sz val="11"/>
        <color indexed="8"/>
        <rFont val="Arial"/>
        <family val="2"/>
      </rPr>
      <t>5</t>
    </r>
  </si>
  <si>
    <t>Sevoflurane</t>
  </si>
  <si>
    <r>
      <t>CH</t>
    </r>
    <r>
      <rPr>
        <vertAlign val="subscript"/>
        <sz val="11"/>
        <color indexed="8"/>
        <rFont val="Arial"/>
        <family val="2"/>
      </rPr>
      <t>2</t>
    </r>
    <r>
      <rPr>
        <sz val="11"/>
        <color indexed="8"/>
        <rFont val="Arial"/>
        <family val="2"/>
      </rPr>
      <t>FOCH(CF</t>
    </r>
    <r>
      <rPr>
        <vertAlign val="subscript"/>
        <sz val="11"/>
        <color indexed="8"/>
        <rFont val="Arial"/>
        <family val="2"/>
      </rPr>
      <t>3</t>
    </r>
    <r>
      <rPr>
        <sz val="11"/>
        <color indexed="8"/>
        <rFont val="Arial"/>
        <family val="2"/>
      </rPr>
      <t>)</t>
    </r>
    <r>
      <rPr>
        <vertAlign val="subscript"/>
        <sz val="11"/>
        <color indexed="8"/>
        <rFont val="Arial"/>
        <family val="2"/>
      </rPr>
      <t>2</t>
    </r>
  </si>
  <si>
    <t>HFE-356mm1</t>
  </si>
  <si>
    <t>13171-18-1</t>
  </si>
  <si>
    <t>Name</t>
  </si>
  <si>
    <t>CAS No.</t>
  </si>
  <si>
    <t>Chemical formula</t>
  </si>
  <si>
    <t>Global warming potential</t>
  </si>
  <si>
    <t>(100 yr.)</t>
  </si>
  <si>
    <t>Carbon dioxide</t>
  </si>
  <si>
    <t>124-38-9</t>
  </si>
  <si>
    <r>
      <t>CO</t>
    </r>
    <r>
      <rPr>
        <vertAlign val="subscript"/>
        <sz val="11"/>
        <color indexed="8"/>
        <rFont val="Arial"/>
        <family val="2"/>
      </rPr>
      <t>2</t>
    </r>
  </si>
  <si>
    <t>Methane</t>
  </si>
  <si>
    <t>74-82-8</t>
  </si>
  <si>
    <r>
      <t>CH</t>
    </r>
    <r>
      <rPr>
        <vertAlign val="subscript"/>
        <sz val="11"/>
        <color indexed="8"/>
        <rFont val="Arial"/>
        <family val="2"/>
      </rPr>
      <t>4</t>
    </r>
  </si>
  <si>
    <t>Nitrous oxide</t>
  </si>
  <si>
    <t>10024-97-2</t>
  </si>
  <si>
    <r>
      <t>N</t>
    </r>
    <r>
      <rPr>
        <vertAlign val="subscript"/>
        <sz val="11"/>
        <color indexed="8"/>
        <rFont val="Arial"/>
        <family val="2"/>
      </rPr>
      <t>2</t>
    </r>
    <r>
      <rPr>
        <sz val="11"/>
        <color indexed="8"/>
        <rFont val="Arial"/>
        <family val="2"/>
      </rPr>
      <t>O</t>
    </r>
  </si>
  <si>
    <t>HFC-23</t>
  </si>
  <si>
    <t>75-46-7</t>
  </si>
  <si>
    <r>
      <t>CHF</t>
    </r>
    <r>
      <rPr>
        <vertAlign val="subscript"/>
        <sz val="11"/>
        <color indexed="8"/>
        <rFont val="Arial"/>
        <family val="2"/>
      </rPr>
      <t>3</t>
    </r>
  </si>
  <si>
    <t>HFC-32</t>
  </si>
  <si>
    <t>75-10-5</t>
  </si>
  <si>
    <r>
      <t>CH</t>
    </r>
    <r>
      <rPr>
        <vertAlign val="subscript"/>
        <sz val="11"/>
        <color indexed="8"/>
        <rFont val="Arial"/>
        <family val="2"/>
      </rPr>
      <t>2</t>
    </r>
    <r>
      <rPr>
        <sz val="11"/>
        <color indexed="8"/>
        <rFont val="Arial"/>
        <family val="2"/>
      </rPr>
      <t>F</t>
    </r>
    <r>
      <rPr>
        <vertAlign val="subscript"/>
        <sz val="11"/>
        <color indexed="8"/>
        <rFont val="Arial"/>
        <family val="2"/>
      </rPr>
      <t>2</t>
    </r>
  </si>
  <si>
    <t>HFC-41</t>
  </si>
  <si>
    <t>593-53-3</t>
  </si>
  <si>
    <r>
      <t>CH</t>
    </r>
    <r>
      <rPr>
        <vertAlign val="subscript"/>
        <sz val="11"/>
        <color indexed="8"/>
        <rFont val="Arial"/>
        <family val="2"/>
      </rPr>
      <t>3</t>
    </r>
    <r>
      <rPr>
        <sz val="11"/>
        <color indexed="8"/>
        <rFont val="Arial"/>
        <family val="2"/>
      </rPr>
      <t>F</t>
    </r>
  </si>
  <si>
    <t>HFC-125</t>
  </si>
  <si>
    <t>354-33-6</t>
  </si>
  <si>
    <r>
      <t>C</t>
    </r>
    <r>
      <rPr>
        <vertAlign val="subscript"/>
        <sz val="11"/>
        <color indexed="8"/>
        <rFont val="Arial"/>
        <family val="2"/>
      </rPr>
      <t>2</t>
    </r>
    <r>
      <rPr>
        <sz val="11"/>
        <color indexed="8"/>
        <rFont val="Arial"/>
        <family val="2"/>
      </rPr>
      <t>HF</t>
    </r>
    <r>
      <rPr>
        <vertAlign val="subscript"/>
        <sz val="11"/>
        <color indexed="8"/>
        <rFont val="Arial"/>
        <family val="2"/>
      </rPr>
      <t>5</t>
    </r>
  </si>
  <si>
    <t>HFC-134</t>
  </si>
  <si>
    <t>359-35-3</t>
  </si>
  <si>
    <r>
      <t>C</t>
    </r>
    <r>
      <rPr>
        <vertAlign val="subscript"/>
        <sz val="11"/>
        <color indexed="8"/>
        <rFont val="Arial"/>
        <family val="2"/>
      </rPr>
      <t>2</t>
    </r>
    <r>
      <rPr>
        <sz val="11"/>
        <color indexed="8"/>
        <rFont val="Arial"/>
        <family val="2"/>
      </rPr>
      <t>H</t>
    </r>
    <r>
      <rPr>
        <vertAlign val="subscript"/>
        <sz val="11"/>
        <color indexed="8"/>
        <rFont val="Arial"/>
        <family val="2"/>
      </rPr>
      <t>2</t>
    </r>
    <r>
      <rPr>
        <sz val="11"/>
        <color indexed="8"/>
        <rFont val="Arial"/>
        <family val="2"/>
      </rPr>
      <t>F</t>
    </r>
    <r>
      <rPr>
        <vertAlign val="subscript"/>
        <sz val="11"/>
        <color indexed="8"/>
        <rFont val="Arial"/>
        <family val="2"/>
      </rPr>
      <t>4</t>
    </r>
  </si>
  <si>
    <t>HFC-134a</t>
  </si>
  <si>
    <t>811-97-2</t>
  </si>
  <si>
    <r>
      <t>CH</t>
    </r>
    <r>
      <rPr>
        <vertAlign val="subscript"/>
        <sz val="11"/>
        <color indexed="8"/>
        <rFont val="Arial"/>
        <family val="2"/>
      </rPr>
      <t>2</t>
    </r>
    <r>
      <rPr>
        <sz val="11"/>
        <color indexed="8"/>
        <rFont val="Arial"/>
        <family val="2"/>
      </rPr>
      <t>FCF</t>
    </r>
    <r>
      <rPr>
        <vertAlign val="subscript"/>
        <sz val="11"/>
        <color indexed="8"/>
        <rFont val="Arial"/>
        <family val="2"/>
      </rPr>
      <t>3</t>
    </r>
  </si>
  <si>
    <t>HFC-143</t>
  </si>
  <si>
    <t>430-66-0</t>
  </si>
  <si>
    <r>
      <t>C</t>
    </r>
    <r>
      <rPr>
        <vertAlign val="subscript"/>
        <sz val="11"/>
        <color indexed="8"/>
        <rFont val="Arial"/>
        <family val="2"/>
      </rPr>
      <t>2</t>
    </r>
    <r>
      <rPr>
        <sz val="11"/>
        <color indexed="8"/>
        <rFont val="Arial"/>
        <family val="2"/>
      </rPr>
      <t>H</t>
    </r>
    <r>
      <rPr>
        <vertAlign val="subscript"/>
        <sz val="11"/>
        <color indexed="8"/>
        <rFont val="Arial"/>
        <family val="2"/>
      </rPr>
      <t>3</t>
    </r>
    <r>
      <rPr>
        <sz val="11"/>
        <color indexed="8"/>
        <rFont val="Arial"/>
        <family val="2"/>
      </rPr>
      <t>F</t>
    </r>
    <r>
      <rPr>
        <vertAlign val="subscript"/>
        <sz val="11"/>
        <color indexed="8"/>
        <rFont val="Arial"/>
        <family val="2"/>
      </rPr>
      <t>3</t>
    </r>
  </si>
  <si>
    <t>HFC-143a</t>
  </si>
  <si>
    <t>420-46-2</t>
  </si>
  <si>
    <t>HFC-152</t>
  </si>
  <si>
    <t>624-72-6</t>
  </si>
  <si>
    <r>
      <t>CH</t>
    </r>
    <r>
      <rPr>
        <vertAlign val="subscript"/>
        <sz val="11"/>
        <color indexed="8"/>
        <rFont val="Arial"/>
        <family val="2"/>
      </rPr>
      <t>2</t>
    </r>
    <r>
      <rPr>
        <sz val="11"/>
        <color indexed="8"/>
        <rFont val="Arial"/>
        <family val="2"/>
      </rPr>
      <t>FCH</t>
    </r>
    <r>
      <rPr>
        <vertAlign val="subscript"/>
        <sz val="11"/>
        <color indexed="8"/>
        <rFont val="Arial"/>
        <family val="2"/>
      </rPr>
      <t>2</t>
    </r>
    <r>
      <rPr>
        <sz val="11"/>
        <color indexed="8"/>
        <rFont val="Arial"/>
        <family val="2"/>
      </rPr>
      <t>F</t>
    </r>
  </si>
  <si>
    <t>HFC-152a</t>
  </si>
  <si>
    <t>75-37-6</t>
  </si>
  <si>
    <r>
      <t>CH</t>
    </r>
    <r>
      <rPr>
        <vertAlign val="subscript"/>
        <sz val="11"/>
        <color indexed="8"/>
        <rFont val="Arial"/>
        <family val="2"/>
      </rPr>
      <t>3</t>
    </r>
    <r>
      <rPr>
        <sz val="11"/>
        <color indexed="8"/>
        <rFont val="Arial"/>
        <family val="2"/>
      </rPr>
      <t>CHF</t>
    </r>
    <r>
      <rPr>
        <vertAlign val="subscript"/>
        <sz val="11"/>
        <color indexed="8"/>
        <rFont val="Arial"/>
        <family val="2"/>
      </rPr>
      <t>2</t>
    </r>
  </si>
  <si>
    <t>HFC-161</t>
  </si>
  <si>
    <t>353-36-6</t>
  </si>
  <si>
    <r>
      <t>CH</t>
    </r>
    <r>
      <rPr>
        <vertAlign val="subscript"/>
        <sz val="11"/>
        <color indexed="8"/>
        <rFont val="Arial"/>
        <family val="2"/>
      </rPr>
      <t>3</t>
    </r>
    <r>
      <rPr>
        <sz val="11"/>
        <color indexed="8"/>
        <rFont val="Arial"/>
        <family val="2"/>
      </rPr>
      <t>CH</t>
    </r>
    <r>
      <rPr>
        <vertAlign val="subscript"/>
        <sz val="11"/>
        <color indexed="8"/>
        <rFont val="Arial"/>
        <family val="2"/>
      </rPr>
      <t>2</t>
    </r>
    <r>
      <rPr>
        <sz val="11"/>
        <color indexed="8"/>
        <rFont val="Arial"/>
        <family val="2"/>
      </rPr>
      <t>F</t>
    </r>
  </si>
  <si>
    <t>HFC-227ea</t>
  </si>
  <si>
    <t>431-89-0</t>
  </si>
  <si>
    <r>
      <t>C</t>
    </r>
    <r>
      <rPr>
        <vertAlign val="subscript"/>
        <sz val="11"/>
        <color indexed="8"/>
        <rFont val="Arial"/>
        <family val="2"/>
      </rPr>
      <t>3</t>
    </r>
    <r>
      <rPr>
        <sz val="11"/>
        <color indexed="8"/>
        <rFont val="Arial"/>
        <family val="2"/>
      </rPr>
      <t>HF</t>
    </r>
    <r>
      <rPr>
        <vertAlign val="subscript"/>
        <sz val="11"/>
        <color indexed="8"/>
        <rFont val="Arial"/>
        <family val="2"/>
      </rPr>
      <t>7</t>
    </r>
  </si>
  <si>
    <t>HFC-236cb</t>
  </si>
  <si>
    <t>677-56-5</t>
  </si>
  <si>
    <r>
      <t>CH</t>
    </r>
    <r>
      <rPr>
        <vertAlign val="subscript"/>
        <sz val="11"/>
        <color indexed="8"/>
        <rFont val="Arial"/>
        <family val="2"/>
      </rPr>
      <t>2</t>
    </r>
    <r>
      <rPr>
        <sz val="11"/>
        <color indexed="8"/>
        <rFont val="Arial"/>
        <family val="2"/>
      </rPr>
      <t>FCF</t>
    </r>
    <r>
      <rPr>
        <vertAlign val="subscript"/>
        <sz val="11"/>
        <color indexed="8"/>
        <rFont val="Arial"/>
        <family val="2"/>
      </rPr>
      <t>2</t>
    </r>
    <r>
      <rPr>
        <sz val="11"/>
        <color indexed="8"/>
        <rFont val="Arial"/>
        <family val="2"/>
      </rPr>
      <t>CF</t>
    </r>
    <r>
      <rPr>
        <vertAlign val="subscript"/>
        <sz val="11"/>
        <color indexed="8"/>
        <rFont val="Arial"/>
        <family val="2"/>
      </rPr>
      <t>3</t>
    </r>
  </si>
  <si>
    <t>HFC-236ea</t>
  </si>
  <si>
    <t>431-63-0</t>
  </si>
  <si>
    <r>
      <t>CHF</t>
    </r>
    <r>
      <rPr>
        <vertAlign val="subscript"/>
        <sz val="11"/>
        <color indexed="8"/>
        <rFont val="Arial"/>
        <family val="2"/>
      </rPr>
      <t>2</t>
    </r>
    <r>
      <rPr>
        <sz val="11"/>
        <color indexed="8"/>
        <rFont val="Arial"/>
        <family val="2"/>
      </rPr>
      <t>CHFCF</t>
    </r>
    <r>
      <rPr>
        <vertAlign val="subscript"/>
        <sz val="11"/>
        <color indexed="8"/>
        <rFont val="Arial"/>
        <family val="2"/>
      </rPr>
      <t>3</t>
    </r>
  </si>
  <si>
    <t>HFC-236fa</t>
  </si>
  <si>
    <t>690-39-1</t>
  </si>
  <si>
    <r>
      <t>C</t>
    </r>
    <r>
      <rPr>
        <vertAlign val="subscript"/>
        <sz val="11"/>
        <color indexed="8"/>
        <rFont val="Arial"/>
        <family val="2"/>
      </rPr>
      <t>3</t>
    </r>
    <r>
      <rPr>
        <sz val="11"/>
        <color indexed="8"/>
        <rFont val="Arial"/>
        <family val="2"/>
      </rPr>
      <t>H</t>
    </r>
    <r>
      <rPr>
        <vertAlign val="subscript"/>
        <sz val="11"/>
        <color indexed="8"/>
        <rFont val="Arial"/>
        <family val="2"/>
      </rPr>
      <t>2</t>
    </r>
    <r>
      <rPr>
        <sz val="11"/>
        <color indexed="8"/>
        <rFont val="Arial"/>
        <family val="2"/>
      </rPr>
      <t>F</t>
    </r>
    <r>
      <rPr>
        <vertAlign val="subscript"/>
        <sz val="11"/>
        <color indexed="8"/>
        <rFont val="Arial"/>
        <family val="2"/>
      </rPr>
      <t>6</t>
    </r>
  </si>
  <si>
    <t>HFC-245ca</t>
  </si>
  <si>
    <t>679-86-7</t>
  </si>
  <si>
    <r>
      <t>C</t>
    </r>
    <r>
      <rPr>
        <vertAlign val="subscript"/>
        <sz val="11"/>
        <color indexed="8"/>
        <rFont val="Arial"/>
        <family val="2"/>
      </rPr>
      <t>3</t>
    </r>
    <r>
      <rPr>
        <sz val="11"/>
        <color indexed="8"/>
        <rFont val="Arial"/>
        <family val="2"/>
      </rPr>
      <t>H</t>
    </r>
    <r>
      <rPr>
        <vertAlign val="subscript"/>
        <sz val="11"/>
        <color indexed="8"/>
        <rFont val="Arial"/>
        <family val="2"/>
      </rPr>
      <t>3</t>
    </r>
    <r>
      <rPr>
        <sz val="11"/>
        <color indexed="8"/>
        <rFont val="Arial"/>
        <family val="2"/>
      </rPr>
      <t>F</t>
    </r>
    <r>
      <rPr>
        <vertAlign val="subscript"/>
        <sz val="11"/>
        <color indexed="8"/>
        <rFont val="Arial"/>
        <family val="2"/>
      </rPr>
      <t>5</t>
    </r>
  </si>
  <si>
    <t>HFC-245fa</t>
  </si>
  <si>
    <t>460-73-1</t>
  </si>
  <si>
    <r>
      <t>CHF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CF</t>
    </r>
    <r>
      <rPr>
        <vertAlign val="subscript"/>
        <sz val="11"/>
        <color indexed="8"/>
        <rFont val="Arial"/>
        <family val="2"/>
      </rPr>
      <t>3</t>
    </r>
  </si>
  <si>
    <t>HFC-365mfc</t>
  </si>
  <si>
    <t>406-58-6</t>
  </si>
  <si>
    <r>
      <t>CH</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CH</t>
    </r>
    <r>
      <rPr>
        <vertAlign val="subscript"/>
        <sz val="11"/>
        <color indexed="8"/>
        <rFont val="Arial"/>
        <family val="2"/>
      </rPr>
      <t>2</t>
    </r>
    <r>
      <rPr>
        <sz val="11"/>
        <color indexed="8"/>
        <rFont val="Arial"/>
        <family val="2"/>
      </rPr>
      <t>CF</t>
    </r>
    <r>
      <rPr>
        <vertAlign val="subscript"/>
        <sz val="11"/>
        <color indexed="8"/>
        <rFont val="Arial"/>
        <family val="2"/>
      </rPr>
      <t>3</t>
    </r>
  </si>
  <si>
    <t>HFC-43-10mee</t>
  </si>
  <si>
    <t>138495-42-8</t>
  </si>
  <si>
    <r>
      <t>CF</t>
    </r>
    <r>
      <rPr>
        <vertAlign val="subscript"/>
        <sz val="11"/>
        <color indexed="8"/>
        <rFont val="Arial"/>
        <family val="2"/>
      </rPr>
      <t>3</t>
    </r>
    <r>
      <rPr>
        <sz val="11"/>
        <color indexed="8"/>
        <rFont val="Arial"/>
        <family val="2"/>
      </rPr>
      <t>CFHCFHCF</t>
    </r>
    <r>
      <rPr>
        <vertAlign val="subscript"/>
        <sz val="11"/>
        <color indexed="8"/>
        <rFont val="Arial"/>
        <family val="2"/>
      </rPr>
      <t>2</t>
    </r>
    <r>
      <rPr>
        <sz val="11"/>
        <color indexed="8"/>
        <rFont val="Arial"/>
        <family val="2"/>
      </rPr>
      <t>CF</t>
    </r>
    <r>
      <rPr>
        <vertAlign val="subscript"/>
        <sz val="11"/>
        <color indexed="8"/>
        <rFont val="Arial"/>
        <family val="2"/>
      </rPr>
      <t>3</t>
    </r>
  </si>
  <si>
    <t>Sulfur hexafluoride</t>
  </si>
  <si>
    <t>2551-62-4</t>
  </si>
  <si>
    <r>
      <t>SF</t>
    </r>
    <r>
      <rPr>
        <vertAlign val="subscript"/>
        <sz val="11"/>
        <color indexed="8"/>
        <rFont val="Arial"/>
        <family val="2"/>
      </rPr>
      <t>6</t>
    </r>
  </si>
  <si>
    <t>Trifluoromethyl sulphur pentafluoride</t>
  </si>
  <si>
    <t>373-80-8</t>
  </si>
  <si>
    <r>
      <t>SF</t>
    </r>
    <r>
      <rPr>
        <vertAlign val="subscript"/>
        <sz val="11"/>
        <color indexed="8"/>
        <rFont val="Arial"/>
        <family val="2"/>
      </rPr>
      <t>5</t>
    </r>
    <r>
      <rPr>
        <sz val="11"/>
        <color indexed="8"/>
        <rFont val="Arial"/>
        <family val="2"/>
      </rPr>
      <t>CF</t>
    </r>
    <r>
      <rPr>
        <vertAlign val="subscript"/>
        <sz val="11"/>
        <color indexed="8"/>
        <rFont val="Arial"/>
        <family val="2"/>
      </rPr>
      <t>3</t>
    </r>
  </si>
  <si>
    <t>Nitrogen trifluoride</t>
  </si>
  <si>
    <t>7783-54-2</t>
  </si>
  <si>
    <r>
      <t>NF</t>
    </r>
    <r>
      <rPr>
        <vertAlign val="subscript"/>
        <sz val="11"/>
        <color indexed="8"/>
        <rFont val="Arial"/>
        <family val="2"/>
      </rPr>
      <t>3</t>
    </r>
  </si>
  <si>
    <t>PFC-14 (Perfluoromethane)</t>
  </si>
  <si>
    <t>75-73-0</t>
  </si>
  <si>
    <r>
      <t>CF</t>
    </r>
    <r>
      <rPr>
        <vertAlign val="subscript"/>
        <sz val="11"/>
        <color indexed="8"/>
        <rFont val="Arial"/>
        <family val="2"/>
      </rPr>
      <t>4</t>
    </r>
  </si>
  <si>
    <t>PFC-116 (Perfluoroethane)</t>
  </si>
  <si>
    <t>76-16-4</t>
  </si>
  <si>
    <r>
      <t>C</t>
    </r>
    <r>
      <rPr>
        <vertAlign val="subscript"/>
        <sz val="11"/>
        <color indexed="8"/>
        <rFont val="Arial"/>
        <family val="2"/>
      </rPr>
      <t>2</t>
    </r>
    <r>
      <rPr>
        <sz val="11"/>
        <color indexed="8"/>
        <rFont val="Arial"/>
        <family val="2"/>
      </rPr>
      <t>F</t>
    </r>
    <r>
      <rPr>
        <vertAlign val="subscript"/>
        <sz val="11"/>
        <color indexed="8"/>
        <rFont val="Arial"/>
        <family val="2"/>
      </rPr>
      <t>6</t>
    </r>
  </si>
  <si>
    <t>PFC-218 (Perfluoropropane)</t>
  </si>
  <si>
    <t>76-19-7</t>
  </si>
  <si>
    <r>
      <t>C</t>
    </r>
    <r>
      <rPr>
        <vertAlign val="subscript"/>
        <sz val="11"/>
        <color indexed="8"/>
        <rFont val="Arial"/>
        <family val="2"/>
      </rPr>
      <t>3</t>
    </r>
    <r>
      <rPr>
        <sz val="11"/>
        <color indexed="8"/>
        <rFont val="Arial"/>
        <family val="2"/>
      </rPr>
      <t>F</t>
    </r>
    <r>
      <rPr>
        <vertAlign val="subscript"/>
        <sz val="11"/>
        <color indexed="8"/>
        <rFont val="Arial"/>
        <family val="2"/>
      </rPr>
      <t>8</t>
    </r>
  </si>
  <si>
    <t>Perfluorocyclopropane</t>
  </si>
  <si>
    <t>931-91-9</t>
  </si>
  <si>
    <r>
      <t>C-C</t>
    </r>
    <r>
      <rPr>
        <vertAlign val="subscript"/>
        <sz val="11"/>
        <color indexed="8"/>
        <rFont val="Arial"/>
        <family val="2"/>
      </rPr>
      <t>3</t>
    </r>
    <r>
      <rPr>
        <sz val="11"/>
        <color indexed="8"/>
        <rFont val="Arial"/>
        <family val="2"/>
      </rPr>
      <t>F</t>
    </r>
    <r>
      <rPr>
        <vertAlign val="subscript"/>
        <sz val="11"/>
        <color indexed="8"/>
        <rFont val="Arial"/>
        <family val="2"/>
      </rPr>
      <t>6</t>
    </r>
  </si>
  <si>
    <t>PFC-3-1-10 (Perfluorobutane)</t>
  </si>
  <si>
    <t>355-25-9</t>
  </si>
  <si>
    <r>
      <t>C</t>
    </r>
    <r>
      <rPr>
        <vertAlign val="subscript"/>
        <sz val="11"/>
        <color indexed="8"/>
        <rFont val="Arial"/>
        <family val="2"/>
      </rPr>
      <t>4</t>
    </r>
    <r>
      <rPr>
        <sz val="11"/>
        <color indexed="8"/>
        <rFont val="Arial"/>
        <family val="2"/>
      </rPr>
      <t>F</t>
    </r>
    <r>
      <rPr>
        <vertAlign val="subscript"/>
        <sz val="11"/>
        <color indexed="8"/>
        <rFont val="Arial"/>
        <family val="2"/>
      </rPr>
      <t>10</t>
    </r>
  </si>
  <si>
    <t>Perfluorocyclobutane</t>
  </si>
  <si>
    <t>115-25-3</t>
  </si>
  <si>
    <r>
      <t>C-C</t>
    </r>
    <r>
      <rPr>
        <vertAlign val="subscript"/>
        <sz val="11"/>
        <color indexed="8"/>
        <rFont val="Arial"/>
        <family val="2"/>
      </rPr>
      <t>4</t>
    </r>
    <r>
      <rPr>
        <sz val="11"/>
        <color indexed="8"/>
        <rFont val="Arial"/>
        <family val="2"/>
      </rPr>
      <t>F</t>
    </r>
    <r>
      <rPr>
        <vertAlign val="subscript"/>
        <sz val="11"/>
        <color indexed="8"/>
        <rFont val="Arial"/>
        <family val="2"/>
      </rPr>
      <t>8</t>
    </r>
  </si>
  <si>
    <t>PFC-4-1-12 (Perfluoropentane)</t>
  </si>
  <si>
    <t>678-26-2</t>
  </si>
  <si>
    <r>
      <t>C</t>
    </r>
    <r>
      <rPr>
        <vertAlign val="subscript"/>
        <sz val="11"/>
        <color indexed="8"/>
        <rFont val="Arial"/>
        <family val="2"/>
      </rPr>
      <t>5</t>
    </r>
    <r>
      <rPr>
        <sz val="11"/>
        <color indexed="8"/>
        <rFont val="Arial"/>
        <family val="2"/>
      </rPr>
      <t>F</t>
    </r>
    <r>
      <rPr>
        <vertAlign val="subscript"/>
        <sz val="11"/>
        <color indexed="8"/>
        <rFont val="Arial"/>
        <family val="2"/>
      </rPr>
      <t>12</t>
    </r>
  </si>
  <si>
    <t>355-42-0</t>
  </si>
  <si>
    <r>
      <t>C</t>
    </r>
    <r>
      <rPr>
        <vertAlign val="subscript"/>
        <sz val="11"/>
        <color indexed="8"/>
        <rFont val="Arial"/>
        <family val="2"/>
      </rPr>
      <t>6</t>
    </r>
    <r>
      <rPr>
        <sz val="11"/>
        <color indexed="8"/>
        <rFont val="Arial"/>
        <family val="2"/>
      </rPr>
      <t>F</t>
    </r>
    <r>
      <rPr>
        <vertAlign val="subscript"/>
        <sz val="11"/>
        <color indexed="8"/>
        <rFont val="Arial"/>
        <family val="2"/>
      </rPr>
      <t>14</t>
    </r>
  </si>
  <si>
    <t>PFC-9-1-18</t>
  </si>
  <si>
    <t>306-94-5</t>
  </si>
  <si>
    <r>
      <t>C</t>
    </r>
    <r>
      <rPr>
        <vertAlign val="subscript"/>
        <sz val="11"/>
        <color indexed="8"/>
        <rFont val="Arial"/>
        <family val="2"/>
      </rPr>
      <t>10</t>
    </r>
    <r>
      <rPr>
        <sz val="11"/>
        <color indexed="8"/>
        <rFont val="Arial"/>
        <family val="2"/>
      </rPr>
      <t>F</t>
    </r>
    <r>
      <rPr>
        <vertAlign val="subscript"/>
        <sz val="11"/>
        <color indexed="8"/>
        <rFont val="Arial"/>
        <family val="2"/>
      </rPr>
      <t>18</t>
    </r>
  </si>
  <si>
    <t>HCFE-235da2 (Isoflurane)</t>
  </si>
  <si>
    <t>26675-46-7</t>
  </si>
  <si>
    <t>LCD manufacture</t>
  </si>
  <si>
    <t>PV manufacture</t>
  </si>
  <si>
    <r>
      <t>NF</t>
    </r>
    <r>
      <rPr>
        <b/>
        <vertAlign val="subscript"/>
        <sz val="12"/>
        <color indexed="8"/>
        <rFont val="Arial"/>
        <family val="2"/>
      </rPr>
      <t>3</t>
    </r>
    <r>
      <rPr>
        <b/>
        <sz val="12"/>
        <color indexed="8"/>
        <rFont val="Arial"/>
        <family val="2"/>
      </rPr>
      <t xml:space="preserve"> Remote Chamber Cleaning</t>
    </r>
  </si>
  <si>
    <r>
      <t>NF</t>
    </r>
    <r>
      <rPr>
        <vertAlign val="subscript"/>
        <sz val="11"/>
        <color indexed="8"/>
        <rFont val="Arial"/>
        <family val="2"/>
      </rPr>
      <t>3</t>
    </r>
    <r>
      <rPr>
        <sz val="11"/>
        <color indexed="8"/>
        <rFont val="Arial"/>
        <family val="2"/>
      </rPr>
      <t xml:space="preserve"> Remote Chamber Cleaning</t>
    </r>
  </si>
  <si>
    <r>
      <t>Use these values for the term [D</t>
    </r>
    <r>
      <rPr>
        <b/>
        <vertAlign val="subscript"/>
        <sz val="11"/>
        <color indexed="30"/>
        <rFont val="Arial"/>
        <family val="2"/>
      </rPr>
      <t>i</t>
    </r>
    <r>
      <rPr>
        <b/>
        <sz val="11"/>
        <color indexed="30"/>
        <rFont val="Arial"/>
        <family val="2"/>
      </rPr>
      <t>] Equation I-11</t>
    </r>
  </si>
  <si>
    <r>
      <t>Use these values for the term [C</t>
    </r>
    <r>
      <rPr>
        <b/>
        <vertAlign val="subscript"/>
        <sz val="11"/>
        <color indexed="30"/>
        <rFont val="Arial"/>
        <family val="2"/>
      </rPr>
      <t>i</t>
    </r>
    <r>
      <rPr>
        <b/>
        <sz val="11"/>
        <color indexed="30"/>
        <rFont val="Arial"/>
        <family val="2"/>
      </rPr>
      <t>] in Equation I-13</t>
    </r>
  </si>
  <si>
    <r>
      <t>Use these values for the term [U</t>
    </r>
    <r>
      <rPr>
        <b/>
        <vertAlign val="subscript"/>
        <sz val="11"/>
        <color indexed="30"/>
        <rFont val="Arial"/>
        <family val="2"/>
      </rPr>
      <t>p</t>
    </r>
    <r>
      <rPr>
        <b/>
        <sz val="11"/>
        <color indexed="30"/>
        <rFont val="Arial"/>
        <family val="2"/>
      </rPr>
      <t>] in Equation I-14</t>
    </r>
  </si>
  <si>
    <r>
      <t>Use these values for the term [C</t>
    </r>
    <r>
      <rPr>
        <b/>
        <vertAlign val="subscript"/>
        <sz val="11"/>
        <color indexed="30"/>
        <rFont val="Arial"/>
        <family val="2"/>
      </rPr>
      <t>ij</t>
    </r>
    <r>
      <rPr>
        <b/>
        <sz val="11"/>
        <color indexed="30"/>
        <rFont val="Arial"/>
        <family val="2"/>
      </rPr>
      <t>] in Equations I-8, I-9</t>
    </r>
  </si>
  <si>
    <r>
      <t>Use these values for the term [d</t>
    </r>
    <r>
      <rPr>
        <b/>
        <vertAlign val="subscript"/>
        <sz val="11"/>
        <color indexed="30"/>
        <rFont val="Arial"/>
        <family val="2"/>
      </rPr>
      <t>ij</t>
    </r>
    <r>
      <rPr>
        <b/>
        <sz val="11"/>
        <color indexed="30"/>
        <rFont val="Arial"/>
        <family val="2"/>
      </rPr>
      <t>] in Equations I-8, I-9</t>
    </r>
  </si>
  <si>
    <r>
      <t>Use these values for the term [E</t>
    </r>
    <r>
      <rPr>
        <b/>
        <vertAlign val="subscript"/>
        <sz val="11"/>
        <color indexed="30"/>
        <rFont val="Arial"/>
        <family val="2"/>
      </rPr>
      <t>ij</t>
    </r>
    <r>
      <rPr>
        <b/>
        <sz val="11"/>
        <color indexed="30"/>
        <rFont val="Arial"/>
        <family val="2"/>
      </rPr>
      <t>] in Equation I-6</t>
    </r>
  </si>
  <si>
    <r>
      <rPr>
        <b/>
        <sz val="11"/>
        <color indexed="8"/>
        <rFont val="Arial"/>
        <family val="2"/>
      </rPr>
      <t>[BE</t>
    </r>
    <r>
      <rPr>
        <b/>
        <vertAlign val="subscript"/>
        <sz val="11"/>
        <color indexed="8"/>
        <rFont val="Arial"/>
        <family val="2"/>
      </rPr>
      <t>ijk</t>
    </r>
    <r>
      <rPr>
        <b/>
        <sz val="11"/>
        <color indexed="8"/>
        <rFont val="Arial"/>
        <family val="2"/>
      </rPr>
      <t>]</t>
    </r>
    <r>
      <rPr>
        <sz val="11"/>
        <color indexed="8"/>
        <rFont val="Arial"/>
        <family val="2"/>
      </rPr>
      <t xml:space="preserve"> Annual Emission of by-product gas</t>
    </r>
  </si>
  <si>
    <r>
      <t>BCHF</t>
    </r>
    <r>
      <rPr>
        <vertAlign val="subscript"/>
        <sz val="11"/>
        <color indexed="8"/>
        <rFont val="Arial"/>
        <family val="2"/>
      </rPr>
      <t>3</t>
    </r>
  </si>
  <si>
    <r>
      <t>Use these values for the term [BE</t>
    </r>
    <r>
      <rPr>
        <b/>
        <vertAlign val="subscript"/>
        <sz val="11"/>
        <color indexed="30"/>
        <rFont val="Arial"/>
        <family val="2"/>
      </rPr>
      <t>ijk</t>
    </r>
    <r>
      <rPr>
        <b/>
        <sz val="11"/>
        <color indexed="30"/>
        <rFont val="Arial"/>
        <family val="2"/>
      </rPr>
      <t>] in Equation I-7</t>
    </r>
  </si>
  <si>
    <t>Enter these values into the Reporting Form</t>
  </si>
  <si>
    <r>
      <rPr>
        <b/>
        <sz val="11"/>
        <color indexed="8"/>
        <rFont val="Arial"/>
        <family val="2"/>
      </rPr>
      <t>[F</t>
    </r>
    <r>
      <rPr>
        <b/>
        <vertAlign val="subscript"/>
        <sz val="11"/>
        <color indexed="8"/>
        <rFont val="Arial"/>
        <family val="2"/>
      </rPr>
      <t>il</t>
    </r>
    <r>
      <rPr>
        <b/>
        <sz val="11"/>
        <color indexed="8"/>
        <rFont val="Arial"/>
        <family val="2"/>
      </rPr>
      <t xml:space="preserve">] </t>
    </r>
    <r>
      <rPr>
        <sz val="11"/>
        <color indexed="8"/>
        <rFont val="Arial"/>
        <family val="2"/>
      </rPr>
      <t>Full Capacity of container for this size and type 
(kg)</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</si>
  <si>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this gas through sales or other transactions during the year 
(kg)</t>
    </r>
  </si>
  <si>
    <r>
      <rPr>
        <b/>
        <sz val="11"/>
        <color indexed="8"/>
        <rFont val="Arial"/>
        <family val="2"/>
      </rPr>
      <t>[I</t>
    </r>
    <r>
      <rPr>
        <b/>
        <vertAlign val="subscript"/>
        <sz val="11"/>
        <color indexed="8"/>
        <rFont val="Arial"/>
        <family val="2"/>
      </rPr>
      <t>Bi</t>
    </r>
    <r>
      <rPr>
        <b/>
        <sz val="11"/>
        <color indexed="8"/>
        <rFont val="Arial"/>
        <family val="2"/>
      </rPr>
      <t>]</t>
    </r>
    <r>
      <rPr>
        <sz val="11"/>
        <color indexed="8"/>
        <rFont val="Arial"/>
        <family val="2"/>
      </rPr>
      <t xml:space="preserve"> Amount of gas stored in containers at the beginning of the reporting year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</si>
  <si>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gas stored in containers at the end of the reporting year 
(kg)</t>
    </r>
  </si>
  <si>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input gas including heels in containers returned to the chemical supplier 
(from Eq. I-12)</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</si>
  <si>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Input Gas Consumption 
(kg)</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</si>
  <si>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</si>
  <si>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r>
      <rPr>
        <b/>
        <sz val="11"/>
        <color indexed="8"/>
        <rFont val="Arial"/>
        <family val="2"/>
      </rPr>
      <t>[d</t>
    </r>
    <r>
      <rPr>
        <b/>
        <vertAlign val="subscript"/>
        <sz val="11"/>
        <color indexed="8"/>
        <rFont val="Arial"/>
        <family val="2"/>
      </rPr>
      <t>ijp</t>
    </r>
    <r>
      <rPr>
        <b/>
        <sz val="11"/>
        <color indexed="8"/>
        <rFont val="Arial"/>
        <family val="2"/>
      </rPr>
      <t>]</t>
    </r>
    <r>
      <rPr>
        <sz val="11"/>
        <color indexed="8"/>
        <rFont val="Arial"/>
        <family val="2"/>
      </rPr>
      <t xml:space="preserve"> Destruction or removal efficiency for input gas in abatement system 
(decimal fraction)</t>
    </r>
  </si>
  <si>
    <r>
      <rPr>
        <b/>
        <sz val="11"/>
        <color indexed="8"/>
        <rFont val="Arial"/>
        <family val="2"/>
      </rPr>
      <t>[U</t>
    </r>
    <r>
      <rPr>
        <b/>
        <vertAlign val="subscript"/>
        <sz val="11"/>
        <color indexed="8"/>
        <rFont val="Arial"/>
        <family val="2"/>
      </rPr>
      <t>p</t>
    </r>
    <r>
      <rPr>
        <b/>
        <sz val="11"/>
        <color indexed="8"/>
        <rFont val="Arial"/>
        <family val="2"/>
      </rPr>
      <t>]</t>
    </r>
    <r>
      <rPr>
        <sz val="11"/>
        <color indexed="8"/>
        <rFont val="Arial"/>
        <family val="2"/>
      </rPr>
      <t xml:space="preserve"> The uptime of abatement system p as calculated in Equation I-15 
(decimal fraction)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</si>
  <si>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</si>
  <si>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(kg)</t>
    </r>
  </si>
  <si>
    <r>
      <rPr>
        <b/>
        <sz val="11"/>
        <color indexed="8"/>
        <rFont val="Arial"/>
        <family val="2"/>
      </rPr>
      <t>[E</t>
    </r>
    <r>
      <rPr>
        <b/>
        <vertAlign val="subscript"/>
        <sz val="11"/>
        <color indexed="8"/>
        <rFont val="Arial"/>
        <family val="2"/>
      </rPr>
      <t>ij</t>
    </r>
    <r>
      <rPr>
        <b/>
        <sz val="11"/>
        <color indexed="8"/>
        <rFont val="Arial"/>
        <family val="2"/>
      </rPr>
      <t>]</t>
    </r>
    <r>
      <rPr>
        <sz val="11"/>
        <color indexed="8"/>
        <rFont val="Arial"/>
        <family val="2"/>
      </rPr>
      <t xml:space="preserve"> Annual Emissions of input gas 
(metric tons)</t>
    </r>
  </si>
  <si>
    <r>
      <t xml:space="preserve">[ProcessestypeEi] </t>
    </r>
    <r>
      <rPr>
        <sz val="11"/>
        <color indexed="8"/>
        <rFont val="Arial"/>
        <family val="2"/>
      </rPr>
      <t>Annual Input Gas Emission 
(metric tons)</t>
    </r>
  </si>
  <si>
    <r>
      <rPr>
        <b/>
        <sz val="11"/>
        <color indexed="8"/>
        <rFont val="Arial"/>
        <family val="2"/>
      </rPr>
      <t>[l]</t>
    </r>
    <r>
      <rPr>
        <sz val="11"/>
        <color indexed="8"/>
        <rFont val="Arial"/>
        <family val="2"/>
      </rPr>
      <t xml:space="preserve"> Container Size and Type.  Reporter may have multiple container sizes and types for each gas.  </t>
    </r>
  </si>
  <si>
    <r>
      <t xml:space="preserve">[l] </t>
    </r>
    <r>
      <rPr>
        <sz val="11"/>
        <color indexed="8"/>
        <rFont val="Arial"/>
        <family val="2"/>
      </rPr>
      <t xml:space="preserve">Container Size and Type. </t>
    </r>
    <r>
      <rPr>
        <b/>
        <sz val="11"/>
        <color indexed="8"/>
        <rFont val="Arial"/>
        <family val="2"/>
      </rPr>
      <t xml:space="preserve"> </t>
    </r>
    <r>
      <rPr>
        <sz val="11"/>
        <color indexed="8"/>
        <rFont val="Arial"/>
        <family val="2"/>
      </rPr>
      <t xml:space="preserve">Reporter may have multiple container sizes and types for each gas.  </t>
    </r>
  </si>
  <si>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N</t>
    </r>
    <r>
      <rPr>
        <vertAlign val="subscript"/>
        <sz val="11"/>
        <color indexed="8"/>
        <rFont val="Arial"/>
        <family val="2"/>
      </rPr>
      <t>2</t>
    </r>
    <r>
      <rPr>
        <sz val="11"/>
        <color indexed="8"/>
        <rFont val="Arial"/>
        <family val="2"/>
      </rPr>
      <t>O including heels in containers returned to the chemical supplier 
(from Eq. I-12)</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</si>
  <si>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N</t>
    </r>
    <r>
      <rPr>
        <vertAlign val="subscript"/>
        <sz val="11"/>
        <color indexed="8"/>
        <rFont val="Arial"/>
        <family val="2"/>
      </rPr>
      <t>2</t>
    </r>
    <r>
      <rPr>
        <sz val="11"/>
        <color indexed="8"/>
        <rFont val="Arial"/>
        <family val="2"/>
      </rPr>
      <t>O Consumption 
(kg)</t>
    </r>
  </si>
  <si>
    <r>
      <rPr>
        <b/>
        <sz val="11"/>
        <color indexed="8"/>
        <rFont val="Arial"/>
        <family val="2"/>
      </rPr>
      <t>[U</t>
    </r>
    <r>
      <rPr>
        <b/>
        <vertAlign val="subscript"/>
        <sz val="11"/>
        <color indexed="8"/>
        <rFont val="Arial"/>
        <family val="2"/>
      </rPr>
      <t>p</t>
    </r>
    <r>
      <rPr>
        <b/>
        <sz val="11"/>
        <color indexed="8"/>
        <rFont val="Arial"/>
        <family val="2"/>
      </rPr>
      <t>]</t>
    </r>
    <r>
      <rPr>
        <sz val="11"/>
        <color indexed="8"/>
        <rFont val="Arial"/>
        <family val="2"/>
      </rPr>
      <t xml:space="preserve"> Total uptime of the abatement system  
(decimal fraction)</t>
    </r>
  </si>
  <si>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system is operational when N</t>
    </r>
    <r>
      <rPr>
        <vertAlign val="subscript"/>
        <sz val="11"/>
        <color indexed="8"/>
        <rFont val="Arial"/>
        <family val="2"/>
      </rPr>
      <t>2</t>
    </r>
    <r>
      <rPr>
        <sz val="11"/>
        <color indexed="8"/>
        <rFont val="Arial"/>
        <family val="2"/>
      </rPr>
      <t>O is flowing through production process tools  (hours)</t>
    </r>
  </si>
  <si>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N</t>
    </r>
    <r>
      <rPr>
        <vertAlign val="subscript"/>
        <sz val="11"/>
        <color indexed="8"/>
        <rFont val="Arial"/>
        <family val="2"/>
      </rPr>
      <t>2</t>
    </r>
    <r>
      <rPr>
        <sz val="11"/>
        <color indexed="8"/>
        <rFont val="Arial"/>
        <family val="2"/>
      </rPr>
      <t>O is flowing through production process tools  (hours)</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</si>
  <si>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Recipe specific, process sub-type specific, or process type -specific annual gas consumption 
(kg)</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</si>
  <si>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N</t>
    </r>
    <r>
      <rPr>
        <vertAlign val="subscript"/>
        <sz val="11"/>
        <color indexed="8"/>
        <rFont val="Arial"/>
        <family val="2"/>
      </rPr>
      <t>2</t>
    </r>
    <r>
      <rPr>
        <sz val="11"/>
        <color indexed="8"/>
        <rFont val="Arial"/>
        <family val="2"/>
      </rPr>
      <t>O</t>
    </r>
  </si>
  <si>
    <r>
      <rPr>
        <b/>
        <sz val="11"/>
        <color indexed="8"/>
        <rFont val="Arial"/>
        <family val="2"/>
      </rPr>
      <t>[j]</t>
    </r>
    <r>
      <rPr>
        <sz val="11"/>
        <color indexed="8"/>
        <rFont val="Arial"/>
        <family val="2"/>
      </rPr>
      <t xml:space="preserve"> Chemical Vapor deposition process or other electronics manufacturing production process</t>
    </r>
  </si>
  <si>
    <r>
      <rPr>
        <b/>
        <sz val="11"/>
        <color indexed="8"/>
        <rFont val="Arial"/>
        <family val="2"/>
      </rPr>
      <t>[p]</t>
    </r>
    <r>
      <rPr>
        <sz val="11"/>
        <color indexed="8"/>
        <rFont val="Arial"/>
        <family val="2"/>
      </rPr>
      <t xml:space="preserve"> Abatement System Used</t>
    </r>
  </si>
  <si>
    <r>
      <rPr>
        <b/>
        <sz val="11"/>
        <color indexed="8"/>
        <rFont val="Arial"/>
        <family val="2"/>
      </rPr>
      <t>[C</t>
    </r>
    <r>
      <rPr>
        <b/>
        <vertAlign val="subscript"/>
        <sz val="11"/>
        <color indexed="8"/>
        <rFont val="Arial"/>
        <family val="2"/>
      </rPr>
      <t>ijp</t>
    </r>
    <r>
      <rPr>
        <b/>
        <sz val="11"/>
        <color indexed="8"/>
        <rFont val="Arial"/>
        <family val="2"/>
      </rPr>
      <t>]</t>
    </r>
    <r>
      <rPr>
        <sz val="11"/>
        <color indexed="8"/>
        <rFont val="Arial"/>
        <family val="2"/>
      </rPr>
      <t xml:space="preserve"> The Amount of N</t>
    </r>
    <r>
      <rPr>
        <vertAlign val="subscript"/>
        <sz val="11"/>
        <color indexed="8"/>
        <rFont val="Arial"/>
        <family val="2"/>
      </rPr>
      <t>2</t>
    </r>
    <r>
      <rPr>
        <sz val="11"/>
        <color indexed="8"/>
        <rFont val="Arial"/>
        <family val="2"/>
      </rPr>
      <t>O for  process type fed into abatement System 
(kg)</t>
    </r>
  </si>
  <si>
    <r>
      <rPr>
        <b/>
        <sz val="11"/>
        <color indexed="8"/>
        <rFont val="Arial"/>
        <family val="2"/>
      </rPr>
      <t>[d</t>
    </r>
    <r>
      <rPr>
        <b/>
        <vertAlign val="subscript"/>
        <sz val="11"/>
        <color indexed="8"/>
        <rFont val="Arial"/>
        <family val="2"/>
      </rPr>
      <t>ijp</t>
    </r>
    <r>
      <rPr>
        <b/>
        <sz val="11"/>
        <color indexed="8"/>
        <rFont val="Arial"/>
        <family val="2"/>
      </rPr>
      <t>]</t>
    </r>
    <r>
      <rPr>
        <sz val="11"/>
        <color indexed="8"/>
        <rFont val="Arial"/>
        <family val="2"/>
      </rPr>
      <t xml:space="preserve"> Destruction or removal efficiency for N</t>
    </r>
    <r>
      <rPr>
        <vertAlign val="subscript"/>
        <sz val="11"/>
        <color indexed="8"/>
        <rFont val="Arial"/>
        <family val="2"/>
      </rPr>
      <t>2</t>
    </r>
    <r>
      <rPr>
        <sz val="11"/>
        <color indexed="8"/>
        <rFont val="Arial"/>
        <family val="2"/>
      </rPr>
      <t>O in abatement system 
(decimal fraction)</t>
    </r>
  </si>
  <si>
    <r>
      <t>Use these values for the term [d</t>
    </r>
    <r>
      <rPr>
        <b/>
        <vertAlign val="subscript"/>
        <sz val="11"/>
        <color indexed="30"/>
        <rFont val="Arial"/>
        <family val="2"/>
      </rPr>
      <t>ij</t>
    </r>
    <r>
      <rPr>
        <b/>
        <sz val="11"/>
        <color indexed="30"/>
        <rFont val="Arial"/>
        <family val="2"/>
      </rPr>
      <t>] in Equation I-10</t>
    </r>
  </si>
  <si>
    <r>
      <t>Use these values for the term [C</t>
    </r>
    <r>
      <rPr>
        <b/>
        <vertAlign val="subscript"/>
        <sz val="11"/>
        <color indexed="30"/>
        <rFont val="Arial"/>
        <family val="2"/>
      </rPr>
      <t>ij</t>
    </r>
    <r>
      <rPr>
        <b/>
        <sz val="11"/>
        <color indexed="30"/>
        <rFont val="Arial"/>
        <family val="2"/>
      </rPr>
      <t>] in Equation I-10</t>
    </r>
  </si>
  <si>
    <r>
      <rPr>
        <b/>
        <sz val="11"/>
        <color indexed="8"/>
        <rFont val="Arial"/>
        <family val="2"/>
      </rPr>
      <t xml:space="preserve">[j] </t>
    </r>
    <r>
      <rPr>
        <sz val="11"/>
        <color indexed="8"/>
        <rFont val="Arial"/>
        <family val="2"/>
      </rPr>
      <t>Chemical Vapor deposition process or other electronics manufacturing production process</t>
    </r>
  </si>
  <si>
    <r>
      <rPr>
        <b/>
        <sz val="11"/>
        <color indexed="8"/>
        <rFont val="Arial"/>
        <family val="2"/>
      </rPr>
      <t>[d</t>
    </r>
    <r>
      <rPr>
        <b/>
        <vertAlign val="subscript"/>
        <sz val="11"/>
        <color indexed="8"/>
        <rFont val="Arial"/>
        <family val="2"/>
      </rPr>
      <t>N2Oj</t>
    </r>
    <r>
      <rPr>
        <b/>
        <sz val="11"/>
        <color indexed="8"/>
        <rFont val="Arial"/>
        <family val="2"/>
      </rPr>
      <t>]</t>
    </r>
    <r>
      <rPr>
        <sz val="11"/>
        <color indexed="8"/>
        <rFont val="Arial"/>
        <family val="2"/>
      </rPr>
      <t xml:space="preserve"> Process type -specific destruction or removal efficiency for N</t>
    </r>
    <r>
      <rPr>
        <vertAlign val="subscript"/>
        <sz val="11"/>
        <color indexed="8"/>
        <rFont val="Arial"/>
        <family val="2"/>
      </rPr>
      <t>2</t>
    </r>
    <r>
      <rPr>
        <sz val="11"/>
        <color indexed="8"/>
        <rFont val="Arial"/>
        <family val="2"/>
      </rPr>
      <t>O</t>
    </r>
  </si>
  <si>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Process type -specific  N</t>
    </r>
    <r>
      <rPr>
        <vertAlign val="subscript"/>
        <sz val="11"/>
        <color indexed="8"/>
        <rFont val="Arial"/>
        <family val="2"/>
      </rPr>
      <t>2</t>
    </r>
    <r>
      <rPr>
        <sz val="11"/>
        <color indexed="8"/>
        <rFont val="Arial"/>
        <family val="2"/>
      </rPr>
      <t>O Emissions (metric tons)</t>
    </r>
  </si>
  <si>
    <r>
      <t>[Density</t>
    </r>
    <r>
      <rPr>
        <b/>
        <vertAlign val="subscript"/>
        <sz val="11"/>
        <color indexed="8"/>
        <rFont val="Arial"/>
        <family val="2"/>
      </rPr>
      <t>i</t>
    </r>
    <r>
      <rPr>
        <b/>
        <sz val="11"/>
        <color indexed="8"/>
        <rFont val="Arial"/>
        <family val="2"/>
      </rPr>
      <t>]</t>
    </r>
    <r>
      <rPr>
        <sz val="11"/>
        <color indexed="8"/>
        <rFont val="Arial"/>
        <family val="2"/>
      </rPr>
      <t xml:space="preserve"> Density of heat transfer fluid 
(kg/liter)</t>
    </r>
  </si>
  <si>
    <r>
      <t>Use these values for the term [D</t>
    </r>
    <r>
      <rPr>
        <b/>
        <vertAlign val="subscript"/>
        <sz val="11"/>
        <color indexed="30"/>
        <rFont val="Arial"/>
        <family val="2"/>
      </rPr>
      <t>i</t>
    </r>
    <r>
      <rPr>
        <b/>
        <sz val="11"/>
        <color indexed="30"/>
        <rFont val="Arial"/>
        <family val="2"/>
      </rPr>
      <t>] in Equation I-11</t>
    </r>
  </si>
  <si>
    <r>
      <t xml:space="preserve"> [p] </t>
    </r>
    <r>
      <rPr>
        <sz val="11"/>
        <color indexed="8"/>
        <rFont val="Arial"/>
        <family val="2"/>
      </rPr>
      <t>Abatement System</t>
    </r>
  </si>
  <si>
    <r>
      <t>BCF</t>
    </r>
    <r>
      <rPr>
        <b/>
        <vertAlign val="subscript"/>
        <sz val="11"/>
        <color indexed="8"/>
        <rFont val="Arial"/>
        <family val="2"/>
      </rPr>
      <t>4</t>
    </r>
  </si>
  <si>
    <r>
      <t>BC</t>
    </r>
    <r>
      <rPr>
        <b/>
        <vertAlign val="subscript"/>
        <sz val="11"/>
        <color indexed="8"/>
        <rFont val="Arial"/>
        <family val="2"/>
      </rPr>
      <t>2</t>
    </r>
    <r>
      <rPr>
        <b/>
        <sz val="11"/>
        <color indexed="8"/>
        <rFont val="Arial"/>
        <family val="2"/>
      </rPr>
      <t>F</t>
    </r>
    <r>
      <rPr>
        <b/>
        <vertAlign val="subscript"/>
        <sz val="11"/>
        <color indexed="8"/>
        <rFont val="Arial"/>
        <family val="2"/>
      </rPr>
      <t>6</t>
    </r>
  </si>
  <si>
    <r>
      <t>BC</t>
    </r>
    <r>
      <rPr>
        <b/>
        <vertAlign val="subscript"/>
        <sz val="11"/>
        <color indexed="8"/>
        <rFont val="Arial"/>
        <family val="2"/>
      </rPr>
      <t>3</t>
    </r>
    <r>
      <rPr>
        <b/>
        <sz val="11"/>
        <color indexed="8"/>
        <rFont val="Arial"/>
        <family val="2"/>
      </rPr>
      <t>F</t>
    </r>
    <r>
      <rPr>
        <b/>
        <vertAlign val="subscript"/>
        <sz val="11"/>
        <color indexed="8"/>
        <rFont val="Arial"/>
        <family val="2"/>
      </rPr>
      <t>8</t>
    </r>
  </si>
  <si>
    <r>
      <rPr>
        <b/>
        <sz val="11"/>
        <color indexed="8"/>
        <rFont val="Arial"/>
        <family val="2"/>
      </rPr>
      <t>[C</t>
    </r>
    <r>
      <rPr>
        <b/>
        <vertAlign val="subscript"/>
        <sz val="11"/>
        <color indexed="8"/>
        <rFont val="Arial"/>
        <family val="2"/>
      </rPr>
      <t>ijp</t>
    </r>
    <r>
      <rPr>
        <b/>
        <sz val="11"/>
        <color indexed="8"/>
        <rFont val="Arial"/>
        <family val="2"/>
      </rPr>
      <t>]</t>
    </r>
    <r>
      <rPr>
        <sz val="11"/>
        <color indexed="8"/>
        <rFont val="Arial"/>
        <family val="2"/>
      </rPr>
      <t xml:space="preserve"> The Amount of input gas for process sub-type, or process type fed into abatement System 
(kg)</t>
    </r>
  </si>
  <si>
    <r>
      <t xml:space="preserve">[ProcessestypeEi] </t>
    </r>
    <r>
      <rPr>
        <sz val="11"/>
        <color indexed="8"/>
        <rFont val="Arial"/>
        <family val="2"/>
      </rPr>
      <t>Annual Input Gas Emission (metric tons)</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</si>
  <si>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Individual Recipe apportioning factor 
(decimal fraction)</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</si>
  <si>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Recipe specific, process sub-type specific, or process type -specific destruction or removal efficiency for input gas 
(kg)</t>
    </r>
  </si>
  <si>
    <r>
      <t>BCHF</t>
    </r>
    <r>
      <rPr>
        <b/>
        <vertAlign val="subscript"/>
        <sz val="11"/>
        <color indexed="8"/>
        <rFont val="Arial"/>
        <family val="2"/>
      </rPr>
      <t>3</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</si>
  <si>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N2O through sales or other transactions during the year 
(kg)</t>
    </r>
  </si>
  <si>
    <t>STEP 1.) Calculate annual emissions of fluorinated heat transfer fluids using the mass balance approach provided in Equation I-16. [§98.93(h)]</t>
  </si>
  <si>
    <r>
      <t>STEP 1.) Calculate the disbursements of N2O for a single facility</t>
    </r>
    <r>
      <rPr>
        <b/>
        <sz val="11"/>
        <color indexed="8"/>
        <rFont val="Arial"/>
        <family val="2"/>
      </rPr>
      <t xml:space="preserve"> using Equation I-12. [§98.93(d)]</t>
    </r>
  </si>
  <si>
    <r>
      <rPr>
        <b/>
        <sz val="11"/>
        <color indexed="8"/>
        <rFont val="Arial"/>
        <family val="2"/>
      </rPr>
      <t>[l]</t>
    </r>
    <r>
      <rPr>
        <sz val="11"/>
        <color indexed="8"/>
        <rFont val="Arial"/>
        <family val="2"/>
      </rPr>
      <t xml:space="preserve"> Container Size and Type.  Reporter may have multiple container sizes and types N2O.  </t>
    </r>
  </si>
  <si>
    <r>
      <t>Use this value for the term [D</t>
    </r>
    <r>
      <rPr>
        <b/>
        <vertAlign val="subscript"/>
        <sz val="11"/>
        <color indexed="30"/>
        <rFont val="Arial"/>
        <family val="2"/>
      </rPr>
      <t>i</t>
    </r>
    <r>
      <rPr>
        <b/>
        <sz val="11"/>
        <color indexed="30"/>
        <rFont val="Arial"/>
        <family val="2"/>
      </rPr>
      <t>] Equation I-11</t>
    </r>
  </si>
  <si>
    <t>CAS No:</t>
  </si>
  <si>
    <t>FC-70 (Perfluorotripentylamine)</t>
  </si>
  <si>
    <t xml:space="preserve"> 338-84-1</t>
  </si>
  <si>
    <t>FC-87 (Perfluoro-n-pentane)</t>
  </si>
  <si>
    <t xml:space="preserve"> 678-26-2</t>
  </si>
  <si>
    <t>FC-3284 (Perfluoro-n-methylmorpholine)</t>
  </si>
  <si>
    <t xml:space="preserve"> 382-28-5</t>
  </si>
  <si>
    <t>FC-72 (Perfluorohexane)</t>
  </si>
  <si>
    <t xml:space="preserve"> 355-42-0</t>
  </si>
  <si>
    <t>FC-84 (Perfluoro-n-hexane)</t>
  </si>
  <si>
    <t xml:space="preserve"> 86508-42-1</t>
  </si>
  <si>
    <t>FC-3255</t>
  </si>
  <si>
    <t>FC-770 (Perfluoro N-alkyl morpholines)</t>
  </si>
  <si>
    <t xml:space="preserve"> 1093615-61-2</t>
  </si>
  <si>
    <t>FC-3283 (Perfluorotripropylamine)</t>
  </si>
  <si>
    <t xml:space="preserve"> 338-83-0</t>
  </si>
  <si>
    <t>FC-8270</t>
  </si>
  <si>
    <t>FC-40</t>
  </si>
  <si>
    <t xml:space="preserve"> 51142-49-5</t>
  </si>
  <si>
    <t>FC-5311 (perfluorophenanthrene)</t>
  </si>
  <si>
    <t xml:space="preserve"> 125061-94-1 </t>
  </si>
  <si>
    <t>FC-43</t>
  </si>
  <si>
    <t xml:space="preserve"> 93792-84-8</t>
  </si>
  <si>
    <t>FC-5312</t>
  </si>
  <si>
    <t>HFE-7100</t>
  </si>
  <si>
    <t xml:space="preserve"> 163702-08-07 + 163702-07-6</t>
  </si>
  <si>
    <t>HFE-7200</t>
  </si>
  <si>
    <t xml:space="preserve"> 163702-06-5 + 163702-05-4</t>
  </si>
  <si>
    <t>HFE-7300</t>
  </si>
  <si>
    <t xml:space="preserve"> 132182-92-4 </t>
  </si>
  <si>
    <t>HFE-7500</t>
  </si>
  <si>
    <t xml:space="preserve"> 297730-93-9</t>
  </si>
  <si>
    <t>Novec 649</t>
  </si>
  <si>
    <t xml:space="preserve"> 756-13-8</t>
  </si>
  <si>
    <t>HT-55</t>
  </si>
  <si>
    <t xml:space="preserve"> 69991-67-9</t>
  </si>
  <si>
    <t>HT-70</t>
  </si>
  <si>
    <t xml:space="preserve"> 69991-67-9 </t>
  </si>
  <si>
    <t>HT-90</t>
  </si>
  <si>
    <t>HT-110</t>
  </si>
  <si>
    <t>HT-135</t>
  </si>
  <si>
    <t>HT-170</t>
  </si>
  <si>
    <t>DO2-TS</t>
  </si>
  <si>
    <t>HT-200</t>
  </si>
  <si>
    <t>HT-230</t>
  </si>
  <si>
    <t>LS-200</t>
  </si>
  <si>
    <t xml:space="preserve"> 538-75-0</t>
  </si>
  <si>
    <t>LS-215</t>
  </si>
  <si>
    <t xml:space="preserve"> 70425-46-6</t>
  </si>
  <si>
    <t>LS-230</t>
  </si>
  <si>
    <t>HS-240</t>
  </si>
  <si>
    <t>HS-260</t>
  </si>
  <si>
    <t>Other f-HTF (specify)</t>
  </si>
  <si>
    <t>HTF's listed in the reporting template</t>
  </si>
  <si>
    <t>Octafluorotetrahydrofuran</t>
  </si>
  <si>
    <t>1,3-Hexafluorobutadiene</t>
  </si>
  <si>
    <t>Octafluorocyclopentene</t>
  </si>
  <si>
    <t>Other f-GHG (specify)</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</si>
  <si>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input gases 
(kg)</t>
    </r>
  </si>
  <si>
    <t>If "Other F-GHG" is Selected, Please Identify the Gas</t>
  </si>
  <si>
    <t>CF4 (Perfluoromethane), CAS No. 75-73-0</t>
  </si>
  <si>
    <t>C2F6 (Perfluoroethane), CAS No. 76-16-4</t>
  </si>
  <si>
    <t>C3F8 (Perfluoropropane), CAS No. 76-19-7</t>
  </si>
  <si>
    <t>c-C4F8 (Perfluorocyclobutane, CAS No. 115-25-3</t>
  </si>
  <si>
    <t>c-C4F8O (Octafluorotetrahydrofuran), CAS No. 773-14-8</t>
  </si>
  <si>
    <t>C4F6 (1,3-Hexafluorobutadiene), CAS No. 685-63-2</t>
  </si>
  <si>
    <t>C5F8 (Octafluorocyclopentene), CAS No. 559-40-0</t>
  </si>
  <si>
    <t>CHF3 (Trifluoromethane (R23)), CAS No. 75-46-7</t>
  </si>
  <si>
    <t>CH2F2 (Difluoromethane (R32)), CAS No. 75-10-5</t>
  </si>
  <si>
    <t>NF3 (Nitrogen trifluoride), CAS No. 7783-54-2</t>
  </si>
  <si>
    <t>SF6 (Sulfur hexafluoride), CAS No. 2551-62-4</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</si>
  <si>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input gas including heels in containers returned to the chemical supplier 
(kg, from Eq. I-12)</t>
    </r>
  </si>
  <si>
    <t>STEP 4.) Calculate the total amount of input gas consumed for each individual process type using Equation I-13. [§98.93(e)]</t>
  </si>
  <si>
    <t xml:space="preserve"> [p] Abatement System (Description or Unit ID)</t>
  </si>
  <si>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destruction or removal efficiency for input gas (decimal fraction)</t>
    </r>
  </si>
  <si>
    <t>Cijp * Dijp</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</si>
  <si>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Input Gas Consumption 
(kg / Year)</t>
    </r>
  </si>
  <si>
    <t>EVERYTHING FROM HERE OVER ---------&gt; Will BE HIDDEN</t>
  </si>
  <si>
    <t xml:space="preserve">MEMS/LCDs/PVs f-GHG </t>
  </si>
  <si>
    <t>STEP 6.) Calculate annual emissions of individual process type input gases using only default utilization rates and Equation I-8. [§98.93(a)(6)(ii)]</t>
  </si>
  <si>
    <t>This tab will assist you in your threshold determination calculation.</t>
  </si>
  <si>
    <t>Begin with Step 1, calculating the annual manufacturing capacity of your facility using Equation I-5. Proceed through the tab, top to bottom and left to right, filling out applicable information in the</t>
  </si>
  <si>
    <t>HIDE : Picklist - [i] Input Gas (LCD)</t>
  </si>
  <si>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Facility-wide gas-specific heel factor (trigger point for change out / initial mass of container) as a decimal fraction. Assume zero if facility uses less than 50 kg N</t>
    </r>
    <r>
      <rPr>
        <vertAlign val="subscript"/>
        <sz val="11"/>
        <color indexed="8"/>
        <rFont val="Arial"/>
        <family val="2"/>
      </rPr>
      <t>2</t>
    </r>
    <r>
      <rPr>
        <sz val="11"/>
        <color indexed="8"/>
        <rFont val="Arial"/>
        <family val="2"/>
      </rPr>
      <t>O</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</si>
  <si>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</si>
  <si>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t>If "Other Manufacturing Process" is Selected, Please Describe or Identify the Process</t>
  </si>
  <si>
    <r>
      <t>Use these values for the term [C</t>
    </r>
    <r>
      <rPr>
        <b/>
        <vertAlign val="subscript"/>
        <sz val="11"/>
        <color indexed="30"/>
        <rFont val="Arial"/>
        <family val="2"/>
      </rPr>
      <t>i</t>
    </r>
    <r>
      <rPr>
        <b/>
        <sz val="11"/>
        <color indexed="30"/>
        <rFont val="Arial"/>
        <family val="2"/>
      </rPr>
      <t>] in equation I-13 or as the final emissions estimate in the reporting form if you facility uses less the 50kg of N2O per year.</t>
    </r>
  </si>
  <si>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N2O
(kg)</t>
    </r>
  </si>
  <si>
    <t>Recipe Name or ID</t>
  </si>
  <si>
    <t>Description of Recipe</t>
  </si>
  <si>
    <t>Film or Substrate Etched</t>
  </si>
  <si>
    <t>Feature Types Etched</t>
  </si>
  <si>
    <t>Optional Recipe Information for Reporter Reference</t>
  </si>
  <si>
    <t>N2O</t>
  </si>
  <si>
    <t>Nitrous Oxide</t>
  </si>
  <si>
    <r>
      <t xml:space="preserve">STEP 1.) Calculate the disbursements of </t>
    </r>
    <r>
      <rPr>
        <b/>
        <u/>
        <sz val="11"/>
        <color indexed="8"/>
        <rFont val="Arial"/>
        <family val="2"/>
      </rPr>
      <t>all input gases</t>
    </r>
    <r>
      <rPr>
        <b/>
        <sz val="11"/>
        <color indexed="8"/>
        <rFont val="Arial"/>
        <family val="2"/>
      </rPr>
      <t xml:space="preserve"> for an individual recipe using </t>
    </r>
    <r>
      <rPr>
        <b/>
        <u/>
        <sz val="11"/>
        <color indexed="8"/>
        <rFont val="Arial"/>
        <family val="2"/>
      </rPr>
      <t>facility-wide</t>
    </r>
    <r>
      <rPr>
        <b/>
        <sz val="11"/>
        <color indexed="8"/>
        <rFont val="Arial"/>
        <family val="2"/>
      </rPr>
      <t xml:space="preserve"> gas specific heel factors using Equation I-12. [§98.93(d)]</t>
    </r>
  </si>
  <si>
    <r>
      <t>STEP 2.) Calculate the</t>
    </r>
    <r>
      <rPr>
        <b/>
        <u/>
        <sz val="11"/>
        <color indexed="8"/>
        <rFont val="Arial"/>
        <family val="2"/>
      </rPr>
      <t xml:space="preserve"> total annual facility input gas consumption</t>
    </r>
    <r>
      <rPr>
        <b/>
        <sz val="11"/>
        <color indexed="8"/>
        <rFont val="Arial"/>
        <family val="2"/>
      </rPr>
      <t xml:space="preserve"> using Equation I-11. [§98.93(c)]</t>
    </r>
  </si>
  <si>
    <t>STEP 7.) Calculate annual emissions of  by-product gas formed from individual process types and input gases using recipe-specific by-product formation rates determined as specified in §98.94(d) and Equation I-9. [§98.93(a)(6)(ii)]</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</si>
  <si>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t>
    </r>
    <r>
      <rPr>
        <b/>
        <sz val="11"/>
        <color indexed="8"/>
        <rFont val="Arial"/>
        <family val="2"/>
      </rPr>
      <t>BCHF</t>
    </r>
    <r>
      <rPr>
        <b/>
        <vertAlign val="subscript"/>
        <sz val="11"/>
        <color indexed="8"/>
        <rFont val="Arial"/>
        <family val="2"/>
      </rPr>
      <t>3</t>
    </r>
    <r>
      <rPr>
        <b/>
        <sz val="11"/>
        <color indexed="8"/>
        <rFont val="Arial"/>
        <family val="2"/>
      </rPr>
      <t xml:space="preserve">  </t>
    </r>
    <r>
      <rPr>
        <sz val="11"/>
        <color indexed="8"/>
        <rFont val="Arial"/>
        <family val="2"/>
      </rPr>
      <t xml:space="preserve">
(decimal fraction)</t>
    </r>
  </si>
  <si>
    <r>
      <rPr>
        <b/>
        <sz val="11"/>
        <color theme="1"/>
        <rFont val="Arial"/>
        <family val="2"/>
      </rPr>
      <t xml:space="preserve">[Bijk] </t>
    </r>
    <r>
      <rPr>
        <sz val="11"/>
        <color theme="1"/>
        <rFont val="Arial"/>
        <family val="2"/>
      </rPr>
      <t>Formation rate of Other By-Product Gas (decimal fraction)</t>
    </r>
  </si>
  <si>
    <r>
      <t xml:space="preserve"> [p] </t>
    </r>
    <r>
      <rPr>
        <sz val="11"/>
        <color indexed="8"/>
        <rFont val="Arial"/>
        <family val="2"/>
      </rPr>
      <t>Abatement System (Description or Unit ID)</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</si>
  <si>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</si>
  <si>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</si>
  <si>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</si>
  <si>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</si>
  <si>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</si>
  <si>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</si>
  <si>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I-4)</t>
    </r>
  </si>
  <si>
    <r>
      <rPr>
        <b/>
        <sz val="11"/>
        <color indexed="8"/>
        <rFont val="Arial"/>
        <family val="2"/>
      </rPr>
      <t>[u</t>
    </r>
    <r>
      <rPr>
        <b/>
        <vertAlign val="subscript"/>
        <sz val="11"/>
        <color indexed="8"/>
        <rFont val="Arial"/>
        <family val="2"/>
      </rPr>
      <t>p</t>
    </r>
    <r>
      <rPr>
        <b/>
        <sz val="11"/>
        <color indexed="8"/>
        <rFont val="Arial"/>
        <family val="2"/>
      </rPr>
      <t>]</t>
    </r>
    <r>
      <rPr>
        <sz val="11"/>
        <color indexed="8"/>
        <rFont val="Arial"/>
        <family val="2"/>
      </rPr>
      <t xml:space="preserve"> The uptime of abatement system p as calculated in Equation I-15 (decimal fraction)</t>
    </r>
  </si>
  <si>
    <r>
      <rPr>
        <b/>
        <sz val="11"/>
        <color indexed="8"/>
        <rFont val="Arial"/>
        <family val="2"/>
      </rPr>
      <t>[u</t>
    </r>
    <r>
      <rPr>
        <b/>
        <vertAlign val="subscript"/>
        <sz val="11"/>
        <color indexed="8"/>
        <rFont val="Arial"/>
        <family val="2"/>
      </rPr>
      <t>p</t>
    </r>
    <r>
      <rPr>
        <b/>
        <sz val="11"/>
        <color indexed="8"/>
        <rFont val="Arial"/>
        <family val="2"/>
      </rPr>
      <t>]</t>
    </r>
    <r>
      <rPr>
        <sz val="11"/>
        <color indexed="8"/>
        <rFont val="Arial"/>
        <family val="2"/>
      </rPr>
      <t xml:space="preserve"> Total uptime of the abatement system  
(decimal fraction)</t>
    </r>
  </si>
  <si>
    <t>This workbook is protected and contains locked cells to ensure that you do not inadvertently alter any of the included formulas and/or calculations.  To remove this protection and alter this spreadsheet, right-click the "worksheet" tab near the bottom of the screen and select “Unprotect Sheet.” When prompted for the password, type “GHG” and click "OK."  Please note that making changes to an unprotected sheet could result in incorrect calculations and that you are responsible for the accuracy of the data you report to EPA. For additional help, visit the Microsoft Excel Support website (http://office.microsoft.com/en-us/excel-help).</t>
  </si>
  <si>
    <t>Follow instructions as they are presented throughout the tab.</t>
  </si>
  <si>
    <t>Review the descriptions of each worksheet and determine which is most appropriate for your facility.  Click the associated link to go directly to that tab.</t>
  </si>
  <si>
    <t>This tab will assist you in determining which worksheet you should use to best estimate emissions under Subpart I.</t>
  </si>
  <si>
    <t>Worksheet Name</t>
  </si>
  <si>
    <t xml:space="preserve">Link </t>
  </si>
  <si>
    <t>Description</t>
  </si>
  <si>
    <t>Threshold Determination</t>
  </si>
  <si>
    <t>Click Here</t>
  </si>
  <si>
    <t>PV|MEMS|LCD Process</t>
  </si>
  <si>
    <t>Begin with Step 1, calculating the disbursements of all input gases using Equation I-12. Proceed through the tab, top to bottom and left to right, filling out applicable information in the green data entry cells.</t>
  </si>
  <si>
    <t>green data entry cells. Follow instructions as they are presented through the tab.</t>
  </si>
  <si>
    <r>
      <t xml:space="preserve"> below and  you may calculate emissions as equal to your facility's annual consumption for N</t>
    </r>
    <r>
      <rPr>
        <vertAlign val="subscript"/>
        <sz val="11"/>
        <color indexed="8"/>
        <rFont val="Arial"/>
        <family val="2"/>
      </rPr>
      <t>2</t>
    </r>
    <r>
      <rPr>
        <sz val="11"/>
        <color indexed="8"/>
        <rFont val="Arial"/>
        <family val="2"/>
      </rPr>
      <t>O as calculated in Step 2 using Equation I–11 of this subpart.</t>
    </r>
  </si>
  <si>
    <r>
      <t xml:space="preserve"> and other manufacturing production processes.  If your facility uses less than 50kg of N</t>
    </r>
    <r>
      <rPr>
        <vertAlign val="subscript"/>
        <sz val="11"/>
        <color indexed="8"/>
        <rFont val="Arial"/>
        <family val="2"/>
      </rPr>
      <t>2</t>
    </r>
    <r>
      <rPr>
        <sz val="11"/>
        <color indexed="8"/>
        <rFont val="Arial"/>
        <family val="2"/>
      </rPr>
      <t>O in one reporting year you may skip step 1 and steps 3 - 6</t>
    </r>
  </si>
  <si>
    <t>Proceed through the tab, top to bottom and left to right, filling out applicable information in the green data entry cells.</t>
  </si>
  <si>
    <t>Semiconductors f-GHG 150-200 mm</t>
  </si>
  <si>
    <t>Semiconductors f-GHG 300 mm</t>
  </si>
  <si>
    <t>f-GHG by Recipe</t>
  </si>
  <si>
    <t>pv/mems/lcd</t>
  </si>
  <si>
    <t>n20</t>
  </si>
  <si>
    <t>semiconductor 150</t>
  </si>
  <si>
    <t>semiconductor 300</t>
  </si>
  <si>
    <t>f-htf</t>
  </si>
  <si>
    <t>recipe</t>
  </si>
  <si>
    <t>Question 1:</t>
  </si>
  <si>
    <t>Question 2:</t>
  </si>
  <si>
    <t>Question 3:</t>
  </si>
  <si>
    <t>Question 4:</t>
  </si>
  <si>
    <r>
      <t>N</t>
    </r>
    <r>
      <rPr>
        <vertAlign val="subscript"/>
        <sz val="11"/>
        <color theme="1"/>
        <rFont val="Arial"/>
        <family val="2"/>
      </rPr>
      <t>2</t>
    </r>
    <r>
      <rPr>
        <sz val="11"/>
        <color theme="1"/>
        <rFont val="Arial"/>
        <family val="2"/>
      </rPr>
      <t>O - facility</t>
    </r>
  </si>
  <si>
    <t>Are you planning to use EPA provided default values for utilization rates and by-product formation rates in your emission estimation? (Not applicable for f-HTFs)</t>
  </si>
  <si>
    <t>Have you determined whether your facility meets the threshold requirement for reporting under Subpart I?</t>
  </si>
  <si>
    <t>Calculate emissions of fluorinated GHGs for semiconductor manufacture of 300 mm wafer size using default utilization and by-product formation rates as defined in Table I-4</t>
  </si>
  <si>
    <t>Calculate emissions of fluorinated GHGs for semiconductor manufacture of 150 to 200 mm wafer size using default utilization and by-product formation rates as defined in Table I-3</t>
  </si>
  <si>
    <t>STEP 6.) Calculate annual emissions of individual process type input gases using recipe-specific utilization rates determined as specified in §98.94(d) and Equation I-8. [§98.93(a)(6)(ii)]</t>
  </si>
  <si>
    <t>Table A-1</t>
  </si>
  <si>
    <t>Subpart I Tables</t>
  </si>
  <si>
    <t>What type of electronics manufacturing does your facility perform?  Please select only one.  If your facility performs multiple functions, please repeat this process separately for each.</t>
  </si>
  <si>
    <t>If it is unclear based on the descriptions provided, answer the  basic questions below and this sheet will indicate which worksheets might work best for you by changing the color of the cell to green.</t>
  </si>
  <si>
    <r>
      <t>Use this worksheet to calculate emissions of N</t>
    </r>
    <r>
      <rPr>
        <vertAlign val="subscript"/>
        <sz val="11"/>
        <color theme="1"/>
        <rFont val="Arial"/>
        <family val="2"/>
      </rPr>
      <t>2</t>
    </r>
    <r>
      <rPr>
        <sz val="11"/>
        <color theme="1"/>
        <rFont val="Arial"/>
        <family val="2"/>
      </rPr>
      <t>O based on default utilization factors for manufacturing processes from Table I-8.</t>
    </r>
  </si>
  <si>
    <r>
      <t>If you are not calculating annual facility level emissions of fluorinated GHGs or N</t>
    </r>
    <r>
      <rPr>
        <vertAlign val="subscript"/>
        <sz val="11"/>
        <color theme="1"/>
        <rFont val="Arial"/>
        <family val="2"/>
      </rPr>
      <t>2</t>
    </r>
    <r>
      <rPr>
        <sz val="11"/>
        <color theme="1"/>
        <rFont val="Arial"/>
        <family val="2"/>
      </rPr>
      <t xml:space="preserve">O used in MEMS, LCD, PV, Semiconductor, or other manufacturing processes using the default emission factors provided in tables I-3, I-4, I-5, I-6, and I-7, you must calculate annual emissions using recipe-specific utilization and by-product formation rates determined as specified in §98.94(d).  Use this worksheet to calculate emissions from a single recipe. </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</si>
  <si>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Facility-wide gas-specific heel factor (trigger point for change out / initial mass of container) as a decimal fraction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</si>
  <si>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</si>
  <si>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r>
      <rPr>
        <b/>
        <sz val="11"/>
        <color indexed="8"/>
        <rFont val="Arial"/>
        <family val="2"/>
      </rPr>
      <t>[C</t>
    </r>
    <r>
      <rPr>
        <b/>
        <vertAlign val="subscript"/>
        <sz val="11"/>
        <color indexed="8"/>
        <rFont val="Arial"/>
        <family val="2"/>
      </rPr>
      <t>ijp</t>
    </r>
    <r>
      <rPr>
        <b/>
        <sz val="11"/>
        <color indexed="8"/>
        <rFont val="Arial"/>
        <family val="2"/>
      </rPr>
      <t>]</t>
    </r>
    <r>
      <rPr>
        <sz val="11"/>
        <color indexed="8"/>
        <rFont val="Arial"/>
        <family val="2"/>
      </rPr>
      <t xml:space="preserve"> The Amount of input gas for process sub-type, or process type fed into abatement System (kg)
</t>
    </r>
    <r>
      <rPr>
        <b/>
        <sz val="11"/>
        <color indexed="8"/>
        <rFont val="Arial"/>
        <family val="2"/>
      </rPr>
      <t>Value must be less than or equal to the value calculated in Equation I-13</t>
    </r>
  </si>
  <si>
    <t>STEP 6.) calculate N2O facility level emissions from each chemical vapor deposition process and other manufacturing production processes using Equation I-10. [§98.93(b)(2)(ii)].  The Calculation Tool will automatically use the Default factor for 1 minus the utilization rate.  To replace the default factor simply enter the N2O Utilization rate estimated in accordance with [§98.94(e)] in column D below.</t>
  </si>
  <si>
    <r>
      <rPr>
        <b/>
        <sz val="11"/>
        <color indexed="8"/>
        <rFont val="Arial"/>
        <family val="2"/>
      </rPr>
      <t>[U</t>
    </r>
    <r>
      <rPr>
        <b/>
        <vertAlign val="subscript"/>
        <sz val="11"/>
        <color indexed="8"/>
        <rFont val="Arial"/>
        <family val="2"/>
      </rPr>
      <t>N2O,j</t>
    </r>
    <r>
      <rPr>
        <b/>
        <sz val="11"/>
        <color indexed="8"/>
        <rFont val="Arial"/>
        <family val="2"/>
      </rPr>
      <t>]</t>
    </r>
    <r>
      <rPr>
        <sz val="11"/>
        <color indexed="8"/>
        <rFont val="Arial"/>
        <family val="2"/>
      </rPr>
      <t xml:space="preserve"> N</t>
    </r>
    <r>
      <rPr>
        <vertAlign val="subscript"/>
        <sz val="11"/>
        <color indexed="8"/>
        <rFont val="Arial"/>
        <family val="2"/>
      </rPr>
      <t>2</t>
    </r>
    <r>
      <rPr>
        <sz val="11"/>
        <color indexed="8"/>
        <rFont val="Arial"/>
        <family val="2"/>
      </rPr>
      <t>O process utilization factor as calculated under [§98.94(e)]</t>
    </r>
  </si>
  <si>
    <t>Photovoltaic cells (PVs)</t>
  </si>
  <si>
    <t>STEP 4.) Calculate the total amount of input gas consumed for an individual recipe using Equation I-13. [§98.93(e)]</t>
  </si>
  <si>
    <t>Select Manufacturing Process for which this recipe is used</t>
  </si>
  <si>
    <r>
      <rPr>
        <b/>
        <sz val="11"/>
        <color indexed="8"/>
        <rFont val="Arial"/>
        <family val="2"/>
      </rPr>
      <t>[d</t>
    </r>
    <r>
      <rPr>
        <b/>
        <vertAlign val="subscript"/>
        <sz val="11"/>
        <color indexed="8"/>
        <rFont val="Arial"/>
        <family val="2"/>
      </rPr>
      <t>jkp</t>
    </r>
    <r>
      <rPr>
        <b/>
        <sz val="11"/>
        <color indexed="8"/>
        <rFont val="Arial"/>
        <family val="2"/>
      </rPr>
      <t>]</t>
    </r>
    <r>
      <rPr>
        <sz val="11"/>
        <color indexed="8"/>
        <rFont val="Arial"/>
        <family val="2"/>
      </rPr>
      <t xml:space="preserve"> Destruction or removal efficiency for by-product gas </t>
    </r>
    <r>
      <rPr>
        <b/>
        <sz val="11"/>
        <color indexed="8"/>
        <rFont val="Arial"/>
        <family val="2"/>
      </rPr>
      <t>BCF</t>
    </r>
    <r>
      <rPr>
        <b/>
        <vertAlign val="subscript"/>
        <sz val="11"/>
        <color indexed="8"/>
        <rFont val="Arial"/>
        <family val="2"/>
      </rPr>
      <t>4</t>
    </r>
    <r>
      <rPr>
        <sz val="11"/>
        <color indexed="8"/>
        <rFont val="Arial"/>
        <family val="2"/>
      </rPr>
      <t xml:space="preserve"> in abatement system 
(decimal fraction)</t>
    </r>
  </si>
  <si>
    <r>
      <rPr>
        <b/>
        <sz val="11"/>
        <color indexed="8"/>
        <rFont val="Arial"/>
        <family val="2"/>
      </rPr>
      <t>[d</t>
    </r>
    <r>
      <rPr>
        <b/>
        <vertAlign val="subscript"/>
        <sz val="11"/>
        <color indexed="8"/>
        <rFont val="Arial"/>
        <family val="2"/>
      </rPr>
      <t>jkp</t>
    </r>
    <r>
      <rPr>
        <b/>
        <sz val="11"/>
        <color indexed="8"/>
        <rFont val="Arial"/>
        <family val="2"/>
      </rPr>
      <t>]</t>
    </r>
    <r>
      <rPr>
        <sz val="11"/>
        <color indexed="8"/>
        <rFont val="Arial"/>
        <family val="2"/>
      </rPr>
      <t xml:space="preserve"> Destruction or removal efficiency for by-product gas </t>
    </r>
    <r>
      <rPr>
        <b/>
        <sz val="11"/>
        <color indexed="8"/>
        <rFont val="Arial"/>
        <family val="2"/>
      </rPr>
      <t>BC</t>
    </r>
    <r>
      <rPr>
        <b/>
        <vertAlign val="subscript"/>
        <sz val="11"/>
        <color indexed="8"/>
        <rFont val="Arial"/>
        <family val="2"/>
      </rPr>
      <t>2</t>
    </r>
    <r>
      <rPr>
        <b/>
        <sz val="11"/>
        <color indexed="8"/>
        <rFont val="Arial"/>
        <family val="2"/>
      </rPr>
      <t>F</t>
    </r>
    <r>
      <rPr>
        <b/>
        <vertAlign val="subscript"/>
        <sz val="11"/>
        <color indexed="8"/>
        <rFont val="Arial"/>
        <family val="2"/>
      </rPr>
      <t>6</t>
    </r>
    <r>
      <rPr>
        <sz val="11"/>
        <color indexed="8"/>
        <rFont val="Arial"/>
        <family val="2"/>
      </rPr>
      <t xml:space="preserve"> in abatement system 
(decimal fraction)</t>
    </r>
  </si>
  <si>
    <r>
      <rPr>
        <b/>
        <sz val="11"/>
        <color indexed="8"/>
        <rFont val="Arial"/>
        <family val="2"/>
      </rPr>
      <t>[d</t>
    </r>
    <r>
      <rPr>
        <b/>
        <vertAlign val="subscript"/>
        <sz val="11"/>
        <color indexed="8"/>
        <rFont val="Arial"/>
        <family val="2"/>
      </rPr>
      <t>jkp</t>
    </r>
    <r>
      <rPr>
        <b/>
        <sz val="11"/>
        <color indexed="8"/>
        <rFont val="Arial"/>
        <family val="2"/>
      </rPr>
      <t>]</t>
    </r>
    <r>
      <rPr>
        <sz val="11"/>
        <color indexed="8"/>
        <rFont val="Arial"/>
        <family val="2"/>
      </rPr>
      <t xml:space="preserve"> Destruction or removal efficiency for by-product gas </t>
    </r>
    <r>
      <rPr>
        <b/>
        <sz val="11"/>
        <color indexed="8"/>
        <rFont val="Arial"/>
        <family val="2"/>
      </rPr>
      <t>BC</t>
    </r>
    <r>
      <rPr>
        <b/>
        <vertAlign val="subscript"/>
        <sz val="11"/>
        <color indexed="8"/>
        <rFont val="Arial"/>
        <family val="2"/>
      </rPr>
      <t>3</t>
    </r>
    <r>
      <rPr>
        <b/>
        <sz val="11"/>
        <color indexed="8"/>
        <rFont val="Arial"/>
        <family val="2"/>
      </rPr>
      <t>F</t>
    </r>
    <r>
      <rPr>
        <b/>
        <vertAlign val="subscript"/>
        <sz val="11"/>
        <color indexed="8"/>
        <rFont val="Arial"/>
        <family val="2"/>
      </rPr>
      <t>8</t>
    </r>
    <r>
      <rPr>
        <sz val="11"/>
        <color indexed="8"/>
        <rFont val="Arial"/>
        <family val="2"/>
      </rPr>
      <t xml:space="preserve"> in abatement system 
(decimal fraction)</t>
    </r>
  </si>
  <si>
    <r>
      <rPr>
        <b/>
        <sz val="11"/>
        <color indexed="8"/>
        <rFont val="Arial"/>
        <family val="2"/>
      </rPr>
      <t>[d</t>
    </r>
    <r>
      <rPr>
        <b/>
        <vertAlign val="subscript"/>
        <sz val="11"/>
        <color indexed="8"/>
        <rFont val="Arial"/>
        <family val="2"/>
      </rPr>
      <t>jkp</t>
    </r>
    <r>
      <rPr>
        <b/>
        <sz val="11"/>
        <color indexed="8"/>
        <rFont val="Arial"/>
        <family val="2"/>
      </rPr>
      <t>]</t>
    </r>
    <r>
      <rPr>
        <sz val="11"/>
        <color indexed="8"/>
        <rFont val="Arial"/>
        <family val="2"/>
      </rPr>
      <t xml:space="preserve"> Destruction or removal efficiency for by-product gas </t>
    </r>
    <r>
      <rPr>
        <b/>
        <sz val="11"/>
        <color indexed="8"/>
        <rFont val="Arial"/>
        <family val="2"/>
      </rPr>
      <t>BCHF</t>
    </r>
    <r>
      <rPr>
        <b/>
        <vertAlign val="subscript"/>
        <sz val="11"/>
        <color indexed="8"/>
        <rFont val="Arial"/>
        <family val="2"/>
      </rPr>
      <t>3</t>
    </r>
    <r>
      <rPr>
        <sz val="11"/>
        <color indexed="8"/>
        <rFont val="Arial"/>
        <family val="2"/>
      </rPr>
      <t xml:space="preserve"> in abatement system 
(decimal fraction)</t>
    </r>
  </si>
  <si>
    <r>
      <rPr>
        <b/>
        <sz val="11"/>
        <color indexed="8"/>
        <rFont val="Arial"/>
        <family val="2"/>
      </rPr>
      <t>[d</t>
    </r>
    <r>
      <rPr>
        <b/>
        <vertAlign val="subscript"/>
        <sz val="11"/>
        <color indexed="8"/>
        <rFont val="Arial"/>
        <family val="2"/>
      </rPr>
      <t>ijp</t>
    </r>
    <r>
      <rPr>
        <b/>
        <sz val="11"/>
        <color indexed="8"/>
        <rFont val="Arial"/>
        <family val="2"/>
      </rPr>
      <t>]</t>
    </r>
    <r>
      <rPr>
        <sz val="11"/>
        <color indexed="8"/>
        <rFont val="Arial"/>
        <family val="2"/>
      </rPr>
      <t xml:space="preserve"> Destruction or removal efficiency for</t>
    </r>
    <r>
      <rPr>
        <b/>
        <sz val="11"/>
        <color indexed="8"/>
        <rFont val="Arial"/>
        <family val="2"/>
      </rPr>
      <t xml:space="preserve"> input gas</t>
    </r>
    <r>
      <rPr>
        <sz val="11"/>
        <color indexed="8"/>
        <rFont val="Arial"/>
        <family val="2"/>
      </rPr>
      <t xml:space="preserve"> in abatement system 
(decimal fraction)</t>
    </r>
  </si>
  <si>
    <t>Input Gas Calculation for dij</t>
  </si>
  <si>
    <t>Input Gas</t>
  </si>
  <si>
    <t>Cijp * Dkjp</t>
  </si>
  <si>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</si>
  <si>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</si>
  <si>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</si>
  <si>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r>
      <t>BCHF</t>
    </r>
    <r>
      <rPr>
        <vertAlign val="subscript"/>
        <sz val="11"/>
        <color indexed="8"/>
        <rFont val="Arial"/>
        <family val="2"/>
      </rPr>
      <t xml:space="preserve">3 </t>
    </r>
    <r>
      <rPr>
        <sz val="11"/>
        <color indexed="8"/>
        <rFont val="Arial"/>
        <family val="2"/>
      </rPr>
      <t>(Metric Tons)</t>
    </r>
  </si>
  <si>
    <r>
      <rPr>
        <b/>
        <sz val="11"/>
        <color indexed="8"/>
        <rFont val="Arial"/>
        <family val="2"/>
      </rPr>
      <t>[1-U</t>
    </r>
    <r>
      <rPr>
        <b/>
        <vertAlign val="subscript"/>
        <sz val="11"/>
        <color indexed="8"/>
        <rFont val="Arial"/>
        <family val="2"/>
      </rPr>
      <t>N2O,j</t>
    </r>
    <r>
      <rPr>
        <b/>
        <sz val="11"/>
        <color indexed="8"/>
        <rFont val="Arial"/>
        <family val="2"/>
      </rPr>
      <t>]</t>
    </r>
    <r>
      <rPr>
        <sz val="11"/>
        <color indexed="8"/>
        <rFont val="Arial"/>
        <family val="2"/>
      </rPr>
      <t xml:space="preserve"> One minus the Default N</t>
    </r>
    <r>
      <rPr>
        <vertAlign val="subscript"/>
        <sz val="11"/>
        <color indexed="8"/>
        <rFont val="Arial"/>
        <family val="2"/>
      </rPr>
      <t>2</t>
    </r>
    <r>
      <rPr>
        <sz val="11"/>
        <color indexed="8"/>
        <rFont val="Arial"/>
        <family val="2"/>
      </rPr>
      <t xml:space="preserve">O process utilization factor as given in Table I-8 </t>
    </r>
  </si>
  <si>
    <t>All Other Manufacturing Processes</t>
  </si>
  <si>
    <t>STEP 2.) If you manufacture semiconductors or MEMS, calculate annual production process emissions of each input gas i for threshold applicability purposes using the default emission factors shown in Table I–1 to  and Equation I–1 of subpart I. [§98.91(a)(1)]</t>
  </si>
  <si>
    <t>STEP 3.) If you manufacture LCDs, calculate annual production process emissions of each input gas i for threshold applicability purposes using the default emission factors shown in Table I–1 and Equation I–2 of subpart I. [§98.91(a)(2)]</t>
  </si>
  <si>
    <t>STEP 4.) If you manufacture PVs, calculate annual production process emissions of each input gas i for threshold applicability purposes using gas-appropriate GWP values shown in Table A–1 to subpart A and Equation I–3 of subpart I. Only gases used in PV manufacturing that have listed GWP values in Table A–1 to subpart A of this part must be considered for threshold applicability purposes. [§98.91(a)(3)]</t>
  </si>
  <si>
    <t>STEP 5.) Calculate total annual production process emissions for threshold applicability purposes using Equation I–4 of subpart I. [§98.91(a)(4)]</t>
  </si>
  <si>
    <r>
      <t>You must report GHG emissions under subpart I if electronics manufacturing production processes, as defined in §98.90, are performed at your facility and your facility meets the threshold as defined in either  §98.2(a)(1) or (a)(2). Use this worksheet to calculate total annual GHG emissions for comparison to the 25,000 metric ton CO</t>
    </r>
    <r>
      <rPr>
        <vertAlign val="subscript"/>
        <sz val="11"/>
        <color theme="1"/>
        <rFont val="Arial"/>
        <family val="2"/>
      </rPr>
      <t>2</t>
    </r>
    <r>
      <rPr>
        <sz val="11"/>
        <color theme="1"/>
        <rFont val="Arial"/>
        <family val="2"/>
      </rPr>
      <t>e per year emission threshold.</t>
    </r>
  </si>
  <si>
    <t>If you manufacture MEMS, LCDs, or PVs and you meet the threshold requirement, you must calculate annual facility-level emissions of each fluorinated GHG used for the plasma etching and chamber cleaning process types. Use this worksheet to calculate emission using default utilization and by-product formation rates as shown in Table I–5, I–6, or I–7 of subpart I.</t>
  </si>
  <si>
    <r>
      <t xml:space="preserve">Tables </t>
    </r>
    <r>
      <rPr>
        <sz val="11"/>
        <color theme="1"/>
        <rFont val="Times New Roman"/>
        <family val="1"/>
      </rPr>
      <t>I</t>
    </r>
    <r>
      <rPr>
        <sz val="11"/>
        <color theme="1"/>
        <rFont val="Arial"/>
        <family val="2"/>
      </rPr>
      <t xml:space="preserve">-1 through </t>
    </r>
    <r>
      <rPr>
        <sz val="11"/>
        <color theme="1"/>
        <rFont val="Times New Roman"/>
        <family val="1"/>
      </rPr>
      <t>I</t>
    </r>
    <r>
      <rPr>
        <sz val="11"/>
        <color theme="1"/>
        <rFont val="Arial"/>
        <family val="2"/>
      </rPr>
      <t xml:space="preserve">-8 to subpart </t>
    </r>
    <r>
      <rPr>
        <sz val="11"/>
        <color theme="1"/>
        <rFont val="Times New Roman"/>
        <family val="1"/>
      </rPr>
      <t>I</t>
    </r>
    <r>
      <rPr>
        <sz val="11"/>
        <color theme="1"/>
        <rFont val="Arial"/>
        <family val="2"/>
      </rPr>
      <t xml:space="preserve"> of Part 98 - Default Emission Factors</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</si>
  <si>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 from eq. I-14)</t>
    </r>
  </si>
  <si>
    <r>
      <rPr>
        <b/>
        <sz val="11"/>
        <color indexed="8"/>
        <rFont val="Arial"/>
        <family val="2"/>
      </rPr>
      <t>[d</t>
    </r>
    <r>
      <rPr>
        <b/>
        <vertAlign val="subscript"/>
        <sz val="11"/>
        <color indexed="8"/>
        <rFont val="Arial"/>
        <family val="2"/>
      </rPr>
      <t>kjk</t>
    </r>
    <r>
      <rPr>
        <b/>
        <sz val="11"/>
        <color indexed="8"/>
        <rFont val="Arial"/>
        <family val="2"/>
      </rPr>
      <t>]</t>
    </r>
    <r>
      <rPr>
        <sz val="11"/>
        <color indexed="8"/>
        <rFont val="Arial"/>
        <family val="2"/>
      </rPr>
      <t xml:space="preserve"> Process type -specific destruction or removal efficiency for BCF</t>
    </r>
    <r>
      <rPr>
        <vertAlign val="subscript"/>
        <sz val="11"/>
        <color indexed="8"/>
        <rFont val="Arial"/>
        <family val="2"/>
      </rPr>
      <t>4</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</si>
  <si>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</si>
  <si>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</si>
  <si>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BCHF</t>
    </r>
    <r>
      <rPr>
        <vertAlign val="subscript"/>
        <sz val="11"/>
        <color indexed="8"/>
        <rFont val="Arial"/>
        <family val="2"/>
      </rPr>
      <t>3</t>
    </r>
    <r>
      <rPr>
        <sz val="11"/>
        <color indexed="8"/>
        <rFont val="Arial"/>
        <family val="2"/>
      </rPr>
      <t xml:space="preserve"> 
(decimal fraction)</t>
    </r>
  </si>
  <si>
    <r>
      <t xml:space="preserve"> </t>
    </r>
    <r>
      <rPr>
        <b/>
        <sz val="11"/>
        <color indexed="8"/>
        <rFont val="Arial"/>
        <family val="2"/>
      </rPr>
      <t>BCF</t>
    </r>
    <r>
      <rPr>
        <b/>
        <vertAlign val="subscript"/>
        <sz val="11"/>
        <color indexed="8"/>
        <rFont val="Arial"/>
        <family val="2"/>
      </rPr>
      <t>4</t>
    </r>
  </si>
  <si>
    <r>
      <rPr>
        <b/>
        <sz val="11"/>
        <color indexed="8"/>
        <rFont val="Arial"/>
        <family val="2"/>
      </rPr>
      <t>BC</t>
    </r>
    <r>
      <rPr>
        <b/>
        <vertAlign val="subscript"/>
        <sz val="11"/>
        <color indexed="8"/>
        <rFont val="Arial"/>
        <family val="2"/>
      </rPr>
      <t>2</t>
    </r>
    <r>
      <rPr>
        <b/>
        <sz val="11"/>
        <color indexed="8"/>
        <rFont val="Arial"/>
        <family val="2"/>
      </rPr>
      <t>F</t>
    </r>
    <r>
      <rPr>
        <b/>
        <vertAlign val="subscript"/>
        <sz val="11"/>
        <color indexed="8"/>
        <rFont val="Arial"/>
        <family val="2"/>
      </rPr>
      <t>6</t>
    </r>
  </si>
  <si>
    <r>
      <rPr>
        <b/>
        <sz val="11"/>
        <color indexed="8"/>
        <rFont val="Arial"/>
        <family val="2"/>
      </rPr>
      <t>BC</t>
    </r>
    <r>
      <rPr>
        <b/>
        <vertAlign val="subscript"/>
        <sz val="11"/>
        <color indexed="8"/>
        <rFont val="Arial"/>
        <family val="2"/>
      </rPr>
      <t>3</t>
    </r>
    <r>
      <rPr>
        <b/>
        <sz val="11"/>
        <color indexed="8"/>
        <rFont val="Arial"/>
        <family val="2"/>
      </rPr>
      <t>F</t>
    </r>
    <r>
      <rPr>
        <b/>
        <vertAlign val="subscript"/>
        <sz val="11"/>
        <color indexed="8"/>
        <rFont val="Arial"/>
        <family val="2"/>
      </rPr>
      <t>8</t>
    </r>
  </si>
  <si>
    <t>Input Gas Cijp * Dijp</t>
  </si>
  <si>
    <t xml:space="preserve">BCF4 </t>
  </si>
  <si>
    <t>Abatement system and gas-specific destruction or removal efficiency for input gas (decimal fraction)</t>
  </si>
  <si>
    <r>
      <t xml:space="preserve">Abatement system and gas-specific destruction or removal efficiency for </t>
    </r>
    <r>
      <rPr>
        <b/>
        <sz val="11"/>
        <color indexed="8"/>
        <rFont val="Arial"/>
        <family val="2"/>
      </rPr>
      <t>BCF</t>
    </r>
    <r>
      <rPr>
        <b/>
        <vertAlign val="subscript"/>
        <sz val="11"/>
        <color indexed="8"/>
        <rFont val="Arial"/>
        <family val="2"/>
      </rPr>
      <t>4</t>
    </r>
    <r>
      <rPr>
        <sz val="11"/>
        <color indexed="8"/>
        <rFont val="Arial"/>
        <family val="2"/>
      </rPr>
      <t xml:space="preserve"> (decimal fraction)</t>
    </r>
  </si>
  <si>
    <r>
      <t xml:space="preserve">Abatement system and gas-specific destruction or removal efficiency for </t>
    </r>
    <r>
      <rPr>
        <b/>
        <sz val="11"/>
        <color indexed="8"/>
        <rFont val="Arial"/>
        <family val="2"/>
      </rPr>
      <t>BC</t>
    </r>
    <r>
      <rPr>
        <b/>
        <vertAlign val="subscript"/>
        <sz val="11"/>
        <color indexed="8"/>
        <rFont val="Arial"/>
        <family val="2"/>
      </rPr>
      <t>3</t>
    </r>
    <r>
      <rPr>
        <b/>
        <sz val="11"/>
        <color indexed="8"/>
        <rFont val="Arial"/>
        <family val="2"/>
      </rPr>
      <t>F</t>
    </r>
    <r>
      <rPr>
        <b/>
        <vertAlign val="subscript"/>
        <sz val="11"/>
        <color indexed="8"/>
        <rFont val="Arial"/>
        <family val="2"/>
      </rPr>
      <t>8</t>
    </r>
    <r>
      <rPr>
        <sz val="11"/>
        <color indexed="8"/>
        <rFont val="Arial"/>
        <family val="2"/>
      </rPr>
      <t xml:space="preserve"> (decimal fraction)</t>
    </r>
  </si>
  <si>
    <r>
      <t xml:space="preserve">Abatement system and gas-specific destruction or removal efficiency for </t>
    </r>
    <r>
      <rPr>
        <b/>
        <sz val="11"/>
        <color indexed="8"/>
        <rFont val="Arial"/>
        <family val="2"/>
      </rPr>
      <t>BC</t>
    </r>
    <r>
      <rPr>
        <b/>
        <vertAlign val="subscript"/>
        <sz val="11"/>
        <color indexed="8"/>
        <rFont val="Arial"/>
        <family val="2"/>
      </rPr>
      <t>2</t>
    </r>
    <r>
      <rPr>
        <b/>
        <sz val="11"/>
        <color indexed="8"/>
        <rFont val="Arial"/>
        <family val="2"/>
      </rPr>
      <t>F</t>
    </r>
    <r>
      <rPr>
        <b/>
        <vertAlign val="subscript"/>
        <sz val="11"/>
        <color indexed="8"/>
        <rFont val="Arial"/>
        <family val="2"/>
      </rPr>
      <t>6</t>
    </r>
    <r>
      <rPr>
        <sz val="11"/>
        <color indexed="8"/>
        <rFont val="Arial"/>
        <family val="2"/>
      </rPr>
      <t xml:space="preserve"> (decimal fraction)</t>
    </r>
  </si>
  <si>
    <r>
      <t xml:space="preserve">Abatement system and gas-specific destruction or removal efficiency for </t>
    </r>
    <r>
      <rPr>
        <b/>
        <sz val="11"/>
        <color indexed="8"/>
        <rFont val="Arial"/>
        <family val="2"/>
      </rPr>
      <t>BCHF</t>
    </r>
    <r>
      <rPr>
        <b/>
        <vertAlign val="subscript"/>
        <sz val="11"/>
        <color indexed="8"/>
        <rFont val="Arial"/>
        <family val="2"/>
      </rPr>
      <t>3</t>
    </r>
    <r>
      <rPr>
        <sz val="11"/>
        <color indexed="8"/>
        <rFont val="Arial"/>
        <family val="2"/>
      </rPr>
      <t xml:space="preserve"> (decimal fraction)</t>
    </r>
  </si>
  <si>
    <t>List for cell E108</t>
  </si>
  <si>
    <t>Enter Other By-Product Gas Here</t>
  </si>
  <si>
    <r>
      <rPr>
        <b/>
        <sz val="11"/>
        <color indexed="8"/>
        <rFont val="Arial"/>
        <family val="2"/>
      </rPr>
      <t>[d</t>
    </r>
    <r>
      <rPr>
        <b/>
        <vertAlign val="subscript"/>
        <sz val="11"/>
        <color indexed="8"/>
        <rFont val="Arial"/>
        <family val="2"/>
      </rPr>
      <t>jkp</t>
    </r>
    <r>
      <rPr>
        <b/>
        <sz val="11"/>
        <color indexed="8"/>
        <rFont val="Arial"/>
        <family val="2"/>
      </rPr>
      <t>]</t>
    </r>
    <r>
      <rPr>
        <sz val="11"/>
        <color indexed="8"/>
        <rFont val="Arial"/>
        <family val="2"/>
      </rPr>
      <t xml:space="preserve"> Destruction or removal efficiency for Other by-product gas in abatement system 
(decimal fraction)</t>
    </r>
  </si>
  <si>
    <t>Other 1</t>
  </si>
  <si>
    <t>Other 2</t>
  </si>
  <si>
    <t>Other 3</t>
  </si>
  <si>
    <t>Other 4</t>
  </si>
  <si>
    <t>other 1</t>
  </si>
  <si>
    <t>Other2</t>
  </si>
  <si>
    <t>other3</t>
  </si>
  <si>
    <t>other 4</t>
  </si>
  <si>
    <r>
      <rPr>
        <b/>
        <sz val="11"/>
        <color indexed="8"/>
        <rFont val="Arial"/>
        <family val="2"/>
      </rPr>
      <t>[d</t>
    </r>
    <r>
      <rPr>
        <b/>
        <vertAlign val="subscript"/>
        <sz val="11"/>
        <color indexed="8"/>
        <rFont val="Arial"/>
        <family val="2"/>
      </rPr>
      <t>kjk</t>
    </r>
    <r>
      <rPr>
        <b/>
        <sz val="11"/>
        <color indexed="8"/>
        <rFont val="Arial"/>
        <family val="2"/>
      </rPr>
      <t>]</t>
    </r>
    <r>
      <rPr>
        <sz val="11"/>
        <color indexed="8"/>
        <rFont val="Arial"/>
        <family val="2"/>
      </rPr>
      <t xml:space="preserve"> Process type -specific destruction or removal efficiency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</si>
  <si>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</si>
  <si>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t>
    </r>
    <r>
      <rPr>
        <sz val="11"/>
        <color indexed="8"/>
        <rFont val="Arial"/>
        <family val="2"/>
      </rPr>
      <t xml:space="preserve">
(decimal fraction)</t>
    </r>
  </si>
  <si>
    <r>
      <rPr>
        <b/>
        <sz val="11"/>
        <color indexed="8"/>
        <rFont val="Arial"/>
        <family val="2"/>
      </rPr>
      <t>[S]</t>
    </r>
    <r>
      <rPr>
        <sz val="11"/>
        <color indexed="8"/>
        <rFont val="Arial"/>
        <family val="2"/>
      </rPr>
      <t xml:space="preserve"> Annual manufacturing capacity of the facility applied to semiconductor manufacture or MEMS manufacture, as applicable (m</t>
    </r>
    <r>
      <rPr>
        <vertAlign val="superscript"/>
        <sz val="11"/>
        <color indexed="8"/>
        <rFont val="Arial"/>
        <family val="2"/>
      </rPr>
      <t>2</t>
    </r>
    <r>
      <rPr>
        <sz val="11"/>
        <color indexed="8"/>
        <rFont val="Arial"/>
        <family val="2"/>
      </rPr>
      <t xml:space="preserve">) </t>
    </r>
  </si>
  <si>
    <r>
      <rPr>
        <b/>
        <sz val="11"/>
        <color indexed="8"/>
        <rFont val="Arial"/>
        <family val="2"/>
      </rPr>
      <t>[S]</t>
    </r>
    <r>
      <rPr>
        <sz val="11"/>
        <color indexed="8"/>
        <rFont val="Arial"/>
        <family val="2"/>
      </rPr>
      <t xml:space="preserve"> Annual manufacturing capacity of the facility applied to LCD manufacture (m</t>
    </r>
    <r>
      <rPr>
        <vertAlign val="superscript"/>
        <sz val="11"/>
        <color indexed="8"/>
        <rFont val="Arial"/>
        <family val="2"/>
      </rPr>
      <t>2</t>
    </r>
    <r>
      <rPr>
        <sz val="11"/>
        <color indexed="8"/>
        <rFont val="Arial"/>
        <family val="2"/>
      </rPr>
      <t>)</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</si>
  <si>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t>
    </r>
  </si>
  <si>
    <t>Use this worksheet to estimate the annual emissions of fluorinated heat transfer fluids using the mass balance approach described in §98.93(h).</t>
  </si>
  <si>
    <t xml:space="preserve">Include in this table the fraction of the identified by-product gases destroyed in each abatement system. </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</si>
  <si>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  </t>
    </r>
    <r>
      <rPr>
        <sz val="11"/>
        <color rgb="FFFF0000"/>
        <rFont val="Arial"/>
        <family val="2"/>
      </rPr>
      <t>*Note if Uij=0, a zero will appear in this cell, however the calculation will account for that and use a value of 1 for the term (1-Uij).</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</si>
  <si>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BCF</t>
    </r>
    <r>
      <rPr>
        <vertAlign val="subscript"/>
        <sz val="11"/>
        <color indexed="8"/>
        <rFont val="Arial"/>
        <family val="2"/>
      </rPr>
      <t>4</t>
    </r>
    <r>
      <rPr>
        <sz val="11"/>
        <color indexed="8"/>
        <rFont val="Arial"/>
        <family val="2"/>
      </rPr>
      <t xml:space="preserve"> 
(decimal fraction)</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</si>
  <si>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t>
    </r>
    <r>
      <rPr>
        <sz val="11"/>
        <color rgb="FFFF0000"/>
        <rFont val="Arial"/>
        <family val="2"/>
      </rPr>
      <t xml:space="preserve"> *Note:  Sum of apportioning factors across all process types and sub types for each gas should equal 1.0.</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</si>
  <si>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type -specific input gas apportioning factor (decimal fraction). </t>
    </r>
    <r>
      <rPr>
        <sz val="11"/>
        <color rgb="FFFF0000"/>
        <rFont val="Arial"/>
        <family val="2"/>
      </rPr>
      <t>*Note:  Sum of apportioning factors across all process types should equal 1.0.</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</si>
  <si>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t>
    </r>
    <r>
      <rPr>
        <sz val="11"/>
        <color rgb="FFFF0000"/>
        <rFont val="Arial"/>
        <family val="2"/>
      </rPr>
      <t>*Note:  Sum of apportioning factors across all process types and sub types for each gas should equal 1.0.</t>
    </r>
  </si>
  <si>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system is operational when f-GHGs or N2O are flowing through production process tools (hours)</t>
    </r>
  </si>
  <si>
    <r>
      <rPr>
        <b/>
        <sz val="11"/>
        <color indexed="8"/>
        <rFont val="Arial"/>
        <family val="2"/>
      </rPr>
      <t>[T</t>
    </r>
    <r>
      <rPr>
        <b/>
        <vertAlign val="subscript"/>
        <sz val="11"/>
        <color indexed="8"/>
        <rFont val="Arial"/>
        <family val="2"/>
      </rPr>
      <t>p</t>
    </r>
    <r>
      <rPr>
        <b/>
        <sz val="11"/>
        <color indexed="8"/>
        <rFont val="Arial"/>
        <family val="2"/>
      </rPr>
      <t>]</t>
    </r>
    <r>
      <rPr>
        <sz val="11"/>
        <color indexed="8"/>
        <rFont val="Arial"/>
        <family val="2"/>
      </rPr>
      <t xml:space="preserve"> Total time in which f-GHGs or N2O are flowing through production process tools (hours)</t>
    </r>
  </si>
  <si>
    <r>
      <t xml:space="preserve">Select Process sub-type if applicable.  </t>
    </r>
    <r>
      <rPr>
        <sz val="11"/>
        <color rgb="FFFF0000"/>
        <rFont val="Arial"/>
        <family val="2"/>
      </rPr>
      <t>Note: Sub-types only apply to chamber cleaning as part of semiconductor manufacturing</t>
    </r>
  </si>
  <si>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</si>
  <si>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</si>
  <si>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</si>
  <si>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t>The use of these calculation spreadsheets is voluntary. The spreadsheets are meant to support reporters as they complete the e-GGRT online reporting process. You do not need to use EPA’s spreadsheets to perform the calculations for the emissions equations, but you do need to keep records of these calculations (under 40 CFR 98 3(g) and additional subpart-specific provisions) whether or not you use the calculation spreadsheets provided by EPA. If you do use the spreadsheets, you may choose to maintain copies to help meet your record-keeping requirements.</t>
  </si>
  <si>
    <r>
      <t>Are you calculating emissions of fluorinated greenhouse gases, Nitrous Oxide (N</t>
    </r>
    <r>
      <rPr>
        <vertAlign val="subscript"/>
        <sz val="11"/>
        <color theme="1"/>
        <rFont val="Arial"/>
        <family val="2"/>
      </rPr>
      <t>2</t>
    </r>
    <r>
      <rPr>
        <sz val="11"/>
        <color theme="1"/>
        <rFont val="Arial"/>
        <family val="2"/>
      </rPr>
      <t>O), or emissions from Fluorinated Heat Transfer Fluids (f-HTFs)?  Please select only one. If your facility performs multiple functions, please repeat this process separately for each.</t>
    </r>
  </si>
  <si>
    <t>Utilization rates calculated in accordance with 98.94(d) must be done at the recipe specific level and can be used with this workbook in the tab named "f-ghg Recipe"</t>
  </si>
  <si>
    <t>This calculation workbook is designed to coordinate with reporting form version :</t>
  </si>
  <si>
    <t>This calculation workbook is designed to coordinate with reporting form version:</t>
  </si>
  <si>
    <t>*Note:  If copying and pasting into the green cells from one section to the next, instead of selecting from the provided drop down list, please only paste the value, and not the entire cell.  This will ensure that the drop down list of possible inputs for that cell remains accurate.</t>
  </si>
  <si>
    <t>This worksheet will estimate annual emissions of fluorinated heat transfer fluids using the mass balance approach described in Equation I–16 of Subpart I.</t>
  </si>
  <si>
    <t>Fill out the table below to estimate emissions from use of fluorinate heat transfer fluids using the green data entry cells.</t>
  </si>
  <si>
    <t>Calculate Emissions of fluorinated GHGs for semiconductor manufacture of 150 or 200 mm wafer size using default utilization and by-product formation rates.  If you are using recipe-specific utilization and by-product formation rates determined as specified in §98.94(d) please use the "f-GHG by Recipe" tab in this workbook to complete your calculations.
Proceed through the tab, top to bottom and left to right, filling out applicable information in the green data entry cells.</t>
  </si>
  <si>
    <t>Calculate Emissions of fluorinated GHGs for semiconductor manufacture of 300 mm wafer size using default utilization and by-product formation rates.  If you are using recipe-specific utilization and by-product formation rates determined as specified in §98.94(d) please use the "f-GHG by Recipe" tab in this workbook to complete your calculations.
Proceed through the tab, top to bottom and left to right, filling out applicable information in the green data entry cells.</t>
  </si>
  <si>
    <t>If you are not calculating annual facility level emissions of fluorinated GHGs or N2O used in MEMS, LCD, PV, Semiconductor, or other manufacturing processes using the default emission factors provided in tables I-3, I-4, I-5, I-6, and I-7 you must calculate annual emissions using recipe-specific utilization and by-product formation rates determined as specified in §98.94(d) of subpart I.  Use this worksheet to calculate emissions from a single recipe using the green data entry cells.
Copy this worksheet for any additional recipes as needed.</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</si>
  <si>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</si>
  <si>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t>Percent of annual manufacturing capacity of the facility applied to semiconductor manufacture</t>
  </si>
  <si>
    <t>Percent of annual manufacturing capacity of the facility applied to MEMS manufacture</t>
  </si>
  <si>
    <t>Percent of annual manufacturing capacity of the facility applied to LCD manufacture</t>
  </si>
  <si>
    <t>If you manufacture MEMS, LCDs, or PVs, and you meet the threshold you must calculate annual facility-level emissions of each fluorinated GHG used for the plasma etching and chamber cleaning process types. Use this worksheet to calculate emissions using default utilization and by-product formation rates as shown in Table I–5, I–6, or I–7 of subpart I.</t>
  </si>
  <si>
    <r>
      <rPr>
        <b/>
        <sz val="11"/>
        <color indexed="8"/>
        <rFont val="Arial"/>
        <family val="2"/>
      </rPr>
      <t>[ProcesstypeBEk]</t>
    </r>
    <r>
      <rPr>
        <sz val="11"/>
        <color indexed="8"/>
        <rFont val="Arial"/>
        <family val="2"/>
      </rPr>
      <t xml:space="preserve"> Annual Emission of by-product gas 
(metric tons)</t>
    </r>
  </si>
  <si>
    <r>
      <t>Use this worksheet to calculate emissions of N</t>
    </r>
    <r>
      <rPr>
        <vertAlign val="subscript"/>
        <sz val="11"/>
        <color indexed="8"/>
        <rFont val="Arial"/>
        <family val="2"/>
      </rPr>
      <t>2</t>
    </r>
    <r>
      <rPr>
        <sz val="11"/>
        <color indexed="8"/>
        <rFont val="Arial"/>
        <family val="2"/>
      </rPr>
      <t>O based on default utilization factors for manufacturing processes from Table I-8. If your facility uses more than 50kg of N</t>
    </r>
    <r>
      <rPr>
        <vertAlign val="subscript"/>
        <sz val="11"/>
        <color indexed="8"/>
        <rFont val="Arial"/>
        <family val="2"/>
      </rPr>
      <t>2</t>
    </r>
    <r>
      <rPr>
        <sz val="11"/>
        <color indexed="8"/>
        <rFont val="Arial"/>
        <family val="2"/>
      </rPr>
      <t>O in one reporting year, use all equations below to calculate N</t>
    </r>
    <r>
      <rPr>
        <vertAlign val="subscript"/>
        <sz val="11"/>
        <color indexed="8"/>
        <rFont val="Arial"/>
        <family val="2"/>
      </rPr>
      <t>2</t>
    </r>
    <r>
      <rPr>
        <sz val="11"/>
        <color indexed="8"/>
        <rFont val="Arial"/>
        <family val="2"/>
      </rPr>
      <t>O facility level emissions from each chemical vapor deposition process</t>
    </r>
  </si>
  <si>
    <r>
      <rPr>
        <b/>
        <sz val="11"/>
        <color indexed="8"/>
        <rFont val="Arial"/>
        <family val="2"/>
      </rPr>
      <t>[C</t>
    </r>
    <r>
      <rPr>
        <b/>
        <vertAlign val="subscript"/>
        <sz val="11"/>
        <color indexed="8"/>
        <rFont val="Arial"/>
        <family val="2"/>
      </rPr>
      <t>N2O,j</t>
    </r>
    <r>
      <rPr>
        <b/>
        <sz val="11"/>
        <color indexed="8"/>
        <rFont val="Arial"/>
        <family val="2"/>
      </rPr>
      <t>]</t>
    </r>
    <r>
      <rPr>
        <sz val="11"/>
        <color indexed="8"/>
        <rFont val="Arial"/>
        <family val="2"/>
      </rPr>
      <t xml:space="preserve"> Amount N</t>
    </r>
    <r>
      <rPr>
        <vertAlign val="subscript"/>
        <sz val="11"/>
        <color indexed="8"/>
        <rFont val="Arial"/>
        <family val="2"/>
      </rPr>
      <t>2</t>
    </r>
    <r>
      <rPr>
        <sz val="11"/>
        <color indexed="8"/>
        <rFont val="Arial"/>
        <family val="2"/>
      </rPr>
      <t>O consumed for process type as calculated in Equation I-13 (kg)</t>
    </r>
  </si>
  <si>
    <r>
      <t>[EH</t>
    </r>
    <r>
      <rPr>
        <b/>
        <vertAlign val="subscript"/>
        <sz val="11"/>
        <color indexed="8"/>
        <rFont val="Arial"/>
        <family val="2"/>
      </rPr>
      <t>i</t>
    </r>
    <r>
      <rPr>
        <b/>
        <sz val="11"/>
        <color indexed="8"/>
        <rFont val="Arial"/>
        <family val="2"/>
      </rPr>
      <t>]</t>
    </r>
    <r>
      <rPr>
        <sz val="11"/>
        <color indexed="8"/>
        <rFont val="Arial"/>
        <family val="2"/>
      </rPr>
      <t xml:space="preserve"> Emissions of fluorinated heat transfer fluid, i 
(metric tons/year)</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</si>
  <si>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</si>
  <si>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</si>
  <si>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[BE</t>
    </r>
    <r>
      <rPr>
        <b/>
        <vertAlign val="subscript"/>
        <sz val="11"/>
        <color indexed="8"/>
        <rFont val="Arial"/>
        <family val="2"/>
      </rPr>
      <t>ijk</t>
    </r>
    <r>
      <rPr>
        <b/>
        <sz val="11"/>
        <color indexed="8"/>
        <rFont val="Arial"/>
        <family val="2"/>
      </rPr>
      <t xml:space="preserve">] </t>
    </r>
    <r>
      <rPr>
        <sz val="11"/>
        <color indexed="8"/>
        <rFont val="Arial"/>
        <family val="2"/>
      </rPr>
      <t>Annual Emission of by-product gases (Metric Tons)</t>
    </r>
  </si>
  <si>
    <r>
      <rPr>
        <b/>
        <sz val="11"/>
        <color indexed="8"/>
        <rFont val="Arial"/>
        <family val="2"/>
      </rPr>
      <t>[BE</t>
    </r>
    <r>
      <rPr>
        <b/>
        <vertAlign val="subscript"/>
        <sz val="11"/>
        <color indexed="8"/>
        <rFont val="Arial"/>
        <family val="2"/>
      </rPr>
      <t>ijk</t>
    </r>
    <r>
      <rPr>
        <b/>
        <sz val="11"/>
        <color indexed="8"/>
        <rFont val="Arial"/>
        <family val="2"/>
      </rPr>
      <t xml:space="preserve">] </t>
    </r>
    <r>
      <rPr>
        <sz val="11"/>
        <color indexed="8"/>
        <rFont val="Arial"/>
        <family val="2"/>
      </rPr>
      <t>Annual Emission of Other by-product gases (Metric Tons)</t>
    </r>
  </si>
  <si>
    <t>PFC-5-1-14 (Perfluorohexane)</t>
  </si>
  <si>
    <t>HFE-449sl (HFE-7100) Chemical blend</t>
  </si>
  <si>
    <t>HFE-569sf2 (HFE-7200) Chemical blend</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</si>
  <si>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 </t>
    </r>
    <r>
      <rPr>
        <sz val="11"/>
        <color rgb="FFFF0000"/>
        <rFont val="Arial"/>
        <family val="2"/>
      </rPr>
      <t xml:space="preserve"> *Note if Uij=0, a zero will appear in this cell, however the calculation will account for that and use a value of 1 for the term (1-Uij).</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</si>
  <si>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I-4)  </t>
    </r>
    <r>
      <rPr>
        <sz val="11"/>
        <color rgb="FFFF0000"/>
        <rFont val="Arial"/>
        <family val="2"/>
      </rPr>
      <t>*Note if Uij=0, a zero will appear in this cell, however the calculation will account for that and use a value of 1 for the term (1-Uij).</t>
    </r>
  </si>
  <si>
    <t>STEP 3.) Calculate the total the uptime of any abatement system using Equation I-15. [§98.93(g)]</t>
  </si>
  <si>
    <r>
      <rPr>
        <b/>
        <sz val="11"/>
        <color indexed="8"/>
        <rFont val="Arial"/>
        <family val="2"/>
      </rPr>
      <t>[A</t>
    </r>
    <r>
      <rPr>
        <b/>
        <vertAlign val="subscript"/>
        <sz val="11"/>
        <color indexed="8"/>
        <rFont val="Arial"/>
        <family val="2"/>
      </rPr>
      <t>i</t>
    </r>
    <r>
      <rPr>
        <b/>
        <sz val="11"/>
        <color indexed="8"/>
        <rFont val="Arial"/>
        <family val="2"/>
      </rPr>
      <t>]</t>
    </r>
    <r>
      <rPr>
        <sz val="11"/>
        <color indexed="8"/>
        <rFont val="Arial"/>
        <family val="2"/>
      </rPr>
      <t xml:space="preserve"> Acquisitions of gas during the year through purchases or other transactions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</si>
  <si>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N</t>
    </r>
    <r>
      <rPr>
        <vertAlign val="subscript"/>
        <sz val="11"/>
        <color indexed="8"/>
        <rFont val="Arial"/>
        <family val="2"/>
      </rPr>
      <t>2</t>
    </r>
    <r>
      <rPr>
        <sz val="11"/>
        <color indexed="8"/>
        <rFont val="Arial"/>
        <family val="2"/>
      </rPr>
      <t>O stored in containers at the end of the reporting year (kg)</t>
    </r>
  </si>
  <si>
    <r>
      <t>[I</t>
    </r>
    <r>
      <rPr>
        <vertAlign val="subscript"/>
        <sz val="11"/>
        <color indexed="8"/>
        <rFont val="Arial"/>
        <family val="2"/>
      </rPr>
      <t>Bi</t>
    </r>
    <r>
      <rPr>
        <sz val="11"/>
        <color indexed="8"/>
        <rFont val="Arial"/>
        <family val="2"/>
      </rPr>
      <t>] Amount of N</t>
    </r>
    <r>
      <rPr>
        <vertAlign val="subscript"/>
        <sz val="11"/>
        <color indexed="8"/>
        <rFont val="Arial"/>
        <family val="2"/>
      </rPr>
      <t>2</t>
    </r>
    <r>
      <rPr>
        <sz val="11"/>
        <color indexed="8"/>
        <rFont val="Arial"/>
        <family val="2"/>
      </rPr>
      <t>O stored in containers at the beginning of the reporting year (kg)</t>
    </r>
  </si>
  <si>
    <r>
      <t>[Ai] Acquisitions of N</t>
    </r>
    <r>
      <rPr>
        <vertAlign val="subscript"/>
        <sz val="11"/>
        <color indexed="8"/>
        <rFont val="Arial"/>
        <family val="2"/>
      </rPr>
      <t>2</t>
    </r>
    <r>
      <rPr>
        <sz val="11"/>
        <color indexed="8"/>
        <rFont val="Arial"/>
        <family val="2"/>
      </rPr>
      <t>O during the year through purchases or other transactions (kg)</t>
    </r>
  </si>
  <si>
    <t>[Ai] Acquisitions of gas during the year through purchases or other transactions 
(kg)</t>
  </si>
  <si>
    <t>[aij] Fraction of input gas used with abatement systems 
(decimal fraction)</t>
  </si>
  <si>
    <t>[aij] Fraction of input gas used with abatement systems (decimal fraction)</t>
  </si>
  <si>
    <t>http://www.epa.gov/ghgreporting/reporters/subpart/i.html</t>
  </si>
  <si>
    <r>
      <t xml:space="preserve">[aij] Fraction of input gas used with abatement systems (decimal fraction) 
</t>
    </r>
    <r>
      <rPr>
        <sz val="11"/>
        <color rgb="FFFF0000"/>
        <rFont val="Arial"/>
        <family val="2"/>
      </rPr>
      <t>User input required, not autocalculated</t>
    </r>
  </si>
  <si>
    <r>
      <t xml:space="preserve">[aN2Oj] Fraction of N2O used with abatement systems (decimal fraction)
</t>
    </r>
    <r>
      <rPr>
        <sz val="11"/>
        <color rgb="FFFF0000"/>
        <rFont val="Arial"/>
        <family val="2"/>
      </rPr>
      <t>User input required, not autocalculated</t>
    </r>
  </si>
  <si>
    <r>
      <t xml:space="preserve">[aij] Fraction of input gas used with abatement systems (decimal fraction)
 </t>
    </r>
    <r>
      <rPr>
        <sz val="11"/>
        <color rgb="FFFF0000"/>
        <rFont val="Arial"/>
        <family val="2"/>
      </rPr>
      <t>User input required, not autocalculated</t>
    </r>
  </si>
  <si>
    <r>
      <t xml:space="preserve">[aij] Fraction of input gas used with abatement systems (decimal fraction)
</t>
    </r>
    <r>
      <rPr>
        <sz val="11"/>
        <color rgb="FFFF0000"/>
        <rFont val="Arial"/>
        <family val="2"/>
      </rPr>
      <t>User input required, not autocalculated</t>
    </r>
  </si>
  <si>
    <r>
      <t>[I</t>
    </r>
    <r>
      <rPr>
        <b/>
        <vertAlign val="subscript"/>
        <sz val="11"/>
        <color indexed="8"/>
        <rFont val="Arial"/>
        <family val="2"/>
      </rPr>
      <t>iB</t>
    </r>
    <r>
      <rPr>
        <b/>
        <sz val="11"/>
        <color indexed="8"/>
        <rFont val="Arial"/>
        <family val="2"/>
      </rPr>
      <t xml:space="preserve">] </t>
    </r>
    <r>
      <rPr>
        <sz val="11"/>
        <color indexed="8"/>
        <rFont val="Arial"/>
        <family val="2"/>
      </rPr>
      <t>Inventory of fluorinated heat transfer fluid in containers other than equipment at the beginning of the reporting year (in stock or storage)
(liters)</t>
    </r>
  </si>
  <si>
    <r>
      <t>[P</t>
    </r>
    <r>
      <rPr>
        <b/>
        <vertAlign val="subscript"/>
        <sz val="11"/>
        <color indexed="8"/>
        <rFont val="Arial"/>
        <family val="2"/>
      </rPr>
      <t>i</t>
    </r>
    <r>
      <rPr>
        <b/>
        <sz val="11"/>
        <color indexed="8"/>
        <rFont val="Arial"/>
        <family val="2"/>
      </rPr>
      <t xml:space="preserve">] </t>
    </r>
    <r>
      <rPr>
        <sz val="11"/>
        <color indexed="8"/>
        <rFont val="Arial"/>
        <family val="2"/>
      </rPr>
      <t>Acquisitions of fluorinated heat transfer fluid during the reporting year
(liters)</t>
    </r>
  </si>
  <si>
    <r>
      <rPr>
        <b/>
        <sz val="11"/>
        <color indexed="8"/>
        <rFont val="Arial"/>
        <family val="2"/>
      </rPr>
      <t>[N</t>
    </r>
    <r>
      <rPr>
        <b/>
        <vertAlign val="subscript"/>
        <sz val="11"/>
        <color indexed="8"/>
        <rFont val="Arial"/>
        <family val="2"/>
      </rPr>
      <t>i</t>
    </r>
    <r>
      <rPr>
        <b/>
        <sz val="11"/>
        <color indexed="8"/>
        <rFont val="Arial"/>
        <family val="2"/>
      </rPr>
      <t>]</t>
    </r>
    <r>
      <rPr>
        <sz val="11"/>
        <color indexed="8"/>
        <rFont val="Arial"/>
        <family val="2"/>
      </rPr>
      <t>= Total nameplate capacity (full and proper charge) of equipment that uses fluorinated heat transfer fluid and that is newly installed during the reporting year 
(liters)</t>
    </r>
  </si>
  <si>
    <r>
      <t>[Ri]</t>
    </r>
    <r>
      <rPr>
        <sz val="11"/>
        <color indexed="8"/>
        <rFont val="Arial"/>
        <family val="2"/>
      </rPr>
      <t xml:space="preserve"> Total nameplate capacity (full and proper charge) of equipment that uses fluorinated heat transfer fluid and that is removed from service during the reporting year
(liters)</t>
    </r>
  </si>
  <si>
    <r>
      <t>[I</t>
    </r>
    <r>
      <rPr>
        <b/>
        <vertAlign val="subscript"/>
        <sz val="11"/>
        <color indexed="8"/>
        <rFont val="Arial"/>
        <family val="2"/>
      </rPr>
      <t>iE</t>
    </r>
    <r>
      <rPr>
        <b/>
        <sz val="11"/>
        <color indexed="8"/>
        <rFont val="Arial"/>
        <family val="2"/>
      </rPr>
      <t>]</t>
    </r>
    <r>
      <rPr>
        <sz val="11"/>
        <color indexed="8"/>
        <rFont val="Arial"/>
        <family val="2"/>
      </rPr>
      <t xml:space="preserve"> Inventory of fluorinated heat transfer fluid in containers other than equipment at the end of the reporting year (in stock or storage)
(liters)</t>
    </r>
  </si>
  <si>
    <r>
      <t>[D</t>
    </r>
    <r>
      <rPr>
        <b/>
        <vertAlign val="subscript"/>
        <sz val="11"/>
        <color indexed="8"/>
        <rFont val="Arial"/>
        <family val="2"/>
      </rPr>
      <t>i</t>
    </r>
    <r>
      <rPr>
        <b/>
        <sz val="11"/>
        <color indexed="8"/>
        <rFont val="Arial"/>
        <family val="2"/>
      </rPr>
      <t xml:space="preserve">] </t>
    </r>
    <r>
      <rPr>
        <sz val="11"/>
        <color indexed="8"/>
        <rFont val="Arial"/>
        <family val="2"/>
      </rPr>
      <t>Disbursements of fluorinated heat transfer fluid i during the reporting year
(liters)</t>
    </r>
  </si>
  <si>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Annual emissions of N2O for N2O-using process j (metric tons).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</si>
</sst>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
    <numFmt numFmtId="167" formatCode="#,##0.0000"/>
    <numFmt numFmtId="168" formatCode="0.0000"/>
    <numFmt numFmtId="169" formatCode="#,##0.00000"/>
  </numFmts>
  <fonts count="36" x14ac:knownFonts="1">
    <font>
      <sz val="11"/>
      <color theme="1"/>
      <name val="Calibri"/>
      <family val="2"/>
      <scheme val="minor"/>
    </font>
    <font>
      <sz val="11"/>
      <color theme="1"/>
      <name val="Times New Roman"/>
      <family val="2"/>
    </font>
    <font>
      <b/>
      <sz val="11"/>
      <color indexed="8"/>
      <name val="Arial"/>
      <family val="2"/>
    </font>
    <font>
      <sz val="11"/>
      <color indexed="8"/>
      <name val="Arial"/>
      <family val="2"/>
    </font>
    <font>
      <u/>
      <sz val="9.35"/>
      <color indexed="12"/>
      <name val="Calibri"/>
      <family val="2"/>
    </font>
    <font>
      <u/>
      <sz val="11"/>
      <color indexed="12"/>
      <name val="Arial"/>
      <family val="2"/>
    </font>
    <font>
      <vertAlign val="subscript"/>
      <sz val="11"/>
      <color indexed="8"/>
      <name val="Arial"/>
      <family val="2"/>
    </font>
    <font>
      <sz val="10"/>
      <name val="Arial"/>
      <family val="2"/>
    </font>
    <font>
      <vertAlign val="superscript"/>
      <sz val="11"/>
      <color indexed="8"/>
      <name val="Arial"/>
      <family val="2"/>
    </font>
    <font>
      <b/>
      <vertAlign val="subscript"/>
      <sz val="11"/>
      <color indexed="8"/>
      <name val="Arial"/>
      <family val="2"/>
    </font>
    <font>
      <b/>
      <sz val="13"/>
      <color indexed="8"/>
      <name val="Arial"/>
      <family val="2"/>
    </font>
    <font>
      <b/>
      <vertAlign val="subscript"/>
      <sz val="13"/>
      <color indexed="8"/>
      <name val="Arial"/>
      <family val="2"/>
    </font>
    <font>
      <sz val="11"/>
      <color indexed="10"/>
      <name val="Arial"/>
      <family val="2"/>
    </font>
    <font>
      <sz val="11"/>
      <name val="Arial"/>
      <family val="2"/>
    </font>
    <font>
      <b/>
      <sz val="14"/>
      <color indexed="8"/>
      <name val="Arial"/>
      <family val="2"/>
    </font>
    <font>
      <b/>
      <sz val="11"/>
      <color indexed="10"/>
      <name val="Arial"/>
      <family val="2"/>
    </font>
    <font>
      <b/>
      <sz val="11"/>
      <name val="Arial"/>
      <family val="2"/>
    </font>
    <font>
      <b/>
      <vertAlign val="subscript"/>
      <sz val="14"/>
      <color indexed="8"/>
      <name val="Arial"/>
      <family val="2"/>
    </font>
    <font>
      <b/>
      <sz val="11"/>
      <color indexed="30"/>
      <name val="Arial"/>
      <family val="2"/>
    </font>
    <font>
      <b/>
      <sz val="11"/>
      <color indexed="10"/>
      <name val="Arial"/>
      <family val="2"/>
    </font>
    <font>
      <b/>
      <sz val="12"/>
      <color indexed="8"/>
      <name val="Arial"/>
      <family val="2"/>
    </font>
    <font>
      <b/>
      <u/>
      <sz val="11"/>
      <color indexed="8"/>
      <name val="Arial"/>
      <family val="2"/>
    </font>
    <font>
      <sz val="8"/>
      <name val="Verdana"/>
      <family val="2"/>
    </font>
    <font>
      <b/>
      <vertAlign val="subscript"/>
      <sz val="12"/>
      <color indexed="8"/>
      <name val="Arial"/>
      <family val="2"/>
    </font>
    <font>
      <b/>
      <vertAlign val="subscript"/>
      <sz val="11"/>
      <color indexed="30"/>
      <name val="Arial"/>
      <family val="2"/>
    </font>
    <font>
      <sz val="11"/>
      <color theme="1"/>
      <name val="Arial"/>
      <family val="2"/>
    </font>
    <font>
      <b/>
      <sz val="11"/>
      <color theme="1"/>
      <name val="Arial"/>
      <family val="2"/>
    </font>
    <font>
      <b/>
      <sz val="11"/>
      <color rgb="FFFF0000"/>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u/>
      <sz val="11"/>
      <color theme="1"/>
      <name val="Arial"/>
      <family val="2"/>
    </font>
    <font>
      <vertAlign val="subscript"/>
      <sz val="11"/>
      <color theme="1"/>
      <name val="Arial"/>
      <family val="2"/>
    </font>
    <font>
      <sz val="11"/>
      <color theme="1"/>
      <name val="Times New Roman"/>
      <family val="1"/>
    </font>
    <font>
      <sz val="11"/>
      <color rgb="FFFF0000"/>
      <name val="Arial"/>
      <family val="2"/>
    </font>
  </fonts>
  <fills count="10">
    <fill>
      <patternFill patternType="none"/>
    </fill>
    <fill>
      <patternFill patternType="gray125"/>
    </fill>
    <fill>
      <patternFill patternType="solid">
        <fgColor rgb="FFC0C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rgb="FFFF0000"/>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rgb="FFFF0000"/>
      </bottom>
      <diagonal/>
    </border>
    <border>
      <left style="medium">
        <color indexed="64"/>
      </left>
      <right style="medium">
        <color indexed="64"/>
      </right>
      <top style="thin">
        <color rgb="FFFF0000"/>
      </top>
      <bottom style="thin">
        <color rgb="FFFF0000"/>
      </bottom>
      <diagonal/>
    </border>
    <border>
      <left style="medium">
        <color indexed="64"/>
      </left>
      <right style="medium">
        <color indexed="64"/>
      </right>
      <top style="thin">
        <color rgb="FFFF0000"/>
      </top>
      <bottom style="medium">
        <color indexed="64"/>
      </bottom>
      <diagonal/>
    </border>
    <border>
      <left/>
      <right style="medium">
        <color indexed="64"/>
      </right>
      <top style="medium">
        <color indexed="64"/>
      </top>
      <bottom style="thin">
        <color rgb="FFFF0000"/>
      </bottom>
      <diagonal/>
    </border>
    <border>
      <left/>
      <right style="medium">
        <color indexed="64"/>
      </right>
      <top style="thin">
        <color rgb="FFFF0000"/>
      </top>
      <bottom style="thin">
        <color rgb="FFFF0000"/>
      </bottom>
      <diagonal/>
    </border>
    <border>
      <left/>
      <right style="medium">
        <color indexed="64"/>
      </right>
      <top/>
      <bottom style="medium">
        <color indexed="64"/>
      </bottom>
      <diagonal/>
    </border>
    <border>
      <left/>
      <right style="medium">
        <color indexed="64"/>
      </right>
      <top/>
      <bottom style="thin">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rgb="FFFF0000"/>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medium">
        <color indexed="64"/>
      </top>
      <bottom style="thin">
        <color rgb="FFFF0000"/>
      </bottom>
      <diagonal/>
    </border>
    <border>
      <left style="thin">
        <color indexed="64"/>
      </left>
      <right style="thin">
        <color indexed="64"/>
      </right>
      <top/>
      <bottom style="medium">
        <color indexed="64"/>
      </bottom>
      <diagonal/>
    </border>
    <border>
      <left style="thin">
        <color rgb="FFFF0000"/>
      </left>
      <right style="thin">
        <color rgb="FFFF0000"/>
      </right>
      <top style="thin">
        <color rgb="FFFF0000"/>
      </top>
      <bottom/>
      <diagonal/>
    </border>
    <border>
      <left style="medium">
        <color indexed="64"/>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medium">
        <color indexed="64"/>
      </left>
      <right style="thin">
        <color rgb="FFFF0000"/>
      </right>
      <top style="thin">
        <color rgb="FFFF0000"/>
      </top>
      <bottom/>
      <diagonal/>
    </border>
    <border>
      <left style="medium">
        <color indexed="64"/>
      </left>
      <right style="thin">
        <color rgb="FFFF0000"/>
      </right>
      <top style="medium">
        <color indexed="64"/>
      </top>
      <bottom style="thin">
        <color rgb="FFFF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style="medium">
        <color indexed="64"/>
      </left>
      <right style="medium">
        <color indexed="64"/>
      </right>
      <top style="thin">
        <color rgb="FFFF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indexed="64"/>
      </right>
      <top/>
      <bottom style="thin">
        <color rgb="FFFF0000"/>
      </bottom>
      <diagonal/>
    </border>
    <border>
      <left style="thin">
        <color rgb="FFFF0000"/>
      </left>
      <right style="medium">
        <color indexed="64"/>
      </right>
      <top style="thin">
        <color rgb="FFFF0000"/>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rgb="FFFF0000"/>
      </left>
      <right style="medium">
        <color indexed="64"/>
      </right>
      <top/>
      <bottom style="medium">
        <color indexed="64"/>
      </bottom>
      <diagonal/>
    </border>
    <border>
      <left style="thin">
        <color rgb="FFFF0000"/>
      </left>
      <right style="medium">
        <color indexed="64"/>
      </right>
      <top style="medium">
        <color rgb="FFFF0000"/>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rgb="FFFF0000"/>
      </right>
      <top style="medium">
        <color indexed="64"/>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rgb="FFFF0000"/>
      </bottom>
      <diagonal/>
    </border>
    <border>
      <left style="medium">
        <color indexed="64"/>
      </left>
      <right/>
      <top style="thin">
        <color rgb="FFFF0000"/>
      </top>
      <bottom style="thin">
        <color rgb="FFFF0000"/>
      </bottom>
      <diagonal/>
    </border>
    <border>
      <left style="medium">
        <color indexed="64"/>
      </left>
      <right/>
      <top style="thin">
        <color rgb="FFFF0000"/>
      </top>
      <bottom style="medium">
        <color indexed="64"/>
      </bottom>
      <diagonal/>
    </border>
    <border>
      <left style="medium">
        <color indexed="64"/>
      </left>
      <right/>
      <top/>
      <bottom style="thin">
        <color rgb="FFFF0000"/>
      </bottom>
      <diagonal/>
    </border>
  </borders>
  <cellStyleXfs count="6">
    <xf numFmtId="0" fontId="0" fillId="0" borderId="0"/>
    <xf numFmtId="0" fontId="4" fillId="0" borderId="0" applyNumberFormat="0" applyFill="0" applyBorder="0" applyAlignment="0" applyProtection="0">
      <alignment vertical="top"/>
      <protection locked="0"/>
    </xf>
    <xf numFmtId="0" fontId="7" fillId="0" borderId="0"/>
    <xf numFmtId="0" fontId="1" fillId="0" borderId="0"/>
    <xf numFmtId="0" fontId="30" fillId="0" borderId="0"/>
    <xf numFmtId="43" fontId="30" fillId="0" borderId="0" applyFont="0" applyFill="0" applyBorder="0" applyAlignment="0" applyProtection="0"/>
  </cellStyleXfs>
  <cellXfs count="1049">
    <xf numFmtId="0" fontId="0" fillId="0" borderId="0" xfId="0"/>
    <xf numFmtId="0" fontId="2" fillId="0" borderId="2" xfId="0" applyFont="1" applyBorder="1" applyAlignment="1">
      <alignment horizontal="center" vertical="center"/>
    </xf>
    <xf numFmtId="0" fontId="3" fillId="0" borderId="0" xfId="0" applyFont="1" applyAlignment="1">
      <alignment vertical="center"/>
    </xf>
    <xf numFmtId="0" fontId="2" fillId="0" borderId="3" xfId="0" applyFont="1" applyBorder="1" applyAlignment="1">
      <alignment horizontal="center" vertical="center"/>
    </xf>
    <xf numFmtId="0" fontId="3" fillId="0" borderId="1" xfId="0" applyFont="1" applyBorder="1" applyAlignment="1">
      <alignment horizontal="left" vertical="center"/>
    </xf>
    <xf numFmtId="0" fontId="3" fillId="0" borderId="0" xfId="0" applyFont="1"/>
    <xf numFmtId="0" fontId="3" fillId="0" borderId="1" xfId="0" applyFont="1" applyBorder="1"/>
    <xf numFmtId="2"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Border="1"/>
    <xf numFmtId="0" fontId="2" fillId="0" borderId="1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0" fontId="10" fillId="0" borderId="0" xfId="0" applyFont="1"/>
    <xf numFmtId="2" fontId="3" fillId="0" borderId="3" xfId="0" applyNumberFormat="1" applyFont="1" applyBorder="1" applyAlignment="1">
      <alignment horizontal="center"/>
    </xf>
    <xf numFmtId="0" fontId="10" fillId="0" borderId="0" xfId="0" applyFont="1" applyAlignment="1">
      <alignment vertical="center"/>
    </xf>
    <xf numFmtId="0" fontId="3" fillId="3" borderId="0" xfId="0" applyFont="1" applyFill="1"/>
    <xf numFmtId="0" fontId="3" fillId="4" borderId="0" xfId="0" applyFont="1" applyFill="1"/>
    <xf numFmtId="0" fontId="3" fillId="4" borderId="1" xfId="0" applyFont="1" applyFill="1" applyBorder="1" applyAlignment="1">
      <alignment horizontal="center"/>
    </xf>
    <xf numFmtId="0" fontId="3" fillId="3" borderId="1" xfId="0" applyFont="1" applyFill="1" applyBorder="1" applyAlignment="1">
      <alignment horizontal="center"/>
    </xf>
    <xf numFmtId="0" fontId="13" fillId="3" borderId="1" xfId="0" applyFont="1" applyFill="1" applyBorder="1" applyAlignment="1">
      <alignment horizontal="center"/>
    </xf>
    <xf numFmtId="0" fontId="3" fillId="0" borderId="1" xfId="0" applyFont="1" applyBorder="1" applyAlignment="1">
      <alignment horizontal="left" wrapText="1"/>
    </xf>
    <xf numFmtId="164" fontId="3" fillId="0" borderId="1" xfId="0" applyNumberFormat="1" applyFont="1" applyBorder="1"/>
    <xf numFmtId="0" fontId="3" fillId="0" borderId="0" xfId="0" applyFont="1" applyProtection="1"/>
    <xf numFmtId="0" fontId="14" fillId="0" borderId="0" xfId="0" applyFont="1" applyProtection="1"/>
    <xf numFmtId="0" fontId="15" fillId="0" borderId="0" xfId="0" applyFont="1" applyProtection="1"/>
    <xf numFmtId="0" fontId="2" fillId="0" borderId="0" xfId="0" applyFont="1" applyAlignment="1" applyProtection="1">
      <alignment vertical="center"/>
    </xf>
    <xf numFmtId="0" fontId="3" fillId="0" borderId="7" xfId="0" applyFont="1" applyBorder="1" applyProtection="1"/>
    <xf numFmtId="0" fontId="3" fillId="0" borderId="12" xfId="0" applyFont="1" applyBorder="1" applyProtection="1"/>
    <xf numFmtId="0" fontId="12" fillId="0" borderId="13" xfId="1" applyFont="1" applyFill="1" applyBorder="1" applyAlignment="1" applyProtection="1">
      <alignment vertical="center"/>
    </xf>
    <xf numFmtId="0" fontId="3" fillId="0" borderId="0" xfId="0" applyFont="1" applyBorder="1" applyProtection="1"/>
    <xf numFmtId="0" fontId="3" fillId="0" borderId="13" xfId="0" applyFont="1" applyBorder="1" applyProtection="1"/>
    <xf numFmtId="0" fontId="3" fillId="0" borderId="0" xfId="0" applyFont="1" applyAlignment="1" applyProtection="1">
      <alignment wrapText="1"/>
    </xf>
    <xf numFmtId="0" fontId="18" fillId="0" borderId="0" xfId="0" applyFont="1" applyProtection="1"/>
    <xf numFmtId="0" fontId="3" fillId="0" borderId="1" xfId="0" applyFont="1" applyFill="1" applyBorder="1" applyAlignment="1" applyProtection="1">
      <alignment vertical="center"/>
    </xf>
    <xf numFmtId="0" fontId="2" fillId="0" borderId="5" xfId="0" applyFont="1" applyBorder="1" applyAlignment="1"/>
    <xf numFmtId="0" fontId="2" fillId="0" borderId="6" xfId="0" applyFont="1" applyBorder="1" applyAlignment="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 xfId="0" applyFont="1" applyBorder="1"/>
    <xf numFmtId="0" fontId="3" fillId="0" borderId="5" xfId="0" applyFont="1" applyBorder="1"/>
    <xf numFmtId="0" fontId="2" fillId="0" borderId="3" xfId="0" applyFont="1" applyBorder="1" applyAlignment="1"/>
    <xf numFmtId="0" fontId="3" fillId="0" borderId="2" xfId="0" applyFont="1" applyBorder="1"/>
    <xf numFmtId="0" fontId="3" fillId="0" borderId="2" xfId="0" applyFont="1" applyFill="1" applyBorder="1"/>
    <xf numFmtId="0" fontId="2" fillId="0" borderId="3" xfId="0" applyFont="1" applyFill="1" applyBorder="1" applyAlignment="1"/>
    <xf numFmtId="0" fontId="3" fillId="7" borderId="0" xfId="0" applyFont="1" applyFill="1" applyProtection="1"/>
    <xf numFmtId="0" fontId="15" fillId="7" borderId="0" xfId="0" applyFont="1" applyFill="1" applyProtection="1"/>
    <xf numFmtId="0" fontId="3" fillId="7" borderId="7" xfId="0" applyFont="1" applyFill="1" applyBorder="1" applyProtection="1"/>
    <xf numFmtId="0" fontId="5" fillId="7" borderId="0" xfId="1" applyFont="1" applyFill="1" applyBorder="1" applyAlignment="1" applyProtection="1">
      <alignment vertical="center"/>
    </xf>
    <xf numFmtId="0" fontId="3" fillId="7" borderId="0" xfId="0" applyFont="1" applyFill="1" applyBorder="1" applyProtection="1"/>
    <xf numFmtId="0" fontId="3" fillId="7" borderId="12" xfId="0" applyFont="1" applyFill="1" applyBorder="1" applyProtection="1"/>
    <xf numFmtId="0" fontId="12" fillId="7" borderId="13" xfId="1" applyFont="1" applyFill="1" applyBorder="1" applyAlignment="1" applyProtection="1">
      <alignment vertical="center"/>
    </xf>
    <xf numFmtId="0" fontId="3" fillId="7" borderId="13" xfId="0" applyFont="1" applyFill="1" applyBorder="1" applyProtection="1"/>
    <xf numFmtId="0" fontId="3" fillId="7" borderId="0" xfId="0" applyFont="1" applyFill="1" applyBorder="1"/>
    <xf numFmtId="0" fontId="18" fillId="7" borderId="0" xfId="0" applyFont="1" applyFill="1" applyProtection="1"/>
    <xf numFmtId="0" fontId="19"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3" fillId="7" borderId="0" xfId="0" quotePrefix="1" applyFont="1" applyFill="1" applyBorder="1" applyAlignment="1" applyProtection="1">
      <alignment wrapText="1"/>
    </xf>
    <xf numFmtId="0" fontId="3" fillId="7" borderId="0" xfId="0" applyFont="1" applyFill="1" applyBorder="1" applyAlignment="1" applyProtection="1"/>
    <xf numFmtId="0" fontId="3" fillId="7" borderId="9" xfId="0" applyFont="1" applyFill="1" applyBorder="1" applyProtection="1"/>
    <xf numFmtId="0" fontId="3" fillId="7" borderId="14" xfId="0" applyFont="1" applyFill="1" applyBorder="1" applyProtection="1"/>
    <xf numFmtId="0" fontId="3" fillId="7" borderId="0" xfId="0" applyFont="1" applyFill="1"/>
    <xf numFmtId="0" fontId="3" fillId="7" borderId="0" xfId="0" quotePrefix="1" applyFont="1" applyFill="1" applyBorder="1" applyAlignment="1" applyProtection="1"/>
    <xf numFmtId="0" fontId="3" fillId="7" borderId="9" xfId="0" quotePrefix="1" applyFont="1" applyFill="1" applyBorder="1" applyAlignment="1" applyProtection="1"/>
    <xf numFmtId="0" fontId="3" fillId="7" borderId="13" xfId="0" quotePrefix="1" applyFont="1" applyFill="1" applyBorder="1" applyAlignment="1" applyProtection="1"/>
    <xf numFmtId="0" fontId="3" fillId="7" borderId="14" xfId="0" quotePrefix="1" applyFont="1" applyFill="1" applyBorder="1" applyAlignment="1" applyProtection="1"/>
    <xf numFmtId="0" fontId="3" fillId="0" borderId="4" xfId="0" applyFont="1" applyBorder="1" applyAlignment="1">
      <alignment horizontal="left"/>
    </xf>
    <xf numFmtId="0" fontId="3" fillId="0" borderId="12" xfId="0" applyFont="1" applyBorder="1" applyAlignment="1">
      <alignment horizontal="left"/>
    </xf>
    <xf numFmtId="0" fontId="19" fillId="0" borderId="3" xfId="0" applyFont="1" applyBorder="1" applyAlignment="1">
      <alignment horizontal="center"/>
    </xf>
    <xf numFmtId="0" fontId="19" fillId="0" borderId="2" xfId="0" applyFont="1" applyBorder="1" applyAlignment="1">
      <alignment horizontal="center"/>
    </xf>
    <xf numFmtId="0" fontId="19" fillId="0" borderId="30" xfId="0" applyFont="1" applyBorder="1" applyAlignment="1">
      <alignment horizontal="center"/>
    </xf>
    <xf numFmtId="0" fontId="25" fillId="7" borderId="0" xfId="0" applyFont="1" applyFill="1"/>
    <xf numFmtId="0" fontId="25" fillId="0" borderId="0" xfId="0" applyFont="1"/>
    <xf numFmtId="0" fontId="14" fillId="7" borderId="0" xfId="0" applyFont="1" applyFill="1" applyBorder="1" applyAlignment="1" applyProtection="1"/>
    <xf numFmtId="0" fontId="3" fillId="7" borderId="0" xfId="0" applyFont="1" applyFill="1" applyAlignment="1" applyProtection="1">
      <alignment horizontal="right"/>
    </xf>
    <xf numFmtId="0" fontId="2" fillId="7" borderId="0" xfId="0" applyFont="1" applyFill="1" applyBorder="1" applyAlignment="1" applyProtection="1">
      <alignment vertical="center"/>
    </xf>
    <xf numFmtId="0" fontId="2" fillId="7" borderId="13" xfId="0" applyFont="1" applyFill="1" applyBorder="1" applyAlignment="1" applyProtection="1">
      <alignment vertical="center"/>
    </xf>
    <xf numFmtId="0" fontId="3" fillId="5" borderId="16" xfId="0" applyNumberFormat="1" applyFont="1" applyFill="1" applyBorder="1" applyAlignment="1" applyProtection="1">
      <alignment horizontal="center" vertical="center"/>
      <protection locked="0"/>
    </xf>
    <xf numFmtId="0" fontId="3" fillId="5" borderId="19" xfId="0" applyNumberFormat="1" applyFont="1" applyFill="1" applyBorder="1" applyAlignment="1" applyProtection="1">
      <alignment horizontal="center" vertical="center"/>
      <protection locked="0"/>
    </xf>
    <xf numFmtId="0" fontId="3" fillId="5" borderId="21" xfId="0" applyNumberFormat="1" applyFont="1" applyFill="1" applyBorder="1" applyAlignment="1" applyProtection="1">
      <alignment horizontal="center" vertical="center"/>
      <protection locked="0"/>
    </xf>
    <xf numFmtId="0" fontId="3" fillId="5" borderId="32" xfId="0" applyNumberFormat="1" applyFont="1" applyFill="1" applyBorder="1" applyAlignment="1" applyProtection="1">
      <alignment horizontal="center" vertical="center"/>
      <protection locked="0"/>
    </xf>
    <xf numFmtId="0" fontId="3" fillId="8" borderId="17" xfId="0" applyNumberFormat="1" applyFont="1" applyFill="1" applyBorder="1" applyAlignment="1" applyProtection="1">
      <alignment horizontal="center" vertical="center"/>
      <protection locked="0"/>
    </xf>
    <xf numFmtId="0" fontId="3" fillId="8" borderId="3" xfId="0" applyNumberFormat="1" applyFont="1" applyFill="1" applyBorder="1" applyAlignment="1" applyProtection="1">
      <alignment horizontal="center" vertical="center"/>
      <protection locked="0"/>
    </xf>
    <xf numFmtId="4" fontId="3" fillId="5" borderId="5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56" xfId="0" applyNumberFormat="1" applyFont="1" applyFill="1" applyBorder="1" applyAlignment="1" applyProtection="1">
      <alignment horizontal="center" vertical="center"/>
      <protection locked="0"/>
    </xf>
    <xf numFmtId="0" fontId="2" fillId="7" borderId="0" xfId="0" applyFont="1" applyFill="1" applyBorder="1" applyAlignment="1" applyProtection="1"/>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2" fillId="8" borderId="4" xfId="0" applyFont="1" applyFill="1" applyBorder="1" applyAlignment="1" applyProtection="1">
      <alignment vertical="center" wrapText="1"/>
    </xf>
    <xf numFmtId="0" fontId="2" fillId="8" borderId="5" xfId="0" applyFont="1" applyFill="1" applyBorder="1" applyAlignment="1" applyProtection="1">
      <alignment vertical="center" wrapText="1"/>
    </xf>
    <xf numFmtId="0" fontId="2" fillId="8" borderId="6" xfId="0" applyFont="1" applyFill="1" applyBorder="1" applyAlignment="1" applyProtection="1">
      <alignment vertical="center" wrapText="1"/>
    </xf>
    <xf numFmtId="0" fontId="3" fillId="5" borderId="17" xfId="0" applyNumberFormat="1" applyFont="1" applyFill="1" applyBorder="1" applyAlignment="1" applyProtection="1">
      <alignment horizontal="center" vertical="center"/>
      <protection locked="0"/>
    </xf>
    <xf numFmtId="0" fontId="3" fillId="5" borderId="1" xfId="0" applyNumberFormat="1" applyFont="1" applyFill="1" applyBorder="1" applyAlignment="1" applyProtection="1">
      <alignment horizontal="center" vertical="center"/>
      <protection locked="0"/>
    </xf>
    <xf numFmtId="0" fontId="3" fillId="5" borderId="22"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3" fillId="5" borderId="16" xfId="0" applyNumberFormat="1" applyFont="1" applyFill="1" applyBorder="1" applyAlignment="1" applyProtection="1">
      <alignment horizontal="left" vertical="center"/>
      <protection locked="0"/>
    </xf>
    <xf numFmtId="0" fontId="3" fillId="5" borderId="19" xfId="0" applyNumberFormat="1" applyFont="1" applyFill="1" applyBorder="1" applyAlignment="1" applyProtection="1">
      <alignment horizontal="left" vertical="center"/>
      <protection locked="0"/>
    </xf>
    <xf numFmtId="0" fontId="3" fillId="5" borderId="21" xfId="0" applyNumberFormat="1" applyFont="1" applyFill="1" applyBorder="1" applyAlignment="1" applyProtection="1">
      <alignment horizontal="left" vertical="center"/>
      <protection locked="0"/>
    </xf>
    <xf numFmtId="0" fontId="25" fillId="0" borderId="0" xfId="4" applyFont="1" applyAlignment="1" applyProtection="1">
      <alignment vertical="center"/>
    </xf>
    <xf numFmtId="0" fontId="25" fillId="7" borderId="6" xfId="4" applyFont="1" applyFill="1" applyBorder="1" applyAlignment="1" applyProtection="1">
      <alignment vertical="center"/>
    </xf>
    <xf numFmtId="0" fontId="31" fillId="7" borderId="9" xfId="4" applyFont="1" applyFill="1" applyBorder="1" applyAlignment="1" applyProtection="1">
      <alignment vertical="center"/>
    </xf>
    <xf numFmtId="0" fontId="31" fillId="7" borderId="14" xfId="4" applyFont="1" applyFill="1" applyBorder="1" applyAlignment="1" applyProtection="1">
      <alignment vertical="center"/>
    </xf>
    <xf numFmtId="0" fontId="31" fillId="7" borderId="7" xfId="4" applyFont="1" applyFill="1" applyBorder="1" applyAlignment="1" applyProtection="1">
      <alignment vertical="center"/>
    </xf>
    <xf numFmtId="0" fontId="31" fillId="7" borderId="12" xfId="4" applyFont="1" applyFill="1" applyBorder="1" applyAlignment="1" applyProtection="1">
      <alignment vertical="center"/>
    </xf>
    <xf numFmtId="0" fontId="25" fillId="7" borderId="0" xfId="4" applyFont="1" applyFill="1" applyAlignment="1" applyProtection="1">
      <alignment vertical="center"/>
    </xf>
    <xf numFmtId="0" fontId="31" fillId="0" borderId="12" xfId="4" applyFont="1" applyBorder="1" applyAlignment="1" applyProtection="1">
      <alignment vertical="center"/>
    </xf>
    <xf numFmtId="0" fontId="31" fillId="0" borderId="7" xfId="0" applyFont="1" applyBorder="1" applyAlignment="1" applyProtection="1">
      <alignment vertical="center"/>
    </xf>
    <xf numFmtId="0" fontId="31" fillId="6" borderId="7" xfId="0" applyFont="1" applyFill="1" applyBorder="1" applyAlignment="1" applyProtection="1">
      <alignment vertical="center"/>
    </xf>
    <xf numFmtId="0" fontId="25" fillId="7" borderId="0" xfId="0" applyFont="1" applyFill="1" applyAlignment="1" applyProtection="1">
      <alignment vertical="center"/>
    </xf>
    <xf numFmtId="0" fontId="31" fillId="0" borderId="12" xfId="0" applyFont="1" applyBorder="1" applyAlignment="1" applyProtection="1">
      <alignment vertical="center"/>
    </xf>
    <xf numFmtId="0" fontId="25" fillId="7" borderId="0" xfId="4" applyFont="1" applyFill="1" applyBorder="1" applyAlignment="1" applyProtection="1">
      <alignment vertical="center"/>
    </xf>
    <xf numFmtId="0" fontId="31" fillId="7" borderId="0" xfId="4" applyFont="1" applyFill="1" applyBorder="1" applyAlignment="1" applyProtection="1">
      <alignment vertical="center"/>
    </xf>
    <xf numFmtId="0" fontId="3" fillId="8" borderId="76" xfId="0" applyNumberFormat="1" applyFont="1" applyFill="1" applyBorder="1" applyAlignment="1" applyProtection="1">
      <alignment horizontal="center" vertical="center"/>
      <protection locked="0"/>
    </xf>
    <xf numFmtId="0" fontId="3" fillId="5" borderId="14" xfId="0" applyNumberFormat="1" applyFont="1" applyFill="1" applyBorder="1" applyAlignment="1" applyProtection="1">
      <alignment horizontal="center" vertical="center"/>
      <protection locked="0"/>
    </xf>
    <xf numFmtId="0" fontId="3" fillId="9" borderId="32" xfId="0" applyNumberFormat="1" applyFont="1" applyFill="1" applyBorder="1" applyAlignment="1" applyProtection="1">
      <alignment horizontal="center" vertical="center"/>
      <protection locked="0"/>
    </xf>
    <xf numFmtId="0" fontId="3" fillId="9" borderId="19" xfId="0" applyNumberFormat="1" applyFont="1" applyFill="1" applyBorder="1" applyAlignment="1" applyProtection="1">
      <alignment horizontal="center" vertical="center"/>
      <protection locked="0"/>
    </xf>
    <xf numFmtId="0" fontId="3" fillId="9" borderId="21" xfId="0" applyNumberFormat="1" applyFont="1" applyFill="1" applyBorder="1" applyAlignment="1" applyProtection="1">
      <alignment horizontal="center" vertical="center"/>
      <protection locked="0"/>
    </xf>
    <xf numFmtId="0" fontId="3" fillId="9" borderId="16" xfId="0" applyNumberFormat="1" applyFont="1" applyFill="1" applyBorder="1" applyAlignment="1" applyProtection="1">
      <alignment horizontal="center" vertical="center"/>
      <protection locked="0"/>
    </xf>
    <xf numFmtId="0" fontId="3" fillId="9" borderId="67" xfId="0" applyNumberFormat="1" applyFont="1" applyFill="1" applyBorder="1" applyAlignment="1" applyProtection="1">
      <alignment horizontal="center" vertical="center"/>
      <protection locked="0"/>
    </xf>
    <xf numFmtId="0" fontId="3" fillId="9" borderId="1" xfId="0" applyNumberFormat="1" applyFont="1" applyFill="1" applyBorder="1" applyAlignment="1" applyProtection="1">
      <alignment horizontal="center" vertical="center"/>
      <protection locked="0"/>
    </xf>
    <xf numFmtId="0" fontId="3" fillId="9" borderId="14" xfId="0" applyNumberFormat="1" applyFont="1" applyFill="1" applyBorder="1" applyAlignment="1" applyProtection="1">
      <alignment horizontal="center" vertical="center"/>
      <protection locked="0"/>
    </xf>
    <xf numFmtId="0" fontId="3" fillId="9" borderId="55" xfId="0" applyNumberFormat="1" applyFont="1" applyFill="1" applyBorder="1" applyAlignment="1" applyProtection="1">
      <alignment horizontal="center" vertical="center"/>
      <protection locked="0"/>
    </xf>
    <xf numFmtId="0" fontId="3" fillId="9" borderId="97" xfId="0" applyNumberFormat="1" applyFont="1" applyFill="1" applyBorder="1" applyAlignment="1" applyProtection="1">
      <alignment horizontal="center" vertical="center"/>
      <protection locked="0"/>
    </xf>
    <xf numFmtId="4" fontId="3" fillId="5" borderId="14" xfId="0" applyNumberFormat="1" applyFont="1" applyFill="1" applyBorder="1" applyAlignment="1" applyProtection="1">
      <alignment horizontal="center" vertical="center"/>
      <protection locked="0"/>
    </xf>
    <xf numFmtId="0" fontId="3" fillId="0" borderId="0" xfId="0" applyFont="1" applyAlignment="1" applyProtection="1">
      <alignment horizontal="left"/>
    </xf>
    <xf numFmtId="0" fontId="3" fillId="0" borderId="0" xfId="0" applyFont="1" applyAlignment="1" applyProtection="1">
      <alignment vertical="center"/>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3" fillId="9" borderId="57"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25" fillId="7" borderId="9" xfId="4" applyFont="1" applyFill="1" applyBorder="1" applyAlignment="1" applyProtection="1">
      <alignment vertical="center"/>
    </xf>
    <xf numFmtId="0" fontId="3" fillId="9" borderId="88" xfId="0" applyNumberFormat="1" applyFont="1" applyFill="1" applyBorder="1" applyAlignment="1" applyProtection="1">
      <alignment horizontal="center" vertical="center"/>
      <protection locked="0"/>
    </xf>
    <xf numFmtId="0" fontId="3" fillId="9" borderId="16" xfId="0" applyNumberFormat="1" applyFont="1" applyFill="1" applyBorder="1" applyAlignment="1" applyProtection="1">
      <alignment horizontal="left" vertical="center"/>
      <protection locked="0"/>
    </xf>
    <xf numFmtId="0" fontId="3" fillId="9" borderId="19" xfId="0" applyNumberFormat="1" applyFont="1" applyFill="1" applyBorder="1" applyAlignment="1" applyProtection="1">
      <alignment horizontal="left" vertical="center"/>
      <protection locked="0"/>
    </xf>
    <xf numFmtId="0" fontId="3" fillId="9" borderId="21" xfId="0" applyNumberFormat="1" applyFont="1" applyFill="1" applyBorder="1" applyAlignment="1" applyProtection="1">
      <alignment horizontal="left" vertical="center"/>
      <protection locked="0"/>
    </xf>
    <xf numFmtId="0" fontId="2" fillId="7" borderId="8" xfId="0" applyFont="1" applyFill="1" applyBorder="1" applyAlignment="1" applyProtection="1"/>
    <xf numFmtId="0" fontId="2" fillId="7" borderId="11" xfId="0" applyFont="1" applyFill="1" applyBorder="1" applyAlignment="1" applyProtection="1"/>
    <xf numFmtId="0" fontId="3" fillId="5" borderId="36" xfId="0" applyNumberFormat="1" applyFont="1" applyFill="1" applyBorder="1" applyAlignment="1" applyProtection="1">
      <alignment horizontal="center" vertical="center"/>
      <protection locked="0"/>
    </xf>
    <xf numFmtId="0" fontId="3" fillId="5" borderId="33" xfId="0" applyNumberFormat="1" applyFont="1" applyFill="1" applyBorder="1" applyAlignment="1" applyProtection="1">
      <alignment horizontal="center" vertical="center"/>
      <protection locked="0"/>
    </xf>
    <xf numFmtId="0" fontId="3" fillId="5" borderId="69" xfId="0" applyNumberFormat="1" applyFont="1" applyFill="1" applyBorder="1" applyAlignment="1" applyProtection="1">
      <alignment horizontal="center" vertical="center"/>
      <protection locked="0"/>
    </xf>
    <xf numFmtId="0" fontId="27" fillId="0" borderId="3" xfId="0" applyFont="1" applyBorder="1" applyAlignment="1">
      <alignment horizontal="center"/>
    </xf>
    <xf numFmtId="0" fontId="12" fillId="7" borderId="0" xfId="1" applyFont="1" applyFill="1" applyBorder="1" applyAlignment="1" applyProtection="1">
      <alignment vertical="center"/>
    </xf>
    <xf numFmtId="0" fontId="3" fillId="9" borderId="6" xfId="0" applyNumberFormat="1" applyFont="1" applyFill="1" applyBorder="1" applyAlignment="1" applyProtection="1">
      <alignment horizontal="center" vertical="center"/>
      <protection locked="0"/>
    </xf>
    <xf numFmtId="0" fontId="3" fillId="9" borderId="56" xfId="0" applyNumberFormat="1" applyFont="1" applyFill="1" applyBorder="1" applyAlignment="1" applyProtection="1">
      <alignment horizontal="center" vertical="center"/>
      <protection locked="0"/>
    </xf>
    <xf numFmtId="0" fontId="14" fillId="7" borderId="0" xfId="0" applyFont="1" applyFill="1" applyProtection="1"/>
    <xf numFmtId="0" fontId="3" fillId="7" borderId="0" xfId="0" applyFont="1" applyFill="1" applyAlignment="1" applyProtection="1">
      <alignment horizontal="left"/>
    </xf>
    <xf numFmtId="0" fontId="3" fillId="7" borderId="0" xfId="0" applyFont="1" applyFill="1" applyAlignment="1" applyProtection="1">
      <alignment vertical="center"/>
    </xf>
    <xf numFmtId="0" fontId="2" fillId="7" borderId="0" xfId="0" applyFont="1" applyFill="1" applyAlignment="1" applyProtection="1">
      <alignment vertical="center"/>
    </xf>
    <xf numFmtId="0" fontId="3" fillId="7" borderId="0" xfId="0" applyFont="1" applyFill="1" applyAlignment="1" applyProtection="1">
      <alignment wrapText="1"/>
    </xf>
    <xf numFmtId="0" fontId="3" fillId="7" borderId="9" xfId="0" applyFont="1" applyFill="1" applyBorder="1"/>
    <xf numFmtId="0" fontId="3" fillId="7" borderId="13" xfId="0" applyFont="1" applyFill="1" applyBorder="1"/>
    <xf numFmtId="0" fontId="3" fillId="7" borderId="14" xfId="0" applyFont="1" applyFill="1" applyBorder="1"/>
    <xf numFmtId="0" fontId="13" fillId="7" borderId="8" xfId="0" applyFont="1" applyFill="1" applyBorder="1" applyAlignment="1" applyProtection="1">
      <alignment vertical="top" wrapText="1"/>
    </xf>
    <xf numFmtId="0" fontId="13" fillId="7" borderId="11" xfId="0" applyFont="1" applyFill="1" applyBorder="1" applyAlignment="1" applyProtection="1">
      <alignment vertical="top" wrapText="1"/>
    </xf>
    <xf numFmtId="0" fontId="13" fillId="7" borderId="0" xfId="0" applyFont="1" applyFill="1" applyBorder="1" applyAlignment="1" applyProtection="1">
      <alignment vertical="top" wrapText="1"/>
    </xf>
    <xf numFmtId="0" fontId="13" fillId="7" borderId="9" xfId="0" applyFont="1" applyFill="1" applyBorder="1" applyAlignment="1" applyProtection="1">
      <alignment vertical="top" wrapText="1"/>
    </xf>
    <xf numFmtId="0" fontId="26" fillId="8" borderId="1" xfId="0" applyFont="1" applyFill="1" applyBorder="1"/>
    <xf numFmtId="0" fontId="25" fillId="8" borderId="1" xfId="0" applyFont="1" applyFill="1" applyBorder="1" applyAlignment="1">
      <alignment vertical="center"/>
    </xf>
    <xf numFmtId="0" fontId="25" fillId="8" borderId="1" xfId="0" applyFont="1" applyFill="1" applyBorder="1" applyAlignment="1">
      <alignment vertical="center" wrapText="1"/>
    </xf>
    <xf numFmtId="0" fontId="32" fillId="7" borderId="0" xfId="0" applyFont="1" applyFill="1"/>
    <xf numFmtId="0" fontId="3" fillId="9" borderId="35" xfId="0" applyNumberFormat="1" applyFont="1" applyFill="1" applyBorder="1" applyAlignment="1" applyProtection="1">
      <alignment horizontal="center" vertical="center"/>
      <protection locked="0"/>
    </xf>
    <xf numFmtId="0" fontId="3" fillId="9" borderId="22" xfId="0" applyNumberFormat="1" applyFont="1" applyFill="1" applyBorder="1" applyAlignment="1" applyProtection="1">
      <alignment horizontal="center" vertical="center"/>
      <protection locked="0"/>
    </xf>
    <xf numFmtId="0" fontId="25" fillId="0" borderId="3" xfId="0" applyFont="1" applyBorder="1" applyAlignment="1">
      <alignment horizontal="center"/>
    </xf>
    <xf numFmtId="0" fontId="3" fillId="5" borderId="55" xfId="0" applyNumberFormat="1" applyFont="1" applyFill="1" applyBorder="1" applyAlignment="1" applyProtection="1">
      <alignment horizontal="center" vertical="center"/>
      <protection locked="0"/>
    </xf>
    <xf numFmtId="0" fontId="3" fillId="5" borderId="6" xfId="0" applyNumberFormat="1" applyFont="1" applyFill="1" applyBorder="1" applyAlignment="1" applyProtection="1">
      <alignment horizontal="center" vertical="center"/>
      <protection locked="0"/>
    </xf>
    <xf numFmtId="0" fontId="16" fillId="7" borderId="0" xfId="0" applyFont="1" applyFill="1" applyBorder="1" applyAlignment="1" applyProtection="1">
      <alignment vertical="center" wrapText="1"/>
    </xf>
    <xf numFmtId="0" fontId="16" fillId="0" borderId="0" xfId="0" applyFont="1" applyBorder="1" applyAlignment="1" applyProtection="1">
      <alignment vertical="center" wrapText="1"/>
    </xf>
    <xf numFmtId="0" fontId="3" fillId="7" borderId="0" xfId="0" quotePrefix="1" applyFont="1" applyFill="1" applyBorder="1" applyAlignment="1" applyProtection="1">
      <alignment horizontal="left" vertical="center" wrapText="1"/>
    </xf>
    <xf numFmtId="3"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Fill="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horizontal="right" vertical="center"/>
    </xf>
    <xf numFmtId="0" fontId="25" fillId="9" borderId="31" xfId="0" applyFont="1" applyFill="1" applyBorder="1" applyProtection="1">
      <protection locked="0"/>
    </xf>
    <xf numFmtId="0" fontId="5" fillId="7" borderId="1" xfId="1" applyFont="1" applyFill="1" applyBorder="1" applyAlignment="1" applyProtection="1">
      <alignment horizontal="center" vertical="center"/>
      <protection locked="0"/>
    </xf>
    <xf numFmtId="0" fontId="5" fillId="7" borderId="1" xfId="1" quotePrefix="1" applyFont="1" applyFill="1" applyBorder="1" applyAlignment="1" applyProtection="1">
      <alignment horizontal="center" vertical="center"/>
      <protection locked="0"/>
    </xf>
    <xf numFmtId="10" fontId="3" fillId="9" borderId="1"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horizontal="center" vertical="center"/>
    </xf>
    <xf numFmtId="3" fontId="3" fillId="2" borderId="23" xfId="0" applyNumberFormat="1" applyFont="1" applyFill="1" applyBorder="1" applyAlignment="1" applyProtection="1">
      <alignment horizontal="center" vertical="center"/>
    </xf>
    <xf numFmtId="0" fontId="3" fillId="2" borderId="57" xfId="0" applyNumberFormat="1" applyFont="1" applyFill="1" applyBorder="1" applyAlignment="1" applyProtection="1">
      <alignment horizontal="center" vertical="center"/>
    </xf>
    <xf numFmtId="3" fontId="3" fillId="2" borderId="58" xfId="0" applyNumberFormat="1" applyFont="1" applyFill="1" applyBorder="1" applyAlignment="1" applyProtection="1">
      <alignment horizontal="center" vertical="center"/>
    </xf>
    <xf numFmtId="0" fontId="3" fillId="0" borderId="9" xfId="0" applyFont="1" applyBorder="1" applyProtection="1"/>
    <xf numFmtId="0" fontId="3" fillId="0" borderId="14" xfId="0" applyFont="1" applyBorder="1" applyProtection="1"/>
    <xf numFmtId="0" fontId="2" fillId="0" borderId="0" xfId="0" applyFont="1" applyProtection="1"/>
    <xf numFmtId="0" fontId="2" fillId="2" borderId="1" xfId="0" applyFont="1" applyFill="1" applyBorder="1" applyAlignment="1" applyProtection="1">
      <alignment horizontal="center"/>
    </xf>
    <xf numFmtId="0" fontId="2"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3" fillId="6" borderId="15"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left" vertical="center"/>
    </xf>
    <xf numFmtId="0" fontId="3" fillId="0" borderId="70" xfId="0" applyFont="1" applyBorder="1" applyAlignment="1" applyProtection="1">
      <alignment horizontal="center" vertical="center" wrapText="1"/>
    </xf>
    <xf numFmtId="0" fontId="3" fillId="0" borderId="1" xfId="0" applyFont="1" applyFill="1" applyBorder="1" applyAlignment="1" applyProtection="1">
      <alignment horizontal="left" vertical="center"/>
    </xf>
    <xf numFmtId="0" fontId="3" fillId="2" borderId="24"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xf>
    <xf numFmtId="0" fontId="3" fillId="2" borderId="4" xfId="0" applyNumberFormat="1" applyFont="1" applyFill="1" applyBorder="1" applyAlignment="1" applyProtection="1">
      <alignment horizontal="center" vertical="center"/>
    </xf>
    <xf numFmtId="3" fontId="3" fillId="0" borderId="79" xfId="0" applyNumberFormat="1" applyFont="1" applyFill="1" applyBorder="1" applyAlignment="1" applyProtection="1">
      <alignment horizontal="center"/>
    </xf>
    <xf numFmtId="0" fontId="3" fillId="2" borderId="25" xfId="0" applyNumberFormat="1" applyFont="1" applyFill="1" applyBorder="1" applyAlignment="1" applyProtection="1">
      <alignment horizontal="center" vertical="center"/>
    </xf>
    <xf numFmtId="3" fontId="3" fillId="0" borderId="94" xfId="0" applyNumberFormat="1" applyFont="1" applyFill="1" applyBorder="1" applyAlignment="1" applyProtection="1">
      <alignment horizontal="center"/>
    </xf>
    <xf numFmtId="0" fontId="3" fillId="2" borderId="95" xfId="0" applyNumberFormat="1" applyFont="1" applyFill="1" applyBorder="1" applyAlignment="1" applyProtection="1">
      <alignment horizontal="center" vertical="center"/>
    </xf>
    <xf numFmtId="3" fontId="3" fillId="0" borderId="100" xfId="0" applyNumberFormat="1" applyFont="1" applyFill="1" applyBorder="1" applyAlignment="1" applyProtection="1">
      <alignment horizont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3" fontId="3" fillId="2" borderId="1"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horizontal="center"/>
    </xf>
    <xf numFmtId="0" fontId="3" fillId="0" borderId="1" xfId="0" applyFont="1" applyBorder="1" applyProtection="1"/>
    <xf numFmtId="3" fontId="3" fillId="0" borderId="1" xfId="0" applyNumberFormat="1" applyFont="1" applyBorder="1" applyProtection="1"/>
    <xf numFmtId="0" fontId="3" fillId="2" borderId="4" xfId="0" applyFont="1" applyFill="1" applyBorder="1" applyAlignment="1" applyProtection="1">
      <alignment horizontal="left" vertical="center"/>
    </xf>
    <xf numFmtId="3" fontId="3" fillId="2" borderId="1" xfId="0" applyNumberFormat="1" applyFont="1" applyFill="1" applyBorder="1" applyAlignment="1" applyProtection="1">
      <alignment horizontal="center"/>
    </xf>
    <xf numFmtId="3" fontId="3" fillId="0" borderId="15" xfId="0" applyNumberFormat="1" applyFont="1" applyBorder="1" applyAlignment="1" applyProtection="1">
      <alignment horizontal="center" vertical="center"/>
    </xf>
    <xf numFmtId="0" fontId="25" fillId="7" borderId="0" xfId="0" applyFont="1" applyFill="1" applyProtection="1"/>
    <xf numFmtId="0" fontId="25" fillId="0" borderId="0" xfId="0" applyFont="1" applyProtection="1"/>
    <xf numFmtId="0" fontId="25" fillId="0" borderId="0" xfId="0" applyFont="1" applyFill="1" applyProtection="1"/>
    <xf numFmtId="0" fontId="2" fillId="0" borderId="6" xfId="0" applyFont="1" applyBorder="1" applyAlignment="1" applyProtection="1">
      <alignment horizontal="center"/>
    </xf>
    <xf numFmtId="0" fontId="25" fillId="7" borderId="0" xfId="0" applyFont="1" applyFill="1" applyAlignment="1" applyProtection="1">
      <alignment horizontal="left"/>
    </xf>
    <xf numFmtId="0" fontId="25" fillId="0" borderId="1" xfId="0" applyFont="1" applyBorder="1" applyAlignment="1" applyProtection="1">
      <alignment horizontal="left" vertical="center"/>
    </xf>
    <xf numFmtId="0" fontId="25" fillId="7" borderId="1" xfId="0" applyFont="1" applyFill="1" applyBorder="1" applyProtection="1"/>
    <xf numFmtId="0" fontId="25" fillId="0" borderId="1" xfId="0" applyFont="1" applyBorder="1" applyProtection="1"/>
    <xf numFmtId="0" fontId="2" fillId="0" borderId="1" xfId="0" applyFont="1" applyBorder="1" applyAlignment="1" applyProtection="1">
      <alignment horizontal="center" wrapText="1"/>
    </xf>
    <xf numFmtId="0" fontId="25" fillId="7" borderId="12" xfId="0" applyFont="1" applyFill="1" applyBorder="1" applyProtection="1"/>
    <xf numFmtId="0" fontId="25" fillId="7" borderId="13" xfId="0" applyFont="1" applyFill="1" applyBorder="1" applyProtection="1"/>
    <xf numFmtId="0" fontId="25" fillId="0" borderId="14" xfId="0" applyFont="1" applyBorder="1" applyProtection="1"/>
    <xf numFmtId="0" fontId="25" fillId="7" borderId="0" xfId="0" applyFont="1" applyFill="1" applyBorder="1" applyProtection="1"/>
    <xf numFmtId="0" fontId="25" fillId="7" borderId="9" xfId="0" applyFont="1" applyFill="1" applyBorder="1" applyProtection="1"/>
    <xf numFmtId="0" fontId="25" fillId="7" borderId="14" xfId="0" applyFont="1" applyFill="1" applyBorder="1" applyProtection="1"/>
    <xf numFmtId="0" fontId="2" fillId="7" borderId="0" xfId="0" applyFont="1" applyFill="1" applyProtection="1"/>
    <xf numFmtId="0" fontId="3" fillId="2" borderId="70" xfId="0" applyFont="1" applyFill="1" applyBorder="1" applyAlignment="1" applyProtection="1">
      <alignment horizontal="center" vertical="center"/>
    </xf>
    <xf numFmtId="0" fontId="3" fillId="2" borderId="64"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8" borderId="17" xfId="0" applyNumberFormat="1" applyFont="1" applyFill="1" applyBorder="1" applyAlignment="1" applyProtection="1">
      <alignment horizontal="center" vertical="center"/>
    </xf>
    <xf numFmtId="4" fontId="3" fillId="0" borderId="37" xfId="0" applyNumberFormat="1" applyFont="1" applyFill="1" applyBorder="1" applyAlignment="1" applyProtection="1">
      <alignment horizontal="center"/>
    </xf>
    <xf numFmtId="0" fontId="3" fillId="2" borderId="36" xfId="0" applyNumberFormat="1" applyFont="1" applyFill="1" applyBorder="1" applyAlignment="1" applyProtection="1">
      <alignment horizontal="center" vertical="center"/>
    </xf>
    <xf numFmtId="4" fontId="25" fillId="8" borderId="18" xfId="0" applyNumberFormat="1" applyFont="1" applyFill="1" applyBorder="1" applyProtection="1"/>
    <xf numFmtId="0" fontId="25" fillId="7" borderId="52" xfId="0" applyFont="1" applyFill="1" applyBorder="1" applyProtection="1"/>
    <xf numFmtId="0" fontId="25" fillId="0" borderId="54" xfId="0" applyFont="1" applyBorder="1" applyProtection="1"/>
    <xf numFmtId="0" fontId="3" fillId="8" borderId="3" xfId="0" applyNumberFormat="1" applyFont="1" applyFill="1" applyBorder="1" applyAlignment="1" applyProtection="1">
      <alignment horizontal="center" vertical="center"/>
    </xf>
    <xf numFmtId="4" fontId="3" fillId="0" borderId="38" xfId="0" applyNumberFormat="1" applyFont="1" applyFill="1" applyBorder="1" applyAlignment="1" applyProtection="1">
      <alignment horizontal="center"/>
    </xf>
    <xf numFmtId="0" fontId="3" fillId="2" borderId="34" xfId="0" applyNumberFormat="1" applyFont="1" applyFill="1" applyBorder="1" applyAlignment="1" applyProtection="1">
      <alignment horizontal="center" vertical="center"/>
    </xf>
    <xf numFmtId="4" fontId="25" fillId="8" borderId="20" xfId="0" applyNumberFormat="1" applyFont="1" applyFill="1" applyBorder="1" applyProtection="1"/>
    <xf numFmtId="0" fontId="25" fillId="7" borderId="68" xfId="0" applyFont="1" applyFill="1" applyBorder="1" applyProtection="1"/>
    <xf numFmtId="0" fontId="25" fillId="0" borderId="50" xfId="0" applyFont="1" applyBorder="1" applyProtection="1"/>
    <xf numFmtId="0" fontId="3" fillId="2" borderId="49" xfId="0" applyNumberFormat="1" applyFont="1" applyFill="1" applyBorder="1" applyAlignment="1" applyProtection="1">
      <alignment horizontal="center" vertical="center"/>
    </xf>
    <xf numFmtId="4" fontId="25" fillId="8" borderId="26" xfId="0" applyNumberFormat="1" applyFont="1" applyFill="1" applyBorder="1" applyProtection="1"/>
    <xf numFmtId="0" fontId="2" fillId="0" borderId="0" xfId="0" applyFont="1" applyBorder="1" applyAlignment="1" applyProtection="1">
      <alignment horizontal="center"/>
    </xf>
    <xf numFmtId="0" fontId="3" fillId="2" borderId="35" xfId="0" applyNumberFormat="1" applyFont="1" applyFill="1" applyBorder="1" applyAlignment="1" applyProtection="1">
      <alignment horizontal="center" vertical="center"/>
    </xf>
    <xf numFmtId="4" fontId="25" fillId="8" borderId="23" xfId="0" applyNumberFormat="1" applyFont="1" applyFill="1" applyBorder="1" applyProtection="1"/>
    <xf numFmtId="0" fontId="3" fillId="2" borderId="33" xfId="0" applyNumberFormat="1" applyFont="1" applyFill="1" applyBorder="1" applyAlignment="1" applyProtection="1">
      <alignment horizontal="center" vertical="center"/>
    </xf>
    <xf numFmtId="4" fontId="25" fillId="8" borderId="73" xfId="0" applyNumberFormat="1" applyFont="1" applyFill="1" applyBorder="1" applyProtection="1"/>
    <xf numFmtId="0" fontId="3" fillId="8" borderId="76" xfId="0" applyNumberFormat="1" applyFont="1" applyFill="1" applyBorder="1" applyAlignment="1" applyProtection="1">
      <alignment horizontal="center" vertical="center"/>
    </xf>
    <xf numFmtId="4" fontId="3" fillId="0" borderId="39" xfId="0" applyNumberFormat="1" applyFont="1" applyFill="1" applyBorder="1" applyAlignment="1" applyProtection="1">
      <alignment horizontal="center"/>
    </xf>
    <xf numFmtId="0" fontId="25" fillId="7" borderId="69" xfId="0" applyFont="1" applyFill="1" applyBorder="1" applyProtection="1"/>
    <xf numFmtId="0" fontId="25" fillId="0" borderId="42" xfId="0" applyFont="1" applyBorder="1" applyProtection="1"/>
    <xf numFmtId="0" fontId="3" fillId="2" borderId="63" xfId="0" applyFont="1" applyFill="1" applyBorder="1" applyAlignment="1" applyProtection="1">
      <alignment horizontal="center" vertical="center"/>
    </xf>
    <xf numFmtId="0" fontId="25" fillId="7" borderId="0" xfId="4" applyFont="1" applyFill="1" applyBorder="1" applyAlignment="1" applyProtection="1">
      <alignment horizontal="left" vertical="center"/>
    </xf>
    <xf numFmtId="0" fontId="25" fillId="0" borderId="44" xfId="0" applyFont="1" applyBorder="1" applyProtection="1"/>
    <xf numFmtId="0" fontId="25" fillId="0" borderId="45" xfId="0" applyFont="1" applyBorder="1" applyProtection="1"/>
    <xf numFmtId="0" fontId="25" fillId="0" borderId="46" xfId="0" applyFont="1" applyBorder="1" applyProtection="1"/>
    <xf numFmtId="4" fontId="3" fillId="0" borderId="66" xfId="0" applyNumberFormat="1" applyFont="1" applyFill="1" applyBorder="1" applyAlignment="1" applyProtection="1">
      <alignment horizontal="center"/>
    </xf>
    <xf numFmtId="0" fontId="25" fillId="0" borderId="0" xfId="0" applyFont="1" applyBorder="1" applyProtection="1"/>
    <xf numFmtId="0" fontId="3" fillId="2" borderId="58" xfId="0" applyFont="1" applyFill="1" applyBorder="1" applyAlignment="1" applyProtection="1">
      <alignment horizontal="center" vertical="center" wrapText="1"/>
    </xf>
    <xf numFmtId="0" fontId="3" fillId="8" borderId="16" xfId="0" applyNumberFormat="1" applyFont="1" applyFill="1" applyBorder="1" applyAlignment="1" applyProtection="1">
      <alignment horizontal="center"/>
    </xf>
    <xf numFmtId="4" fontId="3" fillId="8" borderId="18" xfId="0" applyNumberFormat="1" applyFont="1" applyFill="1" applyBorder="1" applyAlignment="1" applyProtection="1">
      <alignment horizontal="center"/>
    </xf>
    <xf numFmtId="4" fontId="3" fillId="0" borderId="40" xfId="0" applyNumberFormat="1" applyFont="1" applyFill="1" applyBorder="1" applyAlignment="1" applyProtection="1">
      <alignment horizontal="center" vertical="center"/>
    </xf>
    <xf numFmtId="0" fontId="3" fillId="8" borderId="19" xfId="0" applyNumberFormat="1" applyFont="1" applyFill="1" applyBorder="1" applyAlignment="1" applyProtection="1">
      <alignment horizontal="center"/>
    </xf>
    <xf numFmtId="0" fontId="3" fillId="8" borderId="20" xfId="0" applyNumberFormat="1" applyFont="1" applyFill="1" applyBorder="1" applyAlignment="1" applyProtection="1">
      <alignment horizontal="center"/>
    </xf>
    <xf numFmtId="4" fontId="3" fillId="0" borderId="41" xfId="0" applyNumberFormat="1" applyFont="1" applyFill="1" applyBorder="1" applyAlignment="1" applyProtection="1">
      <alignment horizontal="center" vertical="center"/>
    </xf>
    <xf numFmtId="0" fontId="3" fillId="8" borderId="21" xfId="0" applyNumberFormat="1" applyFont="1" applyFill="1" applyBorder="1" applyAlignment="1" applyProtection="1">
      <alignment horizontal="center"/>
    </xf>
    <xf numFmtId="0" fontId="3" fillId="8" borderId="23" xfId="0" applyNumberFormat="1" applyFont="1" applyFill="1" applyBorder="1" applyAlignment="1" applyProtection="1">
      <alignment horizontal="center"/>
    </xf>
    <xf numFmtId="4" fontId="3" fillId="0" borderId="59" xfId="0" applyNumberFormat="1" applyFont="1" applyFill="1" applyBorder="1" applyAlignment="1" applyProtection="1">
      <alignment horizontal="center" vertical="center"/>
    </xf>
    <xf numFmtId="0" fontId="3" fillId="8" borderId="18" xfId="0" applyNumberFormat="1" applyFont="1" applyFill="1" applyBorder="1" applyAlignment="1" applyProtection="1">
      <alignment horizontal="center"/>
    </xf>
    <xf numFmtId="4" fontId="3" fillId="8" borderId="20" xfId="0" applyNumberFormat="1" applyFont="1" applyFill="1" applyBorder="1" applyAlignment="1" applyProtection="1">
      <alignment horizontal="center"/>
    </xf>
    <xf numFmtId="4" fontId="3" fillId="8" borderId="23" xfId="0" applyNumberFormat="1" applyFont="1" applyFill="1" applyBorder="1" applyAlignment="1" applyProtection="1">
      <alignment horizontal="center"/>
    </xf>
    <xf numFmtId="0" fontId="3" fillId="7" borderId="0" xfId="0" applyFont="1" applyFill="1" applyBorder="1" applyAlignment="1" applyProtection="1">
      <alignment horizontal="center" vertical="center"/>
    </xf>
    <xf numFmtId="0" fontId="2" fillId="8" borderId="31"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165" fontId="3" fillId="0" borderId="37" xfId="0" applyNumberFormat="1" applyFont="1" applyFill="1" applyBorder="1" applyAlignment="1" applyProtection="1">
      <alignment horizontal="center" vertical="center"/>
    </xf>
    <xf numFmtId="165" fontId="3" fillId="0" borderId="38" xfId="0" applyNumberFormat="1" applyFont="1" applyFill="1" applyBorder="1" applyAlignment="1" applyProtection="1">
      <alignment horizontal="center" vertical="center"/>
    </xf>
    <xf numFmtId="165" fontId="3" fillId="0" borderId="39" xfId="0" applyNumberFormat="1"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0" fillId="7" borderId="52" xfId="0" applyFont="1" applyFill="1" applyBorder="1" applyAlignment="1" applyProtection="1">
      <alignment horizontal="left"/>
    </xf>
    <xf numFmtId="0" fontId="3" fillId="7" borderId="53" xfId="0" applyFont="1" applyFill="1" applyBorder="1" applyAlignment="1" applyProtection="1">
      <alignment vertical="center"/>
    </xf>
    <xf numFmtId="0" fontId="3" fillId="7" borderId="53" xfId="0" applyFont="1" applyFill="1" applyBorder="1" applyAlignment="1" applyProtection="1">
      <alignment horizontal="center" vertical="center" wrapText="1"/>
    </xf>
    <xf numFmtId="0" fontId="3" fillId="7" borderId="54" xfId="0" applyFont="1" applyFill="1" applyBorder="1" applyAlignment="1" applyProtection="1">
      <alignment horizontal="center" vertical="center" wrapText="1"/>
    </xf>
    <xf numFmtId="4" fontId="3" fillId="8" borderId="17" xfId="0" applyNumberFormat="1" applyFont="1" applyFill="1" applyBorder="1" applyAlignment="1" applyProtection="1">
      <alignment horizontal="center" vertical="center"/>
    </xf>
    <xf numFmtId="0" fontId="3" fillId="8" borderId="1" xfId="0" applyNumberFormat="1" applyFont="1" applyFill="1" applyBorder="1" applyAlignment="1" applyProtection="1">
      <alignment horizontal="center" vertical="center"/>
    </xf>
    <xf numFmtId="4" fontId="3" fillId="8" borderId="1" xfId="0" applyNumberFormat="1" applyFont="1" applyFill="1" applyBorder="1" applyAlignment="1" applyProtection="1">
      <alignment horizontal="center" vertical="center"/>
    </xf>
    <xf numFmtId="0" fontId="3" fillId="8" borderId="2" xfId="0" applyNumberFormat="1" applyFont="1" applyFill="1" applyBorder="1" applyAlignment="1" applyProtection="1">
      <alignment horizontal="center" vertical="center"/>
    </xf>
    <xf numFmtId="4" fontId="3" fillId="8" borderId="2" xfId="0" applyNumberFormat="1" applyFont="1" applyFill="1" applyBorder="1" applyAlignment="1" applyProtection="1">
      <alignment horizontal="center" vertical="center"/>
    </xf>
    <xf numFmtId="165" fontId="3" fillId="0" borderId="86" xfId="0" applyNumberFormat="1" applyFont="1" applyFill="1" applyBorder="1" applyAlignment="1" applyProtection="1">
      <alignment horizontal="center" vertical="center"/>
    </xf>
    <xf numFmtId="0" fontId="3" fillId="8" borderId="22" xfId="0" applyNumberFormat="1" applyFont="1" applyFill="1" applyBorder="1" applyAlignment="1" applyProtection="1">
      <alignment horizontal="center" vertical="center"/>
    </xf>
    <xf numFmtId="4" fontId="3" fillId="8" borderId="22" xfId="0" applyNumberFormat="1" applyFont="1" applyFill="1" applyBorder="1" applyAlignment="1" applyProtection="1">
      <alignment horizontal="center" vertical="center"/>
    </xf>
    <xf numFmtId="0" fontId="20" fillId="7" borderId="68" xfId="0" applyFont="1" applyFill="1" applyBorder="1" applyAlignment="1" applyProtection="1">
      <alignment horizontal="left"/>
    </xf>
    <xf numFmtId="0" fontId="3" fillId="7" borderId="0" xfId="0" applyFont="1" applyFill="1" applyBorder="1" applyAlignment="1" applyProtection="1">
      <alignment vertical="center"/>
    </xf>
    <xf numFmtId="0" fontId="3" fillId="7" borderId="0" xfId="0" applyFont="1" applyFill="1" applyBorder="1" applyAlignment="1" applyProtection="1">
      <alignment horizontal="center" vertical="center" wrapText="1"/>
    </xf>
    <xf numFmtId="0" fontId="3" fillId="7" borderId="50" xfId="0" applyFont="1" applyFill="1" applyBorder="1" applyAlignment="1" applyProtection="1">
      <alignment horizontal="center" vertical="center" wrapText="1"/>
    </xf>
    <xf numFmtId="0" fontId="3" fillId="7" borderId="60" xfId="0" applyFont="1" applyFill="1" applyBorder="1" applyAlignment="1" applyProtection="1">
      <alignment vertical="center" wrapText="1"/>
    </xf>
    <xf numFmtId="0" fontId="3" fillId="8" borderId="52" xfId="0" applyNumberFormat="1" applyFont="1" applyFill="1" applyBorder="1" applyAlignment="1" applyProtection="1">
      <alignment horizontal="center" vertical="center"/>
    </xf>
    <xf numFmtId="4" fontId="3" fillId="8" borderId="27" xfId="0" applyNumberFormat="1" applyFont="1" applyFill="1" applyBorder="1" applyAlignment="1" applyProtection="1">
      <alignment horizontal="center" vertical="center"/>
    </xf>
    <xf numFmtId="165" fontId="3" fillId="7" borderId="40" xfId="0" applyNumberFormat="1" applyFont="1" applyFill="1" applyBorder="1" applyAlignment="1" applyProtection="1">
      <alignment horizontal="center" vertical="center"/>
    </xf>
    <xf numFmtId="0" fontId="3" fillId="7" borderId="31" xfId="0" applyFont="1" applyFill="1" applyBorder="1" applyAlignment="1" applyProtection="1">
      <alignment vertical="center" wrapText="1"/>
    </xf>
    <xf numFmtId="4" fontId="3" fillId="8" borderId="57" xfId="0" applyNumberFormat="1" applyFont="1" applyFill="1" applyBorder="1" applyAlignment="1" applyProtection="1">
      <alignment horizontal="center" vertical="center"/>
    </xf>
    <xf numFmtId="165" fontId="3" fillId="7" borderId="41" xfId="0" applyNumberFormat="1" applyFont="1" applyFill="1" applyBorder="1" applyAlignment="1" applyProtection="1">
      <alignment horizontal="center" vertical="center"/>
    </xf>
    <xf numFmtId="0" fontId="3" fillId="8" borderId="70" xfId="0" applyNumberFormat="1" applyFont="1" applyFill="1" applyBorder="1" applyAlignment="1" applyProtection="1">
      <alignment horizontal="center" vertical="center"/>
    </xf>
    <xf numFmtId="165" fontId="3" fillId="7" borderId="59" xfId="0" applyNumberFormat="1" applyFont="1" applyFill="1" applyBorder="1" applyAlignment="1" applyProtection="1">
      <alignment horizontal="center" vertical="center"/>
    </xf>
    <xf numFmtId="0" fontId="3" fillId="8" borderId="57" xfId="0" applyFont="1" applyFill="1" applyBorder="1" applyAlignment="1" applyProtection="1">
      <alignment horizontal="center" vertical="center" wrapText="1"/>
    </xf>
    <xf numFmtId="0" fontId="25" fillId="7" borderId="31" xfId="0" applyFont="1" applyFill="1" applyBorder="1" applyProtection="1"/>
    <xf numFmtId="0" fontId="3" fillId="2" borderId="64" xfId="0" applyNumberFormat="1" applyFont="1" applyFill="1" applyBorder="1" applyAlignment="1" applyProtection="1">
      <alignment horizontal="center" vertical="center"/>
    </xf>
    <xf numFmtId="0" fontId="3" fillId="2" borderId="58" xfId="0" applyNumberFormat="1" applyFont="1" applyFill="1" applyBorder="1" applyAlignment="1" applyProtection="1">
      <alignment horizontal="center" vertical="center"/>
    </xf>
    <xf numFmtId="0" fontId="20" fillId="7" borderId="51" xfId="0" applyFont="1" applyFill="1" applyBorder="1" applyAlignment="1" applyProtection="1">
      <alignment horizontal="left"/>
    </xf>
    <xf numFmtId="0" fontId="3" fillId="7" borderId="71" xfId="0" applyFont="1" applyFill="1" applyBorder="1" applyAlignment="1" applyProtection="1">
      <alignment vertical="center"/>
    </xf>
    <xf numFmtId="0" fontId="25" fillId="7" borderId="71" xfId="0" applyFont="1" applyFill="1" applyBorder="1" applyProtection="1"/>
    <xf numFmtId="0" fontId="3" fillId="7" borderId="71" xfId="0" applyFont="1" applyFill="1" applyBorder="1" applyAlignment="1" applyProtection="1">
      <alignment horizontal="center" vertical="center" wrapText="1"/>
    </xf>
    <xf numFmtId="0" fontId="3" fillId="7" borderId="72" xfId="0" applyFont="1" applyFill="1" applyBorder="1" applyAlignment="1" applyProtection="1">
      <alignment horizontal="center" vertical="center" wrapText="1"/>
    </xf>
    <xf numFmtId="0" fontId="3" fillId="7" borderId="52" xfId="0" applyFont="1" applyFill="1" applyBorder="1" applyAlignment="1" applyProtection="1">
      <alignment horizontal="center" vertical="center" wrapText="1"/>
    </xf>
    <xf numFmtId="0" fontId="25" fillId="7" borderId="4" xfId="0" applyFont="1" applyFill="1" applyBorder="1" applyProtection="1"/>
    <xf numFmtId="0" fontId="25" fillId="7" borderId="6" xfId="0" applyFont="1" applyFill="1" applyBorder="1" applyProtection="1"/>
    <xf numFmtId="0" fontId="25" fillId="7" borderId="5" xfId="0" applyFont="1" applyFill="1" applyBorder="1" applyProtection="1"/>
    <xf numFmtId="165" fontId="3" fillId="8" borderId="44" xfId="0" applyNumberFormat="1" applyFont="1" applyFill="1" applyBorder="1" applyAlignment="1" applyProtection="1">
      <alignment horizontal="center" vertical="center"/>
    </xf>
    <xf numFmtId="165" fontId="3" fillId="0" borderId="110" xfId="0" applyNumberFormat="1" applyFont="1" applyFill="1" applyBorder="1" applyAlignment="1" applyProtection="1">
      <alignment horizontal="center" vertical="center"/>
    </xf>
    <xf numFmtId="165" fontId="3" fillId="0" borderId="81" xfId="0" applyNumberFormat="1" applyFont="1" applyFill="1" applyBorder="1" applyAlignment="1" applyProtection="1">
      <alignment horizontal="center" vertical="center"/>
    </xf>
    <xf numFmtId="165" fontId="3" fillId="0" borderId="75" xfId="0" applyNumberFormat="1" applyFont="1" applyFill="1" applyBorder="1" applyAlignment="1" applyProtection="1">
      <alignment horizontal="center" vertical="center"/>
    </xf>
    <xf numFmtId="165" fontId="3" fillId="0" borderId="82" xfId="0" applyNumberFormat="1" applyFont="1" applyFill="1" applyBorder="1" applyAlignment="1" applyProtection="1">
      <alignment horizontal="center" vertical="center"/>
    </xf>
    <xf numFmtId="0" fontId="3" fillId="2" borderId="16" xfId="0" applyNumberFormat="1" applyFont="1" applyFill="1" applyBorder="1" applyAlignment="1" applyProtection="1">
      <alignment horizontal="center" vertical="center"/>
    </xf>
    <xf numFmtId="4" fontId="25" fillId="8" borderId="1" xfId="0" applyNumberFormat="1" applyFont="1" applyFill="1" applyBorder="1" applyProtection="1"/>
    <xf numFmtId="0" fontId="25" fillId="0" borderId="48" xfId="0" applyFont="1" applyBorder="1" applyProtection="1"/>
    <xf numFmtId="165" fontId="3" fillId="8" borderId="45" xfId="0" applyNumberFormat="1" applyFont="1" applyFill="1" applyBorder="1" applyAlignment="1" applyProtection="1">
      <alignment horizontal="center" vertical="center"/>
    </xf>
    <xf numFmtId="165" fontId="3" fillId="0" borderId="111" xfId="0" applyNumberFormat="1" applyFont="1" applyFill="1" applyBorder="1" applyAlignment="1" applyProtection="1">
      <alignment horizontal="center" vertical="center"/>
    </xf>
    <xf numFmtId="165" fontId="3" fillId="0" borderId="78" xfId="0" applyNumberFormat="1" applyFont="1" applyFill="1" applyBorder="1" applyAlignment="1" applyProtection="1">
      <alignment horizontal="center" vertical="center"/>
    </xf>
    <xf numFmtId="165" fontId="3" fillId="0" borderId="74" xfId="0" applyNumberFormat="1" applyFont="1" applyFill="1" applyBorder="1" applyAlignment="1" applyProtection="1">
      <alignment horizontal="center" vertical="center"/>
    </xf>
    <xf numFmtId="165" fontId="3" fillId="0" borderId="79"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165" fontId="3" fillId="8" borderId="46" xfId="0" applyNumberFormat="1" applyFont="1" applyFill="1" applyBorder="1" applyAlignment="1" applyProtection="1">
      <alignment horizontal="center" vertical="center"/>
    </xf>
    <xf numFmtId="165" fontId="3" fillId="0" borderId="112" xfId="0" applyNumberFormat="1" applyFont="1" applyFill="1" applyBorder="1" applyAlignment="1" applyProtection="1">
      <alignment horizontal="center" vertical="center"/>
    </xf>
    <xf numFmtId="165" fontId="3" fillId="0" borderId="80" xfId="0" applyNumberFormat="1" applyFont="1" applyFill="1" applyBorder="1" applyAlignment="1" applyProtection="1">
      <alignment horizontal="center" vertical="center"/>
    </xf>
    <xf numFmtId="165" fontId="3" fillId="0" borderId="77" xfId="0" applyNumberFormat="1" applyFont="1" applyFill="1" applyBorder="1" applyAlignment="1" applyProtection="1">
      <alignment horizontal="center" vertical="center"/>
    </xf>
    <xf numFmtId="165" fontId="3" fillId="0" borderId="94" xfId="0" applyNumberFormat="1" applyFont="1" applyFill="1" applyBorder="1" applyAlignment="1" applyProtection="1">
      <alignment horizontal="center" vertical="center"/>
    </xf>
    <xf numFmtId="0" fontId="3" fillId="2" borderId="67" xfId="0" applyNumberFormat="1" applyFont="1" applyFill="1" applyBorder="1" applyAlignment="1" applyProtection="1">
      <alignment horizontal="center" vertical="center"/>
    </xf>
    <xf numFmtId="4" fontId="25" fillId="8" borderId="2" xfId="0" applyNumberFormat="1" applyFont="1" applyFill="1" applyBorder="1" applyProtection="1"/>
    <xf numFmtId="0" fontId="25" fillId="0" borderId="2" xfId="0" applyFont="1" applyBorder="1" applyProtection="1"/>
    <xf numFmtId="165" fontId="3" fillId="8" borderId="48" xfId="0" applyNumberFormat="1" applyFont="1" applyFill="1" applyBorder="1" applyAlignment="1" applyProtection="1">
      <alignment horizontal="center" vertical="center"/>
    </xf>
    <xf numFmtId="165" fontId="3" fillId="0" borderId="113" xfId="0" applyNumberFormat="1" applyFont="1" applyFill="1" applyBorder="1" applyAlignment="1" applyProtection="1">
      <alignment horizontal="center" vertical="center"/>
    </xf>
    <xf numFmtId="4" fontId="25" fillId="8" borderId="17" xfId="0" applyNumberFormat="1" applyFont="1" applyFill="1" applyBorder="1" applyProtection="1"/>
    <xf numFmtId="165" fontId="3" fillId="8" borderId="47" xfId="0" applyNumberFormat="1" applyFont="1" applyFill="1" applyBorder="1" applyAlignment="1" applyProtection="1">
      <alignment horizontal="center" vertical="center"/>
    </xf>
    <xf numFmtId="165" fontId="3" fillId="0" borderId="83" xfId="0" applyNumberFormat="1" applyFont="1" applyFill="1" applyBorder="1" applyAlignment="1" applyProtection="1">
      <alignment horizontal="center" vertical="center"/>
    </xf>
    <xf numFmtId="165" fontId="3" fillId="0" borderId="84" xfId="0" applyNumberFormat="1" applyFont="1" applyFill="1" applyBorder="1" applyAlignment="1" applyProtection="1">
      <alignment horizontal="center" vertical="center"/>
    </xf>
    <xf numFmtId="165" fontId="3" fillId="0" borderId="85" xfId="0" applyNumberFormat="1" applyFont="1" applyFill="1" applyBorder="1" applyAlignment="1" applyProtection="1">
      <alignment horizontal="center" vertical="center"/>
    </xf>
    <xf numFmtId="0" fontId="3" fillId="2" borderId="21" xfId="0" applyNumberFormat="1" applyFont="1" applyFill="1" applyBorder="1" applyAlignment="1" applyProtection="1">
      <alignment horizontal="center" vertical="center"/>
    </xf>
    <xf numFmtId="4" fontId="25" fillId="8" borderId="22" xfId="0" applyNumberFormat="1" applyFont="1" applyFill="1" applyBorder="1" applyProtection="1"/>
    <xf numFmtId="0" fontId="25" fillId="0" borderId="47" xfId="0" applyFont="1" applyBorder="1" applyProtection="1"/>
    <xf numFmtId="165" fontId="3" fillId="0" borderId="91" xfId="0" applyNumberFormat="1" applyFont="1" applyFill="1" applyBorder="1" applyAlignment="1" applyProtection="1">
      <alignment horizontal="center" vertical="center"/>
    </xf>
    <xf numFmtId="165" fontId="3" fillId="0" borderId="92" xfId="0" applyNumberFormat="1" applyFont="1" applyFill="1" applyBorder="1" applyAlignment="1" applyProtection="1">
      <alignment horizontal="center" vertical="center"/>
    </xf>
    <xf numFmtId="165" fontId="3" fillId="0" borderId="93" xfId="0" applyNumberFormat="1" applyFont="1" applyFill="1" applyBorder="1" applyAlignment="1" applyProtection="1">
      <alignment horizontal="center" vertical="center"/>
    </xf>
    <xf numFmtId="0" fontId="3" fillId="2" borderId="32" xfId="0" applyNumberFormat="1" applyFont="1" applyFill="1" applyBorder="1" applyAlignment="1" applyProtection="1">
      <alignment horizontal="center" vertical="center"/>
    </xf>
    <xf numFmtId="4" fontId="25" fillId="8" borderId="3" xfId="0" applyNumberFormat="1" applyFont="1" applyFill="1" applyBorder="1" applyProtection="1"/>
    <xf numFmtId="0" fontId="25" fillId="0" borderId="60" xfId="0" applyFont="1" applyBorder="1" applyProtection="1"/>
    <xf numFmtId="0" fontId="3" fillId="7" borderId="21" xfId="0" applyNumberFormat="1" applyFont="1" applyFill="1" applyBorder="1" applyAlignment="1" applyProtection="1">
      <alignment horizontal="center" vertical="center"/>
    </xf>
    <xf numFmtId="4" fontId="25" fillId="7" borderId="22" xfId="0" applyNumberFormat="1" applyFont="1" applyFill="1" applyBorder="1" applyProtection="1"/>
    <xf numFmtId="0" fontId="25" fillId="7" borderId="23" xfId="0" applyFont="1" applyFill="1" applyBorder="1" applyProtection="1"/>
    <xf numFmtId="0" fontId="25" fillId="7" borderId="61" xfId="0" applyFont="1" applyFill="1" applyBorder="1" applyProtection="1"/>
    <xf numFmtId="0" fontId="25" fillId="0" borderId="3" xfId="0" applyFont="1" applyBorder="1" applyProtection="1"/>
    <xf numFmtId="0" fontId="25" fillId="0" borderId="22" xfId="0" applyFont="1" applyBorder="1" applyProtection="1"/>
    <xf numFmtId="0" fontId="3" fillId="7" borderId="68" xfId="0" applyNumberFormat="1" applyFont="1" applyFill="1" applyBorder="1" applyAlignment="1" applyProtection="1">
      <alignment horizontal="center" vertical="center"/>
    </xf>
    <xf numFmtId="0" fontId="25" fillId="7" borderId="3" xfId="0" applyFont="1" applyFill="1" applyBorder="1" applyProtection="1"/>
    <xf numFmtId="165" fontId="3" fillId="8" borderId="24" xfId="0" applyNumberFormat="1" applyFont="1" applyFill="1" applyBorder="1" applyAlignment="1" applyProtection="1">
      <alignment horizontal="center" vertical="center"/>
    </xf>
    <xf numFmtId="165" fontId="3" fillId="7" borderId="110" xfId="0" applyNumberFormat="1" applyFont="1" applyFill="1" applyBorder="1" applyAlignment="1" applyProtection="1">
      <alignment horizontal="center" vertical="center"/>
    </xf>
    <xf numFmtId="165" fontId="3" fillId="8" borderId="4" xfId="0" applyNumberFormat="1" applyFont="1" applyFill="1" applyBorder="1" applyAlignment="1" applyProtection="1">
      <alignment horizontal="center" vertical="center"/>
    </xf>
    <xf numFmtId="165" fontId="3" fillId="7" borderId="113" xfId="0" applyNumberFormat="1" applyFont="1" applyFill="1" applyBorder="1" applyAlignment="1" applyProtection="1">
      <alignment horizontal="center" vertical="center"/>
    </xf>
    <xf numFmtId="165" fontId="3" fillId="8" borderId="25" xfId="0" applyNumberFormat="1" applyFont="1" applyFill="1" applyBorder="1" applyAlignment="1" applyProtection="1">
      <alignment horizontal="center" vertical="center"/>
    </xf>
    <xf numFmtId="165" fontId="3" fillId="7" borderId="112" xfId="0" applyNumberFormat="1" applyFont="1" applyFill="1" applyBorder="1" applyAlignment="1" applyProtection="1">
      <alignment horizontal="center" vertical="center"/>
    </xf>
    <xf numFmtId="165" fontId="3" fillId="7" borderId="69" xfId="0" applyNumberFormat="1" applyFont="1" applyFill="1" applyBorder="1" applyAlignment="1" applyProtection="1">
      <alignment horizontal="center" vertical="center"/>
    </xf>
    <xf numFmtId="0" fontId="3" fillId="7" borderId="0" xfId="0" applyNumberFormat="1" applyFont="1" applyFill="1" applyBorder="1" applyAlignment="1" applyProtection="1">
      <alignment horizontal="center" vertical="center"/>
    </xf>
    <xf numFmtId="0" fontId="3" fillId="7" borderId="0" xfId="0" applyFont="1" applyFill="1" applyBorder="1" applyAlignment="1" applyProtection="1">
      <alignment horizontal="left" vertical="center"/>
    </xf>
    <xf numFmtId="0" fontId="3" fillId="8" borderId="16" xfId="0" applyNumberFormat="1"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167" fontId="13" fillId="8" borderId="18" xfId="0" applyNumberFormat="1" applyFont="1" applyFill="1" applyBorder="1" applyAlignment="1" applyProtection="1">
      <alignment horizontal="center" vertical="center"/>
    </xf>
    <xf numFmtId="0" fontId="3" fillId="8" borderId="19" xfId="0"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167" fontId="13" fillId="8" borderId="20" xfId="0" applyNumberFormat="1" applyFont="1" applyFill="1" applyBorder="1" applyAlignment="1" applyProtection="1">
      <alignment horizontal="center" vertical="center"/>
    </xf>
    <xf numFmtId="0" fontId="3" fillId="8" borderId="21" xfId="0" applyNumberFormat="1"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167" fontId="13" fillId="8" borderId="23" xfId="0" applyNumberFormat="1" applyFont="1" applyFill="1" applyBorder="1" applyAlignment="1" applyProtection="1">
      <alignment horizontal="center" vertical="center"/>
    </xf>
    <xf numFmtId="43" fontId="3" fillId="8" borderId="17" xfId="5" applyFont="1" applyFill="1" applyBorder="1" applyAlignment="1" applyProtection="1">
      <alignment horizontal="center" vertical="center"/>
    </xf>
    <xf numFmtId="43" fontId="3" fillId="8" borderId="1" xfId="5" applyFont="1" applyFill="1" applyBorder="1" applyAlignment="1" applyProtection="1">
      <alignment horizontal="center" vertical="center"/>
    </xf>
    <xf numFmtId="169" fontId="3" fillId="0" borderId="41" xfId="0" applyNumberFormat="1" applyFont="1" applyFill="1" applyBorder="1" applyAlignment="1" applyProtection="1">
      <alignment horizontal="center" vertical="center"/>
    </xf>
    <xf numFmtId="0" fontId="3" fillId="7" borderId="68" xfId="0" applyFont="1" applyFill="1" applyBorder="1" applyAlignment="1" applyProtection="1">
      <alignment horizontal="center" vertical="center"/>
    </xf>
    <xf numFmtId="0" fontId="3" fillId="7" borderId="0" xfId="0" applyNumberFormat="1" applyFont="1" applyFill="1" applyBorder="1" applyAlignment="1" applyProtection="1">
      <alignment horizontal="center" vertical="center" wrapText="1"/>
    </xf>
    <xf numFmtId="0" fontId="13" fillId="7" borderId="50" xfId="0" applyFont="1" applyFill="1" applyBorder="1" applyAlignment="1" applyProtection="1">
      <alignment horizontal="center" vertical="center" wrapText="1"/>
    </xf>
    <xf numFmtId="4" fontId="3" fillId="7" borderId="50" xfId="0" applyNumberFormat="1" applyFont="1" applyFill="1" applyBorder="1" applyAlignment="1" applyProtection="1">
      <alignment horizontal="center" vertical="center" wrapText="1"/>
    </xf>
    <xf numFmtId="0" fontId="3" fillId="8" borderId="63" xfId="0" applyNumberFormat="1" applyFont="1" applyFill="1" applyBorder="1" applyAlignment="1" applyProtection="1">
      <alignment horizontal="center" vertical="center"/>
    </xf>
    <xf numFmtId="165" fontId="3" fillId="8" borderId="27" xfId="0" applyNumberFormat="1" applyFont="1" applyFill="1" applyBorder="1" applyAlignment="1" applyProtection="1">
      <alignment horizontal="center" vertical="center"/>
    </xf>
    <xf numFmtId="0" fontId="3" fillId="8" borderId="27" xfId="0" applyFont="1" applyFill="1" applyBorder="1" applyAlignment="1" applyProtection="1">
      <alignment horizontal="center" vertical="center"/>
    </xf>
    <xf numFmtId="167" fontId="13" fillId="8" borderId="28" xfId="0" applyNumberFormat="1" applyFont="1" applyFill="1" applyBorder="1" applyAlignment="1" applyProtection="1">
      <alignment horizontal="center" vertical="center"/>
    </xf>
    <xf numFmtId="4" fontId="3" fillId="7" borderId="54" xfId="0" applyNumberFormat="1" applyFont="1" applyFill="1" applyBorder="1" applyAlignment="1" applyProtection="1">
      <alignment horizontal="center" vertical="center"/>
    </xf>
    <xf numFmtId="0" fontId="3" fillId="7" borderId="51" xfId="0" applyFont="1" applyFill="1" applyBorder="1" applyAlignment="1" applyProtection="1">
      <alignment horizontal="center" vertical="center" wrapText="1"/>
    </xf>
    <xf numFmtId="0" fontId="3" fillId="8" borderId="57" xfId="0" applyNumberFormat="1" applyFont="1" applyFill="1" applyBorder="1" applyAlignment="1" applyProtection="1">
      <alignment horizontal="center" vertical="center"/>
    </xf>
    <xf numFmtId="0" fontId="3" fillId="8" borderId="95" xfId="0" applyFont="1" applyFill="1" applyBorder="1" applyAlignment="1" applyProtection="1">
      <alignment horizontal="center" vertical="center"/>
    </xf>
    <xf numFmtId="167" fontId="13" fillId="8" borderId="72" xfId="0" applyNumberFormat="1" applyFont="1" applyFill="1" applyBorder="1" applyAlignment="1" applyProtection="1">
      <alignment horizontal="center" vertical="center"/>
    </xf>
    <xf numFmtId="4" fontId="3" fillId="7" borderId="41" xfId="0" applyNumberFormat="1" applyFont="1" applyFill="1" applyBorder="1" applyAlignment="1" applyProtection="1">
      <alignment horizontal="center" vertical="center"/>
    </xf>
    <xf numFmtId="0" fontId="3" fillId="7" borderId="69" xfId="0" applyFont="1" applyFill="1" applyBorder="1" applyAlignment="1" applyProtection="1">
      <alignment horizontal="center" vertical="center" wrapText="1"/>
    </xf>
    <xf numFmtId="0" fontId="3" fillId="8" borderId="88" xfId="0" applyNumberFormat="1" applyFont="1" applyFill="1" applyBorder="1" applyAlignment="1" applyProtection="1">
      <alignment horizontal="center" vertical="center"/>
    </xf>
    <xf numFmtId="0" fontId="3" fillId="8" borderId="76" xfId="0" applyFont="1" applyFill="1" applyBorder="1" applyAlignment="1" applyProtection="1">
      <alignment horizontal="center" vertical="center"/>
    </xf>
    <xf numFmtId="167" fontId="13" fillId="8" borderId="90" xfId="0" applyNumberFormat="1" applyFont="1" applyFill="1" applyBorder="1" applyAlignment="1" applyProtection="1">
      <alignment horizontal="center" vertical="center"/>
    </xf>
    <xf numFmtId="4" fontId="3" fillId="7" borderId="42" xfId="0" applyNumberFormat="1" applyFont="1" applyFill="1" applyBorder="1" applyAlignment="1" applyProtection="1">
      <alignment horizontal="center" vertical="center"/>
    </xf>
    <xf numFmtId="0" fontId="3" fillId="2" borderId="95" xfId="0" applyFont="1" applyFill="1" applyBorder="1" applyAlignment="1" applyProtection="1">
      <alignment horizontal="center" vertical="center" wrapText="1"/>
    </xf>
    <xf numFmtId="0" fontId="3" fillId="2" borderId="70" xfId="0" applyNumberFormat="1" applyFont="1" applyFill="1" applyBorder="1" applyAlignment="1" applyProtection="1">
      <alignment horizontal="center" vertical="center" wrapText="1"/>
    </xf>
    <xf numFmtId="0" fontId="3" fillId="2" borderId="57" xfId="0" applyNumberFormat="1" applyFont="1" applyFill="1" applyBorder="1" applyAlignment="1" applyProtection="1">
      <alignment horizontal="center" vertical="center" wrapText="1"/>
    </xf>
    <xf numFmtId="0" fontId="3" fillId="2" borderId="58" xfId="0" applyNumberFormat="1" applyFont="1" applyFill="1" applyBorder="1" applyAlignment="1" applyProtection="1">
      <alignment horizontal="center" vertical="center" wrapText="1"/>
    </xf>
    <xf numFmtId="0" fontId="25" fillId="7" borderId="0" xfId="0" applyFont="1" applyFill="1" applyAlignment="1" applyProtection="1">
      <alignment horizontal="center" vertical="center"/>
    </xf>
    <xf numFmtId="0" fontId="25" fillId="0" borderId="0" xfId="0" applyFont="1" applyAlignment="1" applyProtection="1">
      <alignment horizontal="center" vertical="center"/>
    </xf>
    <xf numFmtId="0" fontId="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left" vertical="center"/>
    </xf>
    <xf numFmtId="0" fontId="20" fillId="7" borderId="52" xfId="0" applyFont="1" applyFill="1" applyBorder="1" applyAlignment="1" applyProtection="1"/>
    <xf numFmtId="0" fontId="20" fillId="7" borderId="53" xfId="0" applyFont="1" applyFill="1" applyBorder="1" applyAlignment="1" applyProtection="1"/>
    <xf numFmtId="0" fontId="20" fillId="7" borderId="54" xfId="0" applyFont="1" applyFill="1" applyBorder="1" applyAlignment="1" applyProtection="1"/>
    <xf numFmtId="166" fontId="13" fillId="8" borderId="17" xfId="0" applyNumberFormat="1" applyFont="1" applyFill="1" applyBorder="1" applyAlignment="1" applyProtection="1">
      <alignment horizontal="center" vertical="center"/>
    </xf>
    <xf numFmtId="165" fontId="13" fillId="8" borderId="17" xfId="0" applyNumberFormat="1" applyFont="1" applyFill="1" applyBorder="1" applyAlignment="1" applyProtection="1">
      <alignment horizontal="center" vertical="center"/>
    </xf>
    <xf numFmtId="165" fontId="13" fillId="8" borderId="24" xfId="0" applyNumberFormat="1" applyFont="1" applyFill="1" applyBorder="1" applyAlignment="1" applyProtection="1">
      <alignment horizontal="center" vertical="center"/>
    </xf>
    <xf numFmtId="166" fontId="13" fillId="8" borderId="1" xfId="0" applyNumberFormat="1" applyFont="1" applyFill="1" applyBorder="1" applyAlignment="1" applyProtection="1">
      <alignment horizontal="center" vertical="center"/>
    </xf>
    <xf numFmtId="165" fontId="13" fillId="8" borderId="1" xfId="0" applyNumberFormat="1" applyFont="1" applyFill="1" applyBorder="1" applyAlignment="1" applyProtection="1">
      <alignment horizontal="center" vertical="center"/>
    </xf>
    <xf numFmtId="165" fontId="13" fillId="8" borderId="4" xfId="0" applyNumberFormat="1" applyFont="1" applyFill="1" applyBorder="1" applyAlignment="1" applyProtection="1">
      <alignment horizontal="center" vertical="center"/>
    </xf>
    <xf numFmtId="166" fontId="13" fillId="8" borderId="22" xfId="0" applyNumberFormat="1" applyFont="1" applyFill="1" applyBorder="1" applyAlignment="1" applyProtection="1">
      <alignment horizontal="center" vertical="center"/>
    </xf>
    <xf numFmtId="165" fontId="13" fillId="8" borderId="22" xfId="0" applyNumberFormat="1" applyFont="1" applyFill="1" applyBorder="1" applyAlignment="1" applyProtection="1">
      <alignment horizontal="center" vertical="center"/>
    </xf>
    <xf numFmtId="165" fontId="13" fillId="8" borderId="25" xfId="0" applyNumberFormat="1" applyFont="1" applyFill="1" applyBorder="1" applyAlignment="1" applyProtection="1">
      <alignment horizontal="center" vertical="center"/>
    </xf>
    <xf numFmtId="166" fontId="13" fillId="8" borderId="3" xfId="0" applyNumberFormat="1" applyFont="1" applyFill="1" applyBorder="1" applyAlignment="1" applyProtection="1">
      <alignment horizontal="center" vertical="center"/>
    </xf>
    <xf numFmtId="165" fontId="13" fillId="8" borderId="3" xfId="0" applyNumberFormat="1" applyFont="1" applyFill="1" applyBorder="1" applyAlignment="1" applyProtection="1">
      <alignment horizontal="center" vertical="center"/>
    </xf>
    <xf numFmtId="165" fontId="13" fillId="8" borderId="12" xfId="0" applyNumberFormat="1"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166" fontId="13" fillId="8" borderId="2" xfId="0" applyNumberFormat="1" applyFont="1" applyFill="1" applyBorder="1" applyAlignment="1" applyProtection="1">
      <alignment horizontal="center" vertical="center"/>
    </xf>
    <xf numFmtId="165" fontId="13" fillId="8" borderId="2" xfId="0" applyNumberFormat="1" applyFont="1" applyFill="1" applyBorder="1" applyAlignment="1" applyProtection="1">
      <alignment horizontal="center" vertical="center"/>
    </xf>
    <xf numFmtId="165" fontId="13" fillId="8" borderId="10" xfId="0" applyNumberFormat="1" applyFont="1" applyFill="1" applyBorder="1" applyAlignment="1" applyProtection="1">
      <alignment horizontal="center" vertical="center"/>
    </xf>
    <xf numFmtId="166" fontId="3" fillId="7" borderId="0" xfId="0" applyNumberFormat="1" applyFont="1" applyFill="1" applyBorder="1" applyAlignment="1" applyProtection="1">
      <alignment horizontal="center" vertical="center" wrapText="1"/>
    </xf>
    <xf numFmtId="0" fontId="20" fillId="7" borderId="68" xfId="0" applyFont="1" applyFill="1" applyBorder="1" applyAlignment="1" applyProtection="1"/>
    <xf numFmtId="0" fontId="20" fillId="7" borderId="0" xfId="0" applyFont="1" applyFill="1" applyBorder="1" applyAlignment="1" applyProtection="1"/>
    <xf numFmtId="0" fontId="20" fillId="7" borderId="50" xfId="0" applyFont="1" applyFill="1" applyBorder="1" applyAlignment="1" applyProtection="1"/>
    <xf numFmtId="165" fontId="3" fillId="8" borderId="57" xfId="0" applyNumberFormat="1" applyFont="1" applyFill="1" applyBorder="1" applyAlignment="1" applyProtection="1">
      <alignment horizontal="center" vertical="center"/>
    </xf>
    <xf numFmtId="166" fontId="13" fillId="8" borderId="57" xfId="0" applyNumberFormat="1" applyFont="1" applyFill="1" applyBorder="1" applyAlignment="1" applyProtection="1">
      <alignment horizontal="center" vertical="center"/>
    </xf>
    <xf numFmtId="165" fontId="13" fillId="8" borderId="57" xfId="0" applyNumberFormat="1" applyFont="1" applyFill="1" applyBorder="1" applyAlignment="1" applyProtection="1">
      <alignment horizontal="center" vertical="center"/>
    </xf>
    <xf numFmtId="165" fontId="13" fillId="8" borderId="58" xfId="0" applyNumberFormat="1" applyFont="1" applyFill="1" applyBorder="1" applyAlignment="1" applyProtection="1">
      <alignment horizontal="center" vertical="center"/>
    </xf>
    <xf numFmtId="0" fontId="25" fillId="7" borderId="0" xfId="0" applyNumberFormat="1" applyFont="1" applyFill="1" applyBorder="1" applyProtection="1"/>
    <xf numFmtId="0" fontId="2" fillId="2" borderId="63"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3" fillId="2" borderId="44" xfId="0" applyNumberFormat="1"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3" fillId="2" borderId="45" xfId="0" applyNumberFormat="1" applyFont="1" applyFill="1" applyBorder="1" applyAlignment="1" applyProtection="1">
      <alignment horizontal="center" vertical="center"/>
    </xf>
    <xf numFmtId="0" fontId="3" fillId="2" borderId="46"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0" fontId="3" fillId="7" borderId="70" xfId="0" applyFont="1" applyFill="1" applyBorder="1" applyAlignment="1" applyProtection="1">
      <alignment vertical="center" wrapText="1"/>
    </xf>
    <xf numFmtId="0" fontId="3" fillId="8" borderId="95"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9" borderId="17"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3" fontId="3" fillId="9" borderId="27" xfId="0" applyNumberFormat="1" applyFont="1" applyFill="1" applyBorder="1" applyAlignment="1" applyProtection="1">
      <alignment horizontal="center"/>
      <protection locked="0"/>
    </xf>
    <xf numFmtId="4" fontId="3" fillId="9" borderId="27" xfId="0" applyNumberFormat="1" applyFont="1" applyFill="1" applyBorder="1" applyAlignment="1" applyProtection="1">
      <alignment horizontal="center"/>
      <protection locked="0"/>
    </xf>
    <xf numFmtId="4" fontId="3" fillId="9" borderId="28" xfId="0" applyNumberFormat="1" applyFont="1" applyFill="1" applyBorder="1" applyAlignment="1" applyProtection="1">
      <alignment horizontal="center"/>
      <protection locked="0"/>
    </xf>
    <xf numFmtId="0" fontId="3" fillId="9" borderId="1" xfId="0" applyFont="1" applyFill="1" applyBorder="1" applyAlignment="1" applyProtection="1">
      <alignment horizontal="center"/>
      <protection locked="0"/>
    </xf>
    <xf numFmtId="3" fontId="3" fillId="9" borderId="1" xfId="0" applyNumberFormat="1" applyFont="1" applyFill="1" applyBorder="1" applyAlignment="1" applyProtection="1">
      <alignment horizontal="center"/>
      <protection locked="0"/>
    </xf>
    <xf numFmtId="4" fontId="3" fillId="9" borderId="1" xfId="0" applyNumberFormat="1" applyFont="1" applyFill="1" applyBorder="1" applyAlignment="1" applyProtection="1">
      <alignment horizontal="center"/>
      <protection locked="0"/>
    </xf>
    <xf numFmtId="4" fontId="3" fillId="9" borderId="20" xfId="0" applyNumberFormat="1" applyFont="1" applyFill="1" applyBorder="1" applyAlignment="1" applyProtection="1">
      <alignment horizontal="center"/>
      <protection locked="0"/>
    </xf>
    <xf numFmtId="0" fontId="3" fillId="9" borderId="3"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3" fontId="3" fillId="9" borderId="22" xfId="0" applyNumberFormat="1" applyFont="1" applyFill="1" applyBorder="1" applyAlignment="1" applyProtection="1">
      <alignment horizontal="center"/>
      <protection locked="0"/>
    </xf>
    <xf numFmtId="4" fontId="3" fillId="9" borderId="22" xfId="0" applyNumberFormat="1" applyFont="1" applyFill="1" applyBorder="1" applyAlignment="1" applyProtection="1">
      <alignment horizontal="center"/>
      <protection locked="0"/>
    </xf>
    <xf numFmtId="4" fontId="3" fillId="9" borderId="23" xfId="0" applyNumberFormat="1" applyFont="1" applyFill="1" applyBorder="1" applyAlignment="1" applyProtection="1">
      <alignment horizontal="center"/>
      <protection locked="0"/>
    </xf>
    <xf numFmtId="4" fontId="3" fillId="9" borderId="55" xfId="0" applyNumberFormat="1" applyFont="1" applyFill="1" applyBorder="1" applyAlignment="1" applyProtection="1">
      <alignment horizontal="center"/>
      <protection locked="0"/>
    </xf>
    <xf numFmtId="4" fontId="3" fillId="9" borderId="17" xfId="0" applyNumberFormat="1" applyFont="1" applyFill="1" applyBorder="1" applyAlignment="1" applyProtection="1">
      <alignment horizontal="center"/>
      <protection locked="0"/>
    </xf>
    <xf numFmtId="4" fontId="3" fillId="9" borderId="6" xfId="0" applyNumberFormat="1" applyFont="1" applyFill="1" applyBorder="1" applyAlignment="1" applyProtection="1">
      <alignment horizontal="center"/>
      <protection locked="0"/>
    </xf>
    <xf numFmtId="4" fontId="3" fillId="9" borderId="56" xfId="0" applyNumberFormat="1" applyFont="1" applyFill="1" applyBorder="1" applyAlignment="1" applyProtection="1">
      <alignment horizontal="center"/>
      <protection locked="0"/>
    </xf>
    <xf numFmtId="0" fontId="3" fillId="9" borderId="48" xfId="0" applyFont="1" applyFill="1" applyBorder="1" applyAlignment="1" applyProtection="1">
      <alignment horizontal="center" vertical="center" wrapText="1"/>
      <protection locked="0"/>
    </xf>
    <xf numFmtId="4" fontId="3" fillId="9" borderId="12" xfId="0" applyNumberFormat="1" applyFont="1" applyFill="1" applyBorder="1" applyAlignment="1" applyProtection="1">
      <alignment horizontal="center" vertical="center"/>
      <protection locked="0"/>
    </xf>
    <xf numFmtId="0" fontId="3" fillId="9" borderId="45" xfId="0" applyFont="1" applyFill="1" applyBorder="1" applyAlignment="1" applyProtection="1">
      <alignment horizontal="center" vertical="center" wrapText="1"/>
      <protection locked="0"/>
    </xf>
    <xf numFmtId="4" fontId="3" fillId="9" borderId="4" xfId="0" applyNumberFormat="1" applyFont="1" applyFill="1" applyBorder="1" applyAlignment="1" applyProtection="1">
      <alignment horizontal="center" vertical="center"/>
      <protection locked="0"/>
    </xf>
    <xf numFmtId="0" fontId="3" fillId="9" borderId="46" xfId="0" applyFont="1" applyFill="1" applyBorder="1" applyAlignment="1" applyProtection="1">
      <alignment horizontal="center" vertical="center" wrapText="1"/>
      <protection locked="0"/>
    </xf>
    <xf numFmtId="4" fontId="3" fillId="9" borderId="25" xfId="0" applyNumberFormat="1" applyFont="1" applyFill="1" applyBorder="1" applyAlignment="1" applyProtection="1">
      <alignment horizontal="center" vertical="center"/>
      <protection locked="0"/>
    </xf>
    <xf numFmtId="0" fontId="3" fillId="9" borderId="17"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3" fillId="9" borderId="2" xfId="0" applyFont="1" applyFill="1" applyBorder="1" applyAlignment="1" applyProtection="1">
      <alignment horizontal="center" vertical="center"/>
      <protection locked="0"/>
    </xf>
    <xf numFmtId="0" fontId="3" fillId="9" borderId="22"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wrapText="1"/>
      <protection locked="0"/>
    </xf>
    <xf numFmtId="0" fontId="3" fillId="9" borderId="28" xfId="0" applyFont="1" applyFill="1" applyBorder="1" applyAlignment="1" applyProtection="1">
      <alignment horizontal="center" vertical="center"/>
      <protection locked="0"/>
    </xf>
    <xf numFmtId="0" fontId="3" fillId="9" borderId="58" xfId="0" applyFont="1" applyFill="1" applyBorder="1" applyAlignment="1" applyProtection="1">
      <alignment horizontal="center" vertical="center"/>
      <protection locked="0"/>
    </xf>
    <xf numFmtId="0" fontId="25" fillId="9" borderId="17" xfId="0" applyFont="1" applyFill="1" applyBorder="1" applyAlignment="1" applyProtection="1">
      <alignment horizontal="center" vertical="center"/>
      <protection locked="0"/>
    </xf>
    <xf numFmtId="4" fontId="3" fillId="9" borderId="17" xfId="0" applyNumberFormat="1" applyFont="1" applyFill="1" applyBorder="1" applyAlignment="1" applyProtection="1">
      <alignment horizontal="center" vertical="center"/>
      <protection locked="0"/>
    </xf>
    <xf numFmtId="0" fontId="3" fillId="9" borderId="65" xfId="0" applyFont="1" applyFill="1" applyBorder="1" applyAlignment="1" applyProtection="1">
      <alignment horizontal="center" vertical="center"/>
      <protection locked="0"/>
    </xf>
    <xf numFmtId="0" fontId="25" fillId="9" borderId="1" xfId="0" applyFont="1" applyFill="1" applyBorder="1" applyAlignment="1" applyProtection="1">
      <alignment horizontal="center" vertical="center"/>
      <protection locked="0"/>
    </xf>
    <xf numFmtId="4" fontId="3" fillId="9" borderId="3" xfId="0" applyNumberFormat="1"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20" xfId="0" applyFont="1" applyFill="1" applyBorder="1" applyAlignment="1" applyProtection="1">
      <alignment horizontal="center" vertical="center"/>
      <protection locked="0"/>
    </xf>
    <xf numFmtId="0" fontId="25" fillId="9" borderId="22" xfId="0" applyFont="1" applyFill="1" applyBorder="1" applyAlignment="1" applyProtection="1">
      <alignment horizontal="center" vertical="center"/>
      <protection locked="0"/>
    </xf>
    <xf numFmtId="4" fontId="3" fillId="9" borderId="76" xfId="0" applyNumberFormat="1" applyFont="1" applyFill="1" applyBorder="1" applyAlignment="1" applyProtection="1">
      <alignment horizontal="center" vertical="center"/>
      <protection locked="0"/>
    </xf>
    <xf numFmtId="0" fontId="3" fillId="9" borderId="109" xfId="0" applyFont="1" applyFill="1" applyBorder="1" applyAlignment="1" applyProtection="1">
      <alignment horizontal="center" vertical="center"/>
      <protection locked="0"/>
    </xf>
    <xf numFmtId="0" fontId="3" fillId="9" borderId="23" xfId="0" applyFont="1" applyFill="1" applyBorder="1" applyAlignment="1" applyProtection="1">
      <alignment horizontal="center" vertical="center"/>
      <protection locked="0"/>
    </xf>
    <xf numFmtId="0" fontId="3" fillId="9" borderId="13" xfId="0" applyFont="1" applyFill="1" applyBorder="1" applyAlignment="1" applyProtection="1">
      <alignment horizontal="center" vertical="center"/>
      <protection locked="0"/>
    </xf>
    <xf numFmtId="0" fontId="25" fillId="9" borderId="2" xfId="0" applyFont="1" applyFill="1" applyBorder="1" applyAlignment="1" applyProtection="1">
      <alignment horizontal="center" vertical="center"/>
      <protection locked="0"/>
    </xf>
    <xf numFmtId="4" fontId="3" fillId="9" borderId="30" xfId="0" applyNumberFormat="1"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protection locked="0"/>
    </xf>
    <xf numFmtId="0" fontId="3" fillId="7" borderId="71" xfId="0" applyFont="1" applyFill="1" applyBorder="1" applyAlignment="1" applyProtection="1">
      <alignment horizontal="center" vertical="center"/>
      <protection locked="0"/>
    </xf>
    <xf numFmtId="0" fontId="25" fillId="7" borderId="71" xfId="0" applyFont="1" applyFill="1" applyBorder="1" applyAlignment="1" applyProtection="1">
      <alignment horizontal="center" vertical="center"/>
      <protection locked="0"/>
    </xf>
    <xf numFmtId="0" fontId="3" fillId="7" borderId="71" xfId="0" applyFont="1" applyFill="1" applyBorder="1" applyAlignment="1" applyProtection="1">
      <alignment horizontal="center" vertical="center" wrapText="1"/>
      <protection locked="0"/>
    </xf>
    <xf numFmtId="0" fontId="25" fillId="9" borderId="3"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9" borderId="24" xfId="0" applyFont="1" applyFill="1" applyBorder="1" applyAlignment="1" applyProtection="1">
      <alignment horizontal="center" vertical="center"/>
      <protection locked="0"/>
    </xf>
    <xf numFmtId="0" fontId="3" fillId="9" borderId="12" xfId="0" applyFont="1" applyFill="1" applyBorder="1" applyAlignment="1" applyProtection="1">
      <alignment horizontal="center" vertical="center"/>
      <protection locked="0"/>
    </xf>
    <xf numFmtId="0" fontId="25" fillId="9" borderId="76" xfId="0" applyFont="1" applyFill="1" applyBorder="1" applyAlignment="1" applyProtection="1">
      <alignment horizontal="center" vertical="center"/>
      <protection locked="0"/>
    </xf>
    <xf numFmtId="0" fontId="3" fillId="9" borderId="96" xfId="0" applyFont="1" applyFill="1" applyBorder="1" applyAlignment="1" applyProtection="1">
      <alignment horizontal="center" vertical="center"/>
      <protection locked="0"/>
    </xf>
    <xf numFmtId="0" fontId="3" fillId="9" borderId="98"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3" fillId="9" borderId="25" xfId="0" applyFont="1" applyFill="1" applyBorder="1" applyAlignment="1" applyProtection="1">
      <alignment horizontal="center" vertical="center"/>
      <protection locked="0"/>
    </xf>
    <xf numFmtId="0" fontId="25" fillId="9" borderId="27" xfId="0" applyFont="1" applyFill="1" applyBorder="1" applyAlignment="1" applyProtection="1">
      <alignment horizontal="center" vertical="center"/>
      <protection locked="0"/>
    </xf>
    <xf numFmtId="165" fontId="13" fillId="9" borderId="17" xfId="0" applyNumberFormat="1" applyFont="1" applyFill="1" applyBorder="1" applyAlignment="1" applyProtection="1">
      <alignment horizontal="center" vertical="center"/>
      <protection locked="0"/>
    </xf>
    <xf numFmtId="165" fontId="13" fillId="9" borderId="1" xfId="0" applyNumberFormat="1" applyFont="1" applyFill="1" applyBorder="1" applyAlignment="1" applyProtection="1">
      <alignment horizontal="center" vertical="center"/>
      <protection locked="0"/>
    </xf>
    <xf numFmtId="165" fontId="13" fillId="9" borderId="22" xfId="0"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wrapText="1"/>
      <protection locked="0"/>
    </xf>
    <xf numFmtId="165" fontId="13" fillId="9" borderId="27" xfId="0" applyNumberFormat="1" applyFont="1" applyFill="1" applyBorder="1" applyAlignment="1" applyProtection="1">
      <alignment horizontal="center" vertical="center"/>
      <protection locked="0"/>
    </xf>
    <xf numFmtId="165" fontId="13" fillId="9" borderId="57" xfId="0" applyNumberFormat="1" applyFont="1" applyFill="1" applyBorder="1" applyAlignment="1" applyProtection="1">
      <alignment horizontal="center" vertical="center"/>
      <protection locked="0"/>
    </xf>
    <xf numFmtId="165" fontId="13" fillId="9" borderId="76"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3" fontId="3" fillId="0" borderId="40" xfId="0" applyNumberFormat="1" applyFont="1" applyFill="1" applyBorder="1" applyAlignment="1" applyProtection="1">
      <alignment horizontal="center"/>
    </xf>
    <xf numFmtId="3" fontId="3" fillId="0" borderId="41" xfId="0" applyNumberFormat="1" applyFont="1" applyFill="1" applyBorder="1" applyAlignment="1" applyProtection="1">
      <alignment horizontal="center"/>
    </xf>
    <xf numFmtId="3" fontId="3" fillId="0" borderId="39" xfId="0" applyNumberFormat="1" applyFont="1" applyFill="1" applyBorder="1" applyAlignment="1" applyProtection="1">
      <alignment horizontal="center"/>
    </xf>
    <xf numFmtId="4" fontId="3" fillId="0" borderId="74" xfId="0" applyNumberFormat="1" applyFont="1" applyFill="1" applyBorder="1" applyAlignment="1" applyProtection="1">
      <alignment horizontal="center"/>
    </xf>
    <xf numFmtId="4" fontId="3" fillId="8" borderId="58" xfId="0" applyNumberFormat="1" applyFont="1" applyFill="1" applyBorder="1" applyAlignment="1" applyProtection="1">
      <alignment horizontal="center"/>
    </xf>
    <xf numFmtId="0" fontId="3" fillId="7" borderId="0" xfId="0" applyFont="1" applyFill="1" applyBorder="1" applyAlignment="1" applyProtection="1">
      <alignment vertical="center" wrapText="1"/>
    </xf>
    <xf numFmtId="4" fontId="13" fillId="0" borderId="15" xfId="0" applyNumberFormat="1" applyFont="1" applyFill="1" applyBorder="1" applyAlignment="1" applyProtection="1">
      <alignment horizontal="center"/>
    </xf>
    <xf numFmtId="0" fontId="3" fillId="2" borderId="71" xfId="0" applyFont="1" applyFill="1" applyBorder="1" applyAlignment="1" applyProtection="1">
      <alignment horizontal="center" vertical="center" wrapText="1"/>
    </xf>
    <xf numFmtId="165" fontId="3" fillId="0" borderId="37" xfId="0" applyNumberFormat="1" applyFont="1" applyFill="1" applyBorder="1" applyAlignment="1" applyProtection="1">
      <alignment horizontal="center"/>
    </xf>
    <xf numFmtId="165" fontId="3" fillId="0" borderId="38" xfId="0" applyNumberFormat="1" applyFont="1" applyFill="1" applyBorder="1" applyAlignment="1" applyProtection="1">
      <alignment horizontal="center"/>
    </xf>
    <xf numFmtId="165" fontId="3" fillId="0" borderId="39" xfId="0" applyNumberFormat="1" applyFont="1" applyFill="1" applyBorder="1" applyAlignment="1" applyProtection="1">
      <alignment horizontal="center"/>
    </xf>
    <xf numFmtId="0" fontId="3" fillId="2" borderId="63" xfId="0" applyFont="1" applyFill="1" applyBorder="1" applyAlignment="1" applyProtection="1">
      <alignment horizontal="center" vertical="center" wrapText="1"/>
    </xf>
    <xf numFmtId="4" fontId="3" fillId="0" borderId="37" xfId="0" applyNumberFormat="1" applyFont="1" applyFill="1" applyBorder="1" applyAlignment="1" applyProtection="1">
      <alignment horizontal="center" vertical="center"/>
    </xf>
    <xf numFmtId="0" fontId="3" fillId="5" borderId="1" xfId="0" applyNumberFormat="1" applyFont="1" applyFill="1" applyBorder="1" applyAlignment="1" applyProtection="1">
      <alignment horizontal="left" vertical="center"/>
    </xf>
    <xf numFmtId="4" fontId="3" fillId="0" borderId="38" xfId="0" applyNumberFormat="1" applyFont="1" applyFill="1" applyBorder="1" applyAlignment="1" applyProtection="1">
      <alignment horizontal="center" vertical="center"/>
    </xf>
    <xf numFmtId="4" fontId="3" fillId="0" borderId="39" xfId="0" applyNumberFormat="1" applyFont="1" applyFill="1" applyBorder="1" applyAlignment="1" applyProtection="1">
      <alignment horizontal="center" vertical="center"/>
    </xf>
    <xf numFmtId="0" fontId="3" fillId="2" borderId="101" xfId="0" applyFont="1" applyFill="1" applyBorder="1" applyAlignment="1" applyProtection="1">
      <alignment horizontal="center" vertical="center" wrapText="1"/>
    </xf>
    <xf numFmtId="165" fontId="3" fillId="8" borderId="17" xfId="0" applyNumberFormat="1" applyFont="1" applyFill="1" applyBorder="1" applyAlignment="1" applyProtection="1">
      <alignment horizontal="center" vertical="center"/>
    </xf>
    <xf numFmtId="165" fontId="3" fillId="0" borderId="40" xfId="0" applyNumberFormat="1" applyFont="1" applyFill="1" applyBorder="1" applyAlignment="1" applyProtection="1">
      <alignment horizontal="center" vertical="center"/>
    </xf>
    <xf numFmtId="0" fontId="25" fillId="0" borderId="0" xfId="0" applyFont="1" applyAlignment="1" applyProtection="1">
      <alignment vertical="center"/>
    </xf>
    <xf numFmtId="165" fontId="3" fillId="8" borderId="1" xfId="0" applyNumberFormat="1" applyFont="1" applyFill="1" applyBorder="1" applyAlignment="1" applyProtection="1">
      <alignment horizontal="center" vertical="center"/>
    </xf>
    <xf numFmtId="165" fontId="3" fillId="0" borderId="41" xfId="0" applyNumberFormat="1" applyFont="1" applyFill="1" applyBorder="1" applyAlignment="1" applyProtection="1">
      <alignment horizontal="center" vertical="center"/>
    </xf>
    <xf numFmtId="165" fontId="3" fillId="8" borderId="3" xfId="0" applyNumberFormat="1" applyFont="1" applyFill="1" applyBorder="1" applyAlignment="1" applyProtection="1">
      <alignment horizontal="center" vertical="center"/>
    </xf>
    <xf numFmtId="165" fontId="3" fillId="8" borderId="22" xfId="0" applyNumberFormat="1" applyFont="1" applyFill="1" applyBorder="1" applyAlignment="1" applyProtection="1">
      <alignment horizontal="center" vertical="center"/>
    </xf>
    <xf numFmtId="165" fontId="3" fillId="0" borderId="59" xfId="0" applyNumberFormat="1" applyFont="1" applyFill="1" applyBorder="1" applyAlignment="1" applyProtection="1">
      <alignment horizontal="center" vertical="center"/>
    </xf>
    <xf numFmtId="0" fontId="3" fillId="8" borderId="16" xfId="0" applyNumberFormat="1" applyFont="1" applyFill="1" applyBorder="1" applyAlignment="1" applyProtection="1">
      <alignment horizontal="left" vertical="center"/>
    </xf>
    <xf numFmtId="4" fontId="25" fillId="8" borderId="17" xfId="0" applyNumberFormat="1" applyFont="1" applyFill="1" applyBorder="1" applyAlignment="1" applyProtection="1">
      <alignment horizontal="center" vertical="center"/>
    </xf>
    <xf numFmtId="165" fontId="3" fillId="0" borderId="82" xfId="0" applyNumberFormat="1" applyFont="1" applyFill="1" applyBorder="1" applyAlignment="1" applyProtection="1">
      <alignment horizontal="right" vertical="center"/>
    </xf>
    <xf numFmtId="0" fontId="3" fillId="8" borderId="19" xfId="0" applyNumberFormat="1" applyFont="1" applyFill="1" applyBorder="1" applyAlignment="1" applyProtection="1">
      <alignment horizontal="left" vertical="center"/>
    </xf>
    <xf numFmtId="4" fontId="25" fillId="8" borderId="1" xfId="0" applyNumberFormat="1" applyFont="1" applyFill="1" applyBorder="1" applyAlignment="1" applyProtection="1">
      <alignment horizontal="center" vertical="center"/>
    </xf>
    <xf numFmtId="165" fontId="3" fillId="0" borderId="93" xfId="0" applyNumberFormat="1" applyFont="1" applyFill="1" applyBorder="1" applyAlignment="1" applyProtection="1">
      <alignment horizontal="right" vertical="center"/>
    </xf>
    <xf numFmtId="4" fontId="25" fillId="8" borderId="3" xfId="0" applyNumberFormat="1" applyFont="1" applyFill="1" applyBorder="1" applyAlignment="1" applyProtection="1">
      <alignment horizontal="center" vertical="center"/>
    </xf>
    <xf numFmtId="0" fontId="3" fillId="8" borderId="21" xfId="0" applyNumberFormat="1" applyFont="1" applyFill="1" applyBorder="1" applyAlignment="1" applyProtection="1">
      <alignment horizontal="left" vertical="center"/>
    </xf>
    <xf numFmtId="4" fontId="25" fillId="8" borderId="22" xfId="0" applyNumberFormat="1" applyFont="1" applyFill="1" applyBorder="1" applyAlignment="1" applyProtection="1">
      <alignment horizontal="center" vertical="center"/>
    </xf>
    <xf numFmtId="165" fontId="3" fillId="0" borderId="99" xfId="0" applyNumberFormat="1" applyFont="1" applyFill="1" applyBorder="1" applyAlignment="1" applyProtection="1">
      <alignment horizontal="right" vertical="center"/>
    </xf>
    <xf numFmtId="0" fontId="0" fillId="7" borderId="0" xfId="0" applyFill="1" applyAlignment="1" applyProtection="1">
      <alignment wrapText="1"/>
    </xf>
    <xf numFmtId="0" fontId="3" fillId="9" borderId="16" xfId="0" applyFont="1" applyFill="1" applyBorder="1" applyAlignment="1" applyProtection="1">
      <alignment horizontal="center"/>
      <protection locked="0"/>
    </xf>
    <xf numFmtId="2" fontId="3" fillId="9" borderId="17" xfId="0" applyNumberFormat="1" applyFont="1" applyFill="1" applyBorder="1" applyAlignment="1" applyProtection="1">
      <alignment horizontal="center"/>
      <protection locked="0"/>
    </xf>
    <xf numFmtId="0" fontId="3" fillId="9" borderId="18" xfId="0" applyFont="1" applyFill="1" applyBorder="1" applyAlignment="1" applyProtection="1">
      <alignment horizontal="center"/>
      <protection locked="0"/>
    </xf>
    <xf numFmtId="0" fontId="3" fillId="9" borderId="19" xfId="0" applyFont="1" applyFill="1" applyBorder="1" applyAlignment="1" applyProtection="1">
      <alignment horizontal="center"/>
      <protection locked="0"/>
    </xf>
    <xf numFmtId="2" fontId="3" fillId="9" borderId="1" xfId="0" applyNumberFormat="1" applyFont="1" applyFill="1" applyBorder="1" applyAlignment="1" applyProtection="1">
      <alignment horizontal="center"/>
      <protection locked="0"/>
    </xf>
    <xf numFmtId="0" fontId="3" fillId="9" borderId="20" xfId="0" applyFont="1" applyFill="1" applyBorder="1" applyAlignment="1" applyProtection="1">
      <alignment horizontal="center"/>
      <protection locked="0"/>
    </xf>
    <xf numFmtId="0" fontId="3" fillId="9" borderId="21" xfId="0" applyFont="1" applyFill="1" applyBorder="1" applyAlignment="1" applyProtection="1">
      <alignment horizontal="center"/>
      <protection locked="0"/>
    </xf>
    <xf numFmtId="2" fontId="3" fillId="9" borderId="22" xfId="0" applyNumberFormat="1"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4" fontId="3" fillId="9" borderId="70" xfId="0" applyNumberFormat="1" applyFont="1" applyFill="1" applyBorder="1" applyAlignment="1" applyProtection="1">
      <alignment horizontal="center"/>
      <protection locked="0"/>
    </xf>
    <xf numFmtId="4" fontId="3" fillId="9" borderId="57" xfId="0" applyNumberFormat="1" applyFont="1" applyFill="1" applyBorder="1" applyAlignment="1" applyProtection="1">
      <alignment horizontal="center"/>
      <protection locked="0"/>
    </xf>
    <xf numFmtId="0" fontId="3" fillId="9" borderId="16" xfId="0" applyFont="1" applyFill="1" applyBorder="1" applyAlignment="1" applyProtection="1">
      <alignment vertical="center" wrapText="1"/>
      <protection locked="0"/>
    </xf>
    <xf numFmtId="4" fontId="3" fillId="9" borderId="65" xfId="0" applyNumberFormat="1" applyFont="1" applyFill="1" applyBorder="1" applyAlignment="1" applyProtection="1">
      <alignment horizontal="center"/>
      <protection locked="0"/>
    </xf>
    <xf numFmtId="0" fontId="3" fillId="9" borderId="19" xfId="0" applyFont="1" applyFill="1" applyBorder="1" applyAlignment="1" applyProtection="1">
      <alignment vertical="center" wrapText="1"/>
      <protection locked="0"/>
    </xf>
    <xf numFmtId="4" fontId="3" fillId="9" borderId="5" xfId="0" applyNumberFormat="1" applyFont="1" applyFill="1" applyBorder="1" applyAlignment="1" applyProtection="1">
      <alignment horizontal="center"/>
      <protection locked="0"/>
    </xf>
    <xf numFmtId="4" fontId="3" fillId="9" borderId="4" xfId="0" applyNumberFormat="1" applyFont="1" applyFill="1" applyBorder="1" applyAlignment="1" applyProtection="1">
      <alignment horizontal="center"/>
      <protection locked="0"/>
    </xf>
    <xf numFmtId="0" fontId="3" fillId="9" borderId="21" xfId="0" applyFont="1" applyFill="1" applyBorder="1" applyAlignment="1" applyProtection="1">
      <alignment vertical="center" wrapText="1"/>
      <protection locked="0"/>
    </xf>
    <xf numFmtId="4" fontId="3" fillId="9" borderId="25" xfId="0" applyNumberFormat="1" applyFont="1" applyFill="1" applyBorder="1" applyAlignment="1" applyProtection="1">
      <alignment horizontal="center"/>
      <protection locked="0"/>
    </xf>
    <xf numFmtId="2" fontId="3" fillId="9" borderId="17" xfId="0" applyNumberFormat="1" applyFont="1" applyFill="1" applyBorder="1" applyAlignment="1" applyProtection="1">
      <alignment horizontal="center" vertical="center"/>
      <protection locked="0"/>
    </xf>
    <xf numFmtId="2" fontId="3" fillId="9" borderId="1" xfId="0" applyNumberFormat="1" applyFont="1" applyFill="1" applyBorder="1" applyAlignment="1" applyProtection="1">
      <alignment horizontal="center" vertical="center"/>
      <protection locked="0"/>
    </xf>
    <xf numFmtId="2" fontId="3" fillId="9" borderId="22" xfId="0" applyNumberFormat="1" applyFont="1" applyFill="1" applyBorder="1" applyAlignment="1" applyProtection="1">
      <alignment horizontal="center" vertical="center"/>
      <protection locked="0"/>
    </xf>
    <xf numFmtId="2" fontId="3" fillId="9" borderId="24" xfId="0" applyNumberFormat="1" applyFont="1" applyFill="1" applyBorder="1" applyAlignment="1" applyProtection="1">
      <alignment horizontal="center" vertical="center"/>
      <protection locked="0"/>
    </xf>
    <xf numFmtId="4" fontId="3" fillId="9" borderId="1" xfId="0" applyNumberFormat="1" applyFont="1" applyFill="1" applyBorder="1" applyAlignment="1" applyProtection="1">
      <alignment horizontal="center" vertical="center"/>
      <protection locked="0"/>
    </xf>
    <xf numFmtId="2" fontId="3" fillId="9" borderId="4" xfId="0" applyNumberFormat="1" applyFont="1" applyFill="1" applyBorder="1" applyAlignment="1" applyProtection="1">
      <alignment horizontal="center" vertical="center"/>
      <protection locked="0"/>
    </xf>
    <xf numFmtId="2" fontId="3" fillId="9" borderId="12" xfId="0" applyNumberFormat="1" applyFont="1" applyFill="1" applyBorder="1" applyAlignment="1" applyProtection="1">
      <alignment horizontal="center" vertical="center"/>
      <protection locked="0"/>
    </xf>
    <xf numFmtId="4" fontId="3" fillId="9" borderId="22" xfId="0" applyNumberFormat="1" applyFont="1" applyFill="1" applyBorder="1" applyAlignment="1" applyProtection="1">
      <alignment horizontal="center" vertical="center"/>
      <protection locked="0"/>
    </xf>
    <xf numFmtId="2" fontId="3" fillId="9" borderId="25" xfId="0" applyNumberFormat="1" applyFont="1" applyFill="1" applyBorder="1" applyAlignment="1" applyProtection="1">
      <alignment horizontal="center" vertical="center"/>
      <protection locked="0"/>
    </xf>
    <xf numFmtId="166" fontId="3" fillId="9" borderId="17" xfId="0" applyNumberFormat="1" applyFont="1" applyFill="1" applyBorder="1" applyAlignment="1" applyProtection="1">
      <alignment horizontal="center" vertical="center"/>
      <protection locked="0"/>
    </xf>
    <xf numFmtId="166" fontId="3" fillId="9" borderId="1" xfId="0" applyNumberFormat="1" applyFont="1" applyFill="1" applyBorder="1" applyAlignment="1" applyProtection="1">
      <alignment horizontal="center" vertical="center"/>
      <protection locked="0"/>
    </xf>
    <xf numFmtId="166" fontId="3" fillId="9" borderId="2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8" borderId="3" xfId="0" applyFont="1" applyFill="1" applyBorder="1" applyAlignment="1" applyProtection="1">
      <alignment horizontal="center"/>
      <protection locked="0"/>
    </xf>
    <xf numFmtId="0" fontId="3" fillId="9" borderId="73" xfId="0"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0" fontId="3" fillId="8" borderId="22" xfId="0" applyFont="1" applyFill="1" applyBorder="1" applyAlignment="1" applyProtection="1">
      <alignment horizontal="center"/>
      <protection locked="0"/>
    </xf>
    <xf numFmtId="0" fontId="2" fillId="0" borderId="0" xfId="0" applyFont="1" applyBorder="1" applyAlignment="1" applyProtection="1">
      <alignment horizontal="center" wrapText="1"/>
    </xf>
    <xf numFmtId="4" fontId="3" fillId="0" borderId="40" xfId="0" applyNumberFormat="1" applyFont="1" applyFill="1" applyBorder="1" applyAlignment="1" applyProtection="1">
      <alignment horizontal="center"/>
    </xf>
    <xf numFmtId="4" fontId="3" fillId="0" borderId="41" xfId="0" applyNumberFormat="1" applyFont="1" applyFill="1" applyBorder="1" applyAlignment="1" applyProtection="1">
      <alignment horizontal="center"/>
    </xf>
    <xf numFmtId="0" fontId="3" fillId="2" borderId="68" xfId="0" applyNumberFormat="1" applyFont="1" applyFill="1" applyBorder="1" applyAlignment="1" applyProtection="1">
      <alignment horizontal="center" vertical="center"/>
    </xf>
    <xf numFmtId="4" fontId="25" fillId="8" borderId="105" xfId="0" applyNumberFormat="1" applyFont="1" applyFill="1" applyBorder="1" applyProtection="1"/>
    <xf numFmtId="0" fontId="25" fillId="7" borderId="2" xfId="0" applyFont="1" applyFill="1" applyBorder="1" applyProtection="1"/>
    <xf numFmtId="4" fontId="3" fillId="0" borderId="59" xfId="0" applyNumberFormat="1" applyFont="1" applyFill="1" applyBorder="1" applyAlignment="1" applyProtection="1">
      <alignment horizontal="center"/>
    </xf>
    <xf numFmtId="4" fontId="25" fillId="7" borderId="0" xfId="0" applyNumberFormat="1" applyFont="1" applyFill="1" applyBorder="1" applyProtection="1"/>
    <xf numFmtId="0" fontId="3" fillId="8" borderId="32"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xf>
    <xf numFmtId="4" fontId="3" fillId="0" borderId="43" xfId="0" applyNumberFormat="1" applyFont="1" applyFill="1" applyBorder="1" applyAlignment="1" applyProtection="1">
      <alignment horizontal="center" vertical="center"/>
    </xf>
    <xf numFmtId="4" fontId="3" fillId="8" borderId="1" xfId="0" applyNumberFormat="1" applyFont="1" applyFill="1" applyBorder="1" applyAlignment="1" applyProtection="1">
      <alignment horizontal="center"/>
    </xf>
    <xf numFmtId="4" fontId="3" fillId="8" borderId="22" xfId="0" applyNumberFormat="1" applyFont="1" applyFill="1" applyBorder="1" applyAlignment="1" applyProtection="1">
      <alignment horizontal="center"/>
    </xf>
    <xf numFmtId="2" fontId="25" fillId="7" borderId="0" xfId="0" applyNumberFormat="1" applyFont="1" applyFill="1" applyProtection="1"/>
    <xf numFmtId="165" fontId="3" fillId="8" borderId="102" xfId="0" applyNumberFormat="1" applyFont="1" applyFill="1" applyBorder="1" applyAlignment="1" applyProtection="1">
      <alignment horizontal="center" vertical="center"/>
    </xf>
    <xf numFmtId="0" fontId="25" fillId="7" borderId="17" xfId="0" applyFont="1" applyFill="1" applyBorder="1" applyProtection="1"/>
    <xf numFmtId="0" fontId="25" fillId="7" borderId="53" xfId="0" applyFont="1" applyFill="1" applyBorder="1" applyProtection="1"/>
    <xf numFmtId="165" fontId="3" fillId="8" borderId="103" xfId="0" applyNumberFormat="1" applyFont="1" applyFill="1" applyBorder="1" applyAlignment="1" applyProtection="1">
      <alignment horizontal="center" vertical="center"/>
    </xf>
    <xf numFmtId="165" fontId="3" fillId="8" borderId="104" xfId="0" applyNumberFormat="1" applyFont="1" applyFill="1" applyBorder="1" applyAlignment="1" applyProtection="1">
      <alignment horizontal="center" vertical="center"/>
    </xf>
    <xf numFmtId="0" fontId="25" fillId="7" borderId="22" xfId="0" applyFont="1" applyFill="1" applyBorder="1" applyProtection="1"/>
    <xf numFmtId="0" fontId="25" fillId="7" borderId="89" xfId="0" applyFont="1" applyFill="1" applyBorder="1" applyProtection="1"/>
    <xf numFmtId="0" fontId="25" fillId="0" borderId="55" xfId="0" applyFont="1" applyBorder="1" applyProtection="1"/>
    <xf numFmtId="0" fontId="25" fillId="0" borderId="97" xfId="0" applyFont="1" applyBorder="1" applyProtection="1"/>
    <xf numFmtId="0" fontId="25" fillId="0" borderId="62" xfId="0" applyFont="1" applyBorder="1" applyProtection="1"/>
    <xf numFmtId="0" fontId="25" fillId="0" borderId="17" xfId="0" applyFont="1" applyBorder="1" applyProtection="1"/>
    <xf numFmtId="0" fontId="25" fillId="0" borderId="18" xfId="0" applyFont="1" applyBorder="1" applyProtection="1"/>
    <xf numFmtId="0" fontId="25" fillId="0" borderId="20" xfId="0" applyFont="1" applyBorder="1" applyProtection="1"/>
    <xf numFmtId="0" fontId="25" fillId="0" borderId="23" xfId="0" applyFont="1" applyBorder="1" applyProtection="1"/>
    <xf numFmtId="0" fontId="25" fillId="0" borderId="6" xfId="0" applyFont="1" applyBorder="1" applyProtection="1"/>
    <xf numFmtId="0" fontId="25" fillId="0" borderId="61" xfId="0" applyFont="1" applyBorder="1" applyProtection="1"/>
    <xf numFmtId="0" fontId="25" fillId="0" borderId="56" xfId="0" applyFont="1" applyBorder="1" applyProtection="1"/>
    <xf numFmtId="0" fontId="2" fillId="2" borderId="63" xfId="0" applyFont="1" applyFill="1" applyBorder="1" applyAlignment="1" applyProtection="1">
      <alignment horizontal="center" vertical="center"/>
    </xf>
    <xf numFmtId="0" fontId="3" fillId="8" borderId="55" xfId="0" applyNumberFormat="1" applyFont="1" applyFill="1" applyBorder="1" applyAlignment="1" applyProtection="1">
      <alignment horizontal="center" vertical="center"/>
    </xf>
    <xf numFmtId="167" fontId="13" fillId="8" borderId="24" xfId="0" applyNumberFormat="1" applyFont="1" applyFill="1" applyBorder="1" applyAlignment="1" applyProtection="1">
      <alignment horizontal="center" vertical="center"/>
    </xf>
    <xf numFmtId="0" fontId="25" fillId="8" borderId="1" xfId="0" applyFont="1" applyFill="1" applyBorder="1" applyProtection="1"/>
    <xf numFmtId="0" fontId="3" fillId="8" borderId="6" xfId="0" applyNumberFormat="1" applyFont="1" applyFill="1" applyBorder="1" applyAlignment="1" applyProtection="1">
      <alignment horizontal="center" vertical="center"/>
    </xf>
    <xf numFmtId="167" fontId="13" fillId="8" borderId="4" xfId="0" applyNumberFormat="1" applyFont="1" applyFill="1" applyBorder="1" applyAlignment="1" applyProtection="1">
      <alignment horizontal="center" vertical="center"/>
    </xf>
    <xf numFmtId="0" fontId="3" fillId="8" borderId="56" xfId="0" applyNumberFormat="1" applyFont="1" applyFill="1" applyBorder="1" applyAlignment="1" applyProtection="1">
      <alignment horizontal="center" vertical="center"/>
    </xf>
    <xf numFmtId="167" fontId="13" fillId="8" borderId="25" xfId="0" applyNumberFormat="1" applyFont="1" applyFill="1" applyBorder="1" applyAlignment="1" applyProtection="1">
      <alignment horizontal="center" vertical="center"/>
    </xf>
    <xf numFmtId="0" fontId="3" fillId="8" borderId="14" xfId="0" applyNumberFormat="1" applyFont="1" applyFill="1" applyBorder="1" applyAlignment="1" applyProtection="1">
      <alignment horizontal="center" vertical="center"/>
    </xf>
    <xf numFmtId="167" fontId="13" fillId="8" borderId="12" xfId="0" applyNumberFormat="1" applyFont="1" applyFill="1" applyBorder="1" applyAlignment="1" applyProtection="1">
      <alignment horizontal="center" vertical="center"/>
    </xf>
    <xf numFmtId="4" fontId="3" fillId="0" borderId="66" xfId="0" applyNumberFormat="1" applyFont="1" applyFill="1" applyBorder="1" applyAlignment="1" applyProtection="1">
      <alignment horizontal="center" vertical="center"/>
    </xf>
    <xf numFmtId="4" fontId="3" fillId="0" borderId="44" xfId="0" applyNumberFormat="1" applyFont="1" applyFill="1" applyBorder="1" applyAlignment="1" applyProtection="1">
      <alignment horizontal="center" vertical="center"/>
    </xf>
    <xf numFmtId="0" fontId="3" fillId="8" borderId="52" xfId="0" applyFont="1" applyFill="1" applyBorder="1" applyAlignment="1" applyProtection="1">
      <alignment vertical="center"/>
    </xf>
    <xf numFmtId="0" fontId="3" fillId="8" borderId="53" xfId="0" applyFont="1" applyFill="1" applyBorder="1" applyAlignment="1" applyProtection="1">
      <alignment vertical="center"/>
    </xf>
    <xf numFmtId="0" fontId="3" fillId="8" borderId="54" xfId="0" applyFont="1" applyFill="1" applyBorder="1" applyAlignment="1" applyProtection="1">
      <alignment vertical="center"/>
    </xf>
    <xf numFmtId="0" fontId="3" fillId="2" borderId="98" xfId="0" applyFont="1" applyFill="1" applyBorder="1" applyAlignment="1" applyProtection="1">
      <alignment horizontal="center" vertical="center" wrapText="1"/>
    </xf>
    <xf numFmtId="0" fontId="3" fillId="2" borderId="63" xfId="0" applyNumberFormat="1" applyFont="1" applyFill="1" applyBorder="1" applyAlignment="1" applyProtection="1">
      <alignment horizontal="center" vertical="center"/>
    </xf>
    <xf numFmtId="0" fontId="3" fillId="2" borderId="27" xfId="0" applyNumberFormat="1" applyFont="1" applyFill="1" applyBorder="1" applyAlignment="1" applyProtection="1">
      <alignment horizontal="center" vertical="center"/>
    </xf>
    <xf numFmtId="0" fontId="3" fillId="2" borderId="28" xfId="0" applyNumberFormat="1" applyFont="1" applyFill="1" applyBorder="1" applyAlignment="1" applyProtection="1">
      <alignment horizontal="center" vertical="center"/>
    </xf>
    <xf numFmtId="0" fontId="13" fillId="8" borderId="17" xfId="0" applyNumberFormat="1" applyFont="1" applyFill="1" applyBorder="1" applyAlignment="1" applyProtection="1">
      <alignment horizontal="center" vertical="center"/>
    </xf>
    <xf numFmtId="2" fontId="3" fillId="8" borderId="16" xfId="0" applyNumberFormat="1" applyFont="1" applyFill="1" applyBorder="1" applyAlignment="1" applyProtection="1">
      <alignment horizontal="center" vertical="center"/>
    </xf>
    <xf numFmtId="0" fontId="3" fillId="8" borderId="18" xfId="0" applyNumberFormat="1" applyFont="1" applyFill="1" applyBorder="1" applyAlignment="1" applyProtection="1">
      <alignment horizontal="center" vertical="center"/>
    </xf>
    <xf numFmtId="0" fontId="13" fillId="8" borderId="1" xfId="0" applyNumberFormat="1" applyFont="1" applyFill="1" applyBorder="1" applyAlignment="1" applyProtection="1">
      <alignment horizontal="center" vertical="center"/>
    </xf>
    <xf numFmtId="2" fontId="3" fillId="8" borderId="19" xfId="0" applyNumberFormat="1" applyFont="1" applyFill="1" applyBorder="1" applyAlignment="1" applyProtection="1">
      <alignment horizontal="center" vertical="center"/>
    </xf>
    <xf numFmtId="0" fontId="3" fillId="8" borderId="20" xfId="0" applyNumberFormat="1" applyFont="1" applyFill="1" applyBorder="1" applyAlignment="1" applyProtection="1">
      <alignment horizontal="center" vertical="center"/>
    </xf>
    <xf numFmtId="0" fontId="13" fillId="8" borderId="22" xfId="0" applyNumberFormat="1" applyFont="1" applyFill="1" applyBorder="1" applyAlignment="1" applyProtection="1">
      <alignment horizontal="center" vertical="center"/>
    </xf>
    <xf numFmtId="2" fontId="3" fillId="8" borderId="21" xfId="0" applyNumberFormat="1" applyFont="1" applyFill="1" applyBorder="1" applyAlignment="1" applyProtection="1">
      <alignment horizontal="center" vertical="center"/>
    </xf>
    <xf numFmtId="0" fontId="3" fillId="8" borderId="23" xfId="0" applyNumberFormat="1" applyFont="1" applyFill="1" applyBorder="1" applyAlignment="1" applyProtection="1">
      <alignment horizontal="center" vertical="center"/>
    </xf>
    <xf numFmtId="0" fontId="3" fillId="8" borderId="32" xfId="0" applyNumberFormat="1" applyFont="1" applyFill="1" applyBorder="1" applyAlignment="1" applyProtection="1">
      <alignment horizontal="center" vertical="center"/>
    </xf>
    <xf numFmtId="0" fontId="13" fillId="8" borderId="3" xfId="0" applyNumberFormat="1" applyFont="1" applyFill="1" applyBorder="1" applyAlignment="1" applyProtection="1">
      <alignment horizontal="center" vertical="center"/>
    </xf>
    <xf numFmtId="0" fontId="3" fillId="8" borderId="73" xfId="0" applyNumberFormat="1" applyFont="1" applyFill="1" applyBorder="1" applyAlignment="1" applyProtection="1">
      <alignment horizontal="center" vertical="center"/>
    </xf>
    <xf numFmtId="0" fontId="13" fillId="8" borderId="76" xfId="0" applyNumberFormat="1" applyFont="1" applyFill="1" applyBorder="1" applyAlignment="1" applyProtection="1">
      <alignment horizontal="center" vertical="center"/>
    </xf>
    <xf numFmtId="0" fontId="3" fillId="8" borderId="90" xfId="0" applyNumberFormat="1" applyFont="1" applyFill="1" applyBorder="1" applyAlignment="1" applyProtection="1">
      <alignment horizontal="center" vertical="center"/>
    </xf>
    <xf numFmtId="0" fontId="3" fillId="8" borderId="87" xfId="0" applyNumberFormat="1" applyFont="1" applyFill="1" applyBorder="1" applyAlignment="1" applyProtection="1">
      <alignment horizontal="center" vertical="center"/>
    </xf>
    <xf numFmtId="0" fontId="3" fillId="8" borderId="30" xfId="0" applyNumberFormat="1" applyFont="1" applyFill="1" applyBorder="1" applyAlignment="1" applyProtection="1">
      <alignment horizontal="center" vertical="center"/>
    </xf>
    <xf numFmtId="0" fontId="3" fillId="8" borderId="105" xfId="0" applyNumberFormat="1" applyFont="1" applyFill="1" applyBorder="1" applyAlignment="1" applyProtection="1">
      <alignment horizontal="center" vertical="center"/>
    </xf>
    <xf numFmtId="2" fontId="3" fillId="8" borderId="17" xfId="0" applyNumberFormat="1" applyFont="1" applyFill="1" applyBorder="1" applyAlignment="1" applyProtection="1">
      <alignment horizontal="center" vertical="center"/>
    </xf>
    <xf numFmtId="2" fontId="3" fillId="8" borderId="18" xfId="0" applyNumberFormat="1" applyFont="1" applyFill="1" applyBorder="1" applyAlignment="1" applyProtection="1">
      <alignment horizontal="center" vertical="center"/>
    </xf>
    <xf numFmtId="2" fontId="3" fillId="8" borderId="1" xfId="0" applyNumberFormat="1" applyFont="1" applyFill="1" applyBorder="1" applyAlignment="1" applyProtection="1">
      <alignment horizontal="center" vertical="center"/>
    </xf>
    <xf numFmtId="2" fontId="3" fillId="8" borderId="20" xfId="0" applyNumberFormat="1" applyFont="1" applyFill="1" applyBorder="1" applyAlignment="1" applyProtection="1">
      <alignment horizontal="center" vertical="center"/>
    </xf>
    <xf numFmtId="2" fontId="3" fillId="8" borderId="22" xfId="0" applyNumberFormat="1" applyFont="1" applyFill="1" applyBorder="1" applyAlignment="1" applyProtection="1">
      <alignment horizontal="center" vertical="center"/>
    </xf>
    <xf numFmtId="2" fontId="3" fillId="8" borderId="23" xfId="0" applyNumberFormat="1" applyFont="1" applyFill="1" applyBorder="1" applyAlignment="1" applyProtection="1">
      <alignment horizontal="center" vertical="center"/>
    </xf>
    <xf numFmtId="0" fontId="3" fillId="2" borderId="55"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56" xfId="0" applyNumberFormat="1" applyFont="1" applyFill="1" applyBorder="1" applyAlignment="1" applyProtection="1">
      <alignment horizontal="center" vertical="center"/>
    </xf>
    <xf numFmtId="0" fontId="3" fillId="2" borderId="14" xfId="0" applyNumberFormat="1" applyFont="1" applyFill="1" applyBorder="1" applyAlignment="1" applyProtection="1">
      <alignment horizontal="center" vertical="center"/>
    </xf>
    <xf numFmtId="0" fontId="3" fillId="2" borderId="11" xfId="0" applyNumberFormat="1"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3" fillId="2" borderId="18" xfId="0" applyNumberFormat="1" applyFont="1" applyFill="1" applyBorder="1" applyAlignment="1" applyProtection="1">
      <alignment horizontal="center" vertical="center"/>
    </xf>
    <xf numFmtId="0" fontId="3" fillId="2" borderId="20" xfId="0" applyNumberFormat="1" applyFont="1" applyFill="1" applyBorder="1" applyAlignment="1" applyProtection="1">
      <alignment horizontal="center" vertical="center"/>
    </xf>
    <xf numFmtId="0" fontId="3" fillId="2" borderId="23" xfId="0" applyNumberFormat="1" applyFont="1" applyFill="1" applyBorder="1" applyAlignment="1" applyProtection="1">
      <alignment horizontal="center" vertical="center"/>
    </xf>
    <xf numFmtId="0" fontId="3" fillId="2" borderId="73" xfId="0" applyNumberFormat="1" applyFont="1" applyFill="1" applyBorder="1" applyAlignment="1" applyProtection="1">
      <alignment horizontal="center" vertical="center"/>
    </xf>
    <xf numFmtId="0" fontId="3" fillId="2" borderId="26"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protection locked="0"/>
    </xf>
    <xf numFmtId="4" fontId="3" fillId="9" borderId="3" xfId="0" applyNumberFormat="1" applyFont="1" applyFill="1" applyBorder="1" applyAlignment="1" applyProtection="1">
      <alignment horizontal="center"/>
      <protection locked="0"/>
    </xf>
    <xf numFmtId="4" fontId="3" fillId="9" borderId="73" xfId="0" applyNumberFormat="1" applyFont="1" applyFill="1" applyBorder="1" applyAlignment="1" applyProtection="1">
      <alignment horizontal="center"/>
      <protection locked="0"/>
    </xf>
    <xf numFmtId="4" fontId="3" fillId="9" borderId="14" xfId="0" applyNumberFormat="1" applyFont="1" applyFill="1" applyBorder="1" applyAlignment="1" applyProtection="1">
      <alignment horizontal="center"/>
      <protection locked="0"/>
    </xf>
    <xf numFmtId="4" fontId="3" fillId="9" borderId="27" xfId="0" applyNumberFormat="1" applyFont="1" applyFill="1" applyBorder="1" applyAlignment="1" applyProtection="1">
      <alignment horizontal="center" vertical="center"/>
      <protection locked="0"/>
    </xf>
    <xf numFmtId="0" fontId="3" fillId="9" borderId="27" xfId="0" applyFont="1" applyFill="1" applyBorder="1" applyAlignment="1" applyProtection="1">
      <alignment horizontal="center" vertical="center"/>
      <protection locked="0"/>
    </xf>
    <xf numFmtId="165" fontId="13" fillId="9" borderId="3"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8" borderId="27" xfId="0" applyFont="1" applyFill="1" applyBorder="1" applyAlignment="1" applyProtection="1">
      <alignment horizontal="center" vertical="center" wrapText="1"/>
    </xf>
    <xf numFmtId="165" fontId="3" fillId="8" borderId="65" xfId="0" applyNumberFormat="1" applyFont="1" applyFill="1" applyBorder="1" applyAlignment="1" applyProtection="1">
      <alignment horizontal="center" vertical="center"/>
    </xf>
    <xf numFmtId="0" fontId="25" fillId="7" borderId="55" xfId="0" applyFont="1" applyFill="1" applyBorder="1" applyProtection="1"/>
    <xf numFmtId="165" fontId="3" fillId="8" borderId="5" xfId="0" applyNumberFormat="1" applyFont="1" applyFill="1" applyBorder="1" applyAlignment="1" applyProtection="1">
      <alignment horizontal="center" vertical="center"/>
    </xf>
    <xf numFmtId="165" fontId="3" fillId="8" borderId="109" xfId="0" applyNumberFormat="1" applyFont="1" applyFill="1" applyBorder="1" applyAlignment="1" applyProtection="1">
      <alignment horizontal="center" vertical="center"/>
    </xf>
    <xf numFmtId="0" fontId="25" fillId="7" borderId="56" xfId="0" applyFont="1" applyFill="1" applyBorder="1" applyProtection="1"/>
    <xf numFmtId="165" fontId="3" fillId="8" borderId="13" xfId="0" applyNumberFormat="1" applyFont="1" applyFill="1" applyBorder="1" applyAlignment="1" applyProtection="1">
      <alignment horizontal="center" vertical="center"/>
    </xf>
    <xf numFmtId="0" fontId="25" fillId="8" borderId="44" xfId="0" applyFont="1" applyFill="1" applyBorder="1" applyProtection="1"/>
    <xf numFmtId="0" fontId="25" fillId="8" borderId="45" xfId="0" applyFont="1" applyFill="1" applyBorder="1" applyProtection="1"/>
    <xf numFmtId="0" fontId="25" fillId="8" borderId="46" xfId="0" applyFont="1" applyFill="1" applyBorder="1" applyProtection="1"/>
    <xf numFmtId="0" fontId="25" fillId="8" borderId="47" xfId="0" applyFont="1" applyFill="1" applyBorder="1" applyProtection="1"/>
    <xf numFmtId="0" fontId="3" fillId="8" borderId="11" xfId="0" applyNumberFormat="1" applyFont="1" applyFill="1" applyBorder="1" applyAlignment="1" applyProtection="1">
      <alignment horizontal="center" vertical="center"/>
    </xf>
    <xf numFmtId="165" fontId="3" fillId="8" borderId="2" xfId="0" applyNumberFormat="1" applyFont="1" applyFill="1" applyBorder="1" applyAlignment="1" applyProtection="1">
      <alignment horizontal="center" vertical="center"/>
    </xf>
    <xf numFmtId="0" fontId="3" fillId="8" borderId="2" xfId="0" applyFont="1" applyFill="1" applyBorder="1" applyAlignment="1" applyProtection="1">
      <alignment horizontal="center" vertical="center"/>
    </xf>
    <xf numFmtId="167" fontId="13" fillId="8" borderId="10" xfId="0" applyNumberFormat="1" applyFont="1" applyFill="1" applyBorder="1" applyAlignment="1" applyProtection="1">
      <alignment horizontal="center" vertical="center"/>
    </xf>
    <xf numFmtId="4" fontId="3" fillId="0" borderId="86" xfId="0" applyNumberFormat="1" applyFont="1" applyFill="1" applyBorder="1" applyAlignment="1" applyProtection="1">
      <alignment horizontal="center" vertical="center"/>
    </xf>
    <xf numFmtId="0" fontId="3" fillId="2" borderId="70" xfId="0" applyFont="1" applyFill="1" applyBorder="1" applyAlignment="1" applyProtection="1">
      <alignment horizontal="center" vertical="center" wrapText="1"/>
    </xf>
    <xf numFmtId="168" fontId="3" fillId="8" borderId="16" xfId="0" applyNumberFormat="1" applyFont="1" applyFill="1" applyBorder="1" applyAlignment="1" applyProtection="1">
      <alignment horizontal="center" vertical="center"/>
    </xf>
    <xf numFmtId="168" fontId="3" fillId="8" borderId="17" xfId="0" applyNumberFormat="1" applyFont="1" applyFill="1" applyBorder="1" applyAlignment="1" applyProtection="1">
      <alignment horizontal="center" vertical="center"/>
    </xf>
    <xf numFmtId="168" fontId="3" fillId="8" borderId="18" xfId="0" applyNumberFormat="1" applyFont="1" applyFill="1" applyBorder="1" applyAlignment="1" applyProtection="1">
      <alignment horizontal="center" vertical="center"/>
    </xf>
    <xf numFmtId="168" fontId="3" fillId="8" borderId="19" xfId="0" applyNumberFormat="1" applyFont="1" applyFill="1" applyBorder="1" applyAlignment="1" applyProtection="1">
      <alignment horizontal="center" vertical="center"/>
    </xf>
    <xf numFmtId="168" fontId="3" fillId="8" borderId="1" xfId="0" applyNumberFormat="1" applyFont="1" applyFill="1" applyBorder="1" applyAlignment="1" applyProtection="1">
      <alignment horizontal="center" vertical="center"/>
    </xf>
    <xf numFmtId="168" fontId="3" fillId="8" borderId="20" xfId="0" applyNumberFormat="1" applyFont="1" applyFill="1" applyBorder="1" applyAlignment="1" applyProtection="1">
      <alignment horizontal="center" vertical="center"/>
    </xf>
    <xf numFmtId="168" fontId="3" fillId="8" borderId="21" xfId="0" applyNumberFormat="1" applyFont="1" applyFill="1" applyBorder="1" applyAlignment="1" applyProtection="1">
      <alignment horizontal="center" vertical="center"/>
    </xf>
    <xf numFmtId="168" fontId="3" fillId="8" borderId="22" xfId="0" applyNumberFormat="1" applyFont="1" applyFill="1" applyBorder="1" applyAlignment="1" applyProtection="1">
      <alignment horizontal="center" vertical="center"/>
    </xf>
    <xf numFmtId="168" fontId="3" fillId="8" borderId="23" xfId="0" applyNumberFormat="1" applyFont="1" applyFill="1" applyBorder="1" applyAlignment="1" applyProtection="1">
      <alignment horizontal="center" vertical="center"/>
    </xf>
    <xf numFmtId="168" fontId="3" fillId="8" borderId="32" xfId="0" applyNumberFormat="1" applyFont="1" applyFill="1" applyBorder="1" applyAlignment="1" applyProtection="1">
      <alignment horizontal="center" vertical="center"/>
    </xf>
    <xf numFmtId="168" fontId="3" fillId="8" borderId="3" xfId="0" applyNumberFormat="1" applyFont="1" applyFill="1" applyBorder="1" applyAlignment="1" applyProtection="1">
      <alignment horizontal="center" vertical="center"/>
    </xf>
    <xf numFmtId="168" fontId="3" fillId="8" borderId="73" xfId="0" applyNumberFormat="1" applyFont="1" applyFill="1" applyBorder="1" applyAlignment="1" applyProtection="1">
      <alignment horizontal="center" vertical="center"/>
    </xf>
    <xf numFmtId="168" fontId="3" fillId="8" borderId="88" xfId="0" applyNumberFormat="1" applyFont="1" applyFill="1" applyBorder="1" applyAlignment="1" applyProtection="1">
      <alignment horizontal="center" vertical="center"/>
    </xf>
    <xf numFmtId="168" fontId="3" fillId="8" borderId="76" xfId="0" applyNumberFormat="1" applyFont="1" applyFill="1" applyBorder="1" applyAlignment="1" applyProtection="1">
      <alignment horizontal="center" vertical="center"/>
    </xf>
    <xf numFmtId="168" fontId="3" fillId="8" borderId="90" xfId="0" applyNumberFormat="1" applyFont="1" applyFill="1" applyBorder="1" applyAlignment="1" applyProtection="1">
      <alignment horizontal="center" vertical="center"/>
    </xf>
    <xf numFmtId="168" fontId="3" fillId="8" borderId="87" xfId="0" applyNumberFormat="1" applyFont="1" applyFill="1" applyBorder="1" applyAlignment="1" applyProtection="1">
      <alignment horizontal="center" vertical="center"/>
    </xf>
    <xf numFmtId="168" fontId="3" fillId="8" borderId="30" xfId="0" applyNumberFormat="1" applyFont="1" applyFill="1" applyBorder="1" applyAlignment="1" applyProtection="1">
      <alignment horizontal="center" vertical="center"/>
    </xf>
    <xf numFmtId="168" fontId="3" fillId="8" borderId="105" xfId="0" applyNumberFormat="1" applyFont="1" applyFill="1" applyBorder="1" applyAlignment="1" applyProtection="1">
      <alignment horizontal="center" vertical="center"/>
    </xf>
    <xf numFmtId="165" fontId="13" fillId="9" borderId="2" xfId="0" applyNumberFormat="1" applyFont="1" applyFill="1" applyBorder="1" applyAlignment="1" applyProtection="1">
      <alignment horizontal="center" vertical="center"/>
      <protection locked="0"/>
    </xf>
    <xf numFmtId="0" fontId="26" fillId="7" borderId="0" xfId="0" applyFont="1" applyFill="1" applyProtection="1"/>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0" borderId="0" xfId="0" applyFont="1" applyBorder="1" applyAlignment="1" applyProtection="1">
      <alignment horizontal="left"/>
    </xf>
    <xf numFmtId="0" fontId="25" fillId="0" borderId="4" xfId="0" applyFont="1" applyBorder="1" applyAlignment="1" applyProtection="1">
      <alignment horizontal="left"/>
    </xf>
    <xf numFmtId="4" fontId="3" fillId="0" borderId="93" xfId="0" applyNumberFormat="1" applyFont="1" applyFill="1" applyBorder="1" applyAlignment="1" applyProtection="1">
      <alignment horizontal="center"/>
    </xf>
    <xf numFmtId="4" fontId="3" fillId="0" borderId="79" xfId="0" applyNumberFormat="1" applyFont="1" applyFill="1" applyBorder="1" applyAlignment="1" applyProtection="1">
      <alignment horizontal="center"/>
    </xf>
    <xf numFmtId="4" fontId="3" fillId="0" borderId="85" xfId="0" applyNumberFormat="1" applyFont="1" applyFill="1" applyBorder="1" applyAlignment="1" applyProtection="1">
      <alignment horizontal="center"/>
    </xf>
    <xf numFmtId="4" fontId="3" fillId="8" borderId="18" xfId="0" applyNumberFormat="1" applyFont="1" applyFill="1" applyBorder="1" applyAlignment="1" applyProtection="1">
      <alignment horizontal="center" vertical="center"/>
    </xf>
    <xf numFmtId="4" fontId="3" fillId="8" borderId="20" xfId="0" applyNumberFormat="1" applyFont="1" applyFill="1" applyBorder="1" applyAlignment="1" applyProtection="1">
      <alignment horizontal="center" vertical="center"/>
    </xf>
    <xf numFmtId="4" fontId="3" fillId="8" borderId="23" xfId="0" applyNumberFormat="1" applyFont="1" applyFill="1" applyBorder="1" applyAlignment="1" applyProtection="1">
      <alignment horizontal="center" vertical="center"/>
    </xf>
    <xf numFmtId="3" fontId="3" fillId="0" borderId="59" xfId="0" applyNumberFormat="1" applyFont="1" applyFill="1" applyBorder="1" applyAlignment="1" applyProtection="1">
      <alignment horizontal="center"/>
    </xf>
    <xf numFmtId="0" fontId="2" fillId="7" borderId="0" xfId="0" applyNumberFormat="1" applyFont="1" applyFill="1" applyBorder="1" applyAlignment="1" applyProtection="1">
      <alignment horizontal="center" vertical="center"/>
    </xf>
    <xf numFmtId="0" fontId="2" fillId="7" borderId="0" xfId="0" applyNumberFormat="1" applyFont="1" applyFill="1" applyBorder="1" applyAlignment="1" applyProtection="1">
      <alignment horizontal="center" vertical="center" wrapText="1"/>
    </xf>
    <xf numFmtId="0" fontId="25" fillId="8" borderId="22" xfId="0" applyFont="1" applyFill="1" applyBorder="1" applyAlignment="1" applyProtection="1">
      <alignment horizontal="center" wrapText="1"/>
    </xf>
    <xf numFmtId="0" fontId="2" fillId="2" borderId="70" xfId="0" applyNumberFormat="1" applyFont="1" applyFill="1" applyBorder="1" applyAlignment="1" applyProtection="1">
      <alignment horizontal="center" vertical="center"/>
    </xf>
    <xf numFmtId="0" fontId="2" fillId="2" borderId="57" xfId="0" applyNumberFormat="1" applyFont="1" applyFill="1" applyBorder="1" applyAlignment="1" applyProtection="1">
      <alignment horizontal="center" vertical="center"/>
    </xf>
    <xf numFmtId="0" fontId="2" fillId="2" borderId="58" xfId="0" applyNumberFormat="1" applyFont="1" applyFill="1" applyBorder="1" applyAlignment="1" applyProtection="1">
      <alignment horizontal="center" vertical="center"/>
    </xf>
    <xf numFmtId="4" fontId="25" fillId="8" borderId="0" xfId="0" applyNumberFormat="1" applyFont="1" applyFill="1" applyBorder="1" applyProtection="1"/>
    <xf numFmtId="2" fontId="3" fillId="8" borderId="48" xfId="0" applyNumberFormat="1" applyFont="1" applyFill="1" applyBorder="1" applyAlignment="1" applyProtection="1">
      <alignment horizontal="center" vertical="center"/>
    </xf>
    <xf numFmtId="2" fontId="3" fillId="8" borderId="62" xfId="0" applyNumberFormat="1" applyFont="1" applyFill="1" applyBorder="1" applyAlignment="1" applyProtection="1">
      <alignment horizontal="center" vertical="center"/>
    </xf>
    <xf numFmtId="4" fontId="3" fillId="0" borderId="62" xfId="0" applyNumberFormat="1" applyFont="1" applyFill="1" applyBorder="1" applyAlignment="1" applyProtection="1">
      <alignment horizontal="center" vertical="center"/>
    </xf>
    <xf numFmtId="4" fontId="3" fillId="8" borderId="17" xfId="0" applyNumberFormat="1" applyFont="1" applyFill="1" applyBorder="1" applyAlignment="1" applyProtection="1">
      <alignment horizontal="center"/>
    </xf>
    <xf numFmtId="4" fontId="13" fillId="8" borderId="24" xfId="0" applyNumberFormat="1" applyFont="1" applyFill="1" applyBorder="1" applyAlignment="1" applyProtection="1">
      <alignment horizontal="center"/>
    </xf>
    <xf numFmtId="4" fontId="13" fillId="8" borderId="4" xfId="0" applyNumberFormat="1" applyFont="1" applyFill="1" applyBorder="1" applyAlignment="1" applyProtection="1">
      <alignment horizontal="center"/>
    </xf>
    <xf numFmtId="0" fontId="25" fillId="7" borderId="0" xfId="0" applyFont="1" applyFill="1" applyAlignment="1" applyProtection="1">
      <alignment horizontal="center"/>
    </xf>
    <xf numFmtId="4" fontId="13" fillId="8" borderId="25" xfId="0" applyNumberFormat="1" applyFont="1" applyFill="1" applyBorder="1" applyAlignment="1" applyProtection="1">
      <alignment horizontal="center"/>
    </xf>
    <xf numFmtId="0" fontId="25" fillId="8" borderId="17"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8" borderId="7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 fillId="2" borderId="101" xfId="0" applyNumberFormat="1" applyFont="1" applyFill="1" applyBorder="1" applyAlignment="1" applyProtection="1">
      <alignment horizontal="center" vertical="center"/>
    </xf>
    <xf numFmtId="0" fontId="2" fillId="2" borderId="27" xfId="0" applyNumberFormat="1" applyFont="1" applyFill="1" applyBorder="1" applyAlignment="1" applyProtection="1">
      <alignment horizontal="center" vertical="center"/>
    </xf>
    <xf numFmtId="0" fontId="2" fillId="2" borderId="28" xfId="0" applyNumberFormat="1" applyFont="1" applyFill="1" applyBorder="1" applyAlignment="1" applyProtection="1">
      <alignment horizontal="center" vertical="center"/>
    </xf>
    <xf numFmtId="0" fontId="2" fillId="2" borderId="101" xfId="0" applyNumberFormat="1" applyFont="1" applyFill="1" applyBorder="1" applyAlignment="1" applyProtection="1">
      <alignment horizontal="center" vertical="center" wrapText="1"/>
    </xf>
    <xf numFmtId="0" fontId="2" fillId="2" borderId="54" xfId="0" applyNumberFormat="1" applyFont="1" applyFill="1" applyBorder="1" applyAlignment="1" applyProtection="1">
      <alignment horizontal="center" vertical="center" wrapText="1"/>
    </xf>
    <xf numFmtId="2" fontId="13" fillId="8" borderId="16" xfId="0" applyNumberFormat="1" applyFont="1" applyFill="1" applyBorder="1" applyAlignment="1" applyProtection="1">
      <alignment horizontal="center" vertical="center"/>
    </xf>
    <xf numFmtId="4" fontId="13" fillId="8" borderId="16" xfId="0" applyNumberFormat="1" applyFont="1" applyFill="1" applyBorder="1" applyAlignment="1" applyProtection="1">
      <alignment horizontal="center" vertical="center"/>
    </xf>
    <xf numFmtId="4" fontId="13" fillId="8" borderId="17" xfId="0" applyNumberFormat="1" applyFont="1" applyFill="1" applyBorder="1" applyAlignment="1" applyProtection="1">
      <alignment horizontal="center" vertical="center"/>
    </xf>
    <xf numFmtId="4" fontId="13" fillId="8" borderId="18" xfId="0" applyNumberFormat="1" applyFont="1" applyFill="1" applyBorder="1" applyAlignment="1" applyProtection="1">
      <alignment horizontal="center" vertical="center"/>
    </xf>
    <xf numFmtId="4" fontId="13" fillId="8" borderId="55" xfId="0" applyNumberFormat="1" applyFont="1" applyFill="1" applyBorder="1" applyAlignment="1" applyProtection="1">
      <alignment horizontal="center" vertical="center"/>
    </xf>
    <xf numFmtId="4" fontId="13" fillId="8" borderId="24" xfId="0" applyNumberFormat="1" applyFont="1" applyFill="1" applyBorder="1" applyAlignment="1" applyProtection="1">
      <alignment horizontal="center" vertical="center"/>
    </xf>
    <xf numFmtId="4" fontId="3" fillId="0" borderId="81" xfId="0" applyNumberFormat="1" applyFont="1" applyFill="1" applyBorder="1" applyAlignment="1" applyProtection="1">
      <alignment horizontal="center" vertical="center"/>
    </xf>
    <xf numFmtId="4" fontId="3" fillId="0" borderId="75" xfId="0" applyNumberFormat="1" applyFont="1" applyFill="1" applyBorder="1" applyAlignment="1" applyProtection="1">
      <alignment horizontal="center" vertical="center"/>
    </xf>
    <xf numFmtId="4" fontId="3" fillId="0" borderId="82" xfId="0" applyNumberFormat="1" applyFont="1" applyFill="1" applyBorder="1" applyAlignment="1" applyProtection="1">
      <alignment horizontal="center" vertical="center"/>
    </xf>
    <xf numFmtId="4" fontId="3" fillId="0" borderId="106" xfId="0" applyNumberFormat="1" applyFont="1" applyFill="1" applyBorder="1" applyAlignment="1" applyProtection="1">
      <alignment horizontal="center" vertical="center"/>
    </xf>
    <xf numFmtId="2" fontId="13" fillId="8" borderId="19" xfId="0" applyNumberFormat="1" applyFont="1" applyFill="1" applyBorder="1" applyAlignment="1" applyProtection="1">
      <alignment horizontal="center" vertical="center"/>
    </xf>
    <xf numFmtId="4" fontId="13" fillId="8" borderId="19" xfId="0" applyNumberFormat="1" applyFont="1" applyFill="1" applyBorder="1" applyAlignment="1" applyProtection="1">
      <alignment horizontal="center" vertical="center"/>
    </xf>
    <xf numFmtId="4" fontId="13" fillId="8" borderId="1" xfId="0" applyNumberFormat="1" applyFont="1" applyFill="1" applyBorder="1" applyAlignment="1" applyProtection="1">
      <alignment horizontal="center" vertical="center"/>
    </xf>
    <xf numFmtId="4" fontId="13" fillId="8" borderId="20" xfId="0" applyNumberFormat="1" applyFont="1" applyFill="1" applyBorder="1" applyAlignment="1" applyProtection="1">
      <alignment horizontal="center" vertical="center"/>
    </xf>
    <xf numFmtId="4" fontId="13" fillId="8" borderId="6" xfId="0" applyNumberFormat="1" applyFont="1" applyFill="1" applyBorder="1" applyAlignment="1" applyProtection="1">
      <alignment horizontal="center" vertical="center"/>
    </xf>
    <xf numFmtId="4" fontId="13" fillId="8" borderId="4" xfId="0" applyNumberFormat="1" applyFont="1" applyFill="1" applyBorder="1" applyAlignment="1" applyProtection="1">
      <alignment horizontal="center" vertical="center"/>
    </xf>
    <xf numFmtId="4" fontId="3" fillId="0" borderId="78" xfId="0" applyNumberFormat="1" applyFont="1" applyFill="1" applyBorder="1" applyAlignment="1" applyProtection="1">
      <alignment horizontal="center" vertical="center"/>
    </xf>
    <xf numFmtId="4" fontId="3" fillId="0" borderId="74" xfId="0" applyNumberFormat="1" applyFont="1" applyFill="1" applyBorder="1" applyAlignment="1" applyProtection="1">
      <alignment horizontal="center" vertical="center"/>
    </xf>
    <xf numFmtId="4" fontId="3" fillId="0" borderId="79" xfId="0" applyNumberFormat="1" applyFont="1" applyFill="1" applyBorder="1" applyAlignment="1" applyProtection="1">
      <alignment horizontal="center" vertical="center"/>
    </xf>
    <xf numFmtId="4" fontId="3" fillId="0" borderId="107" xfId="0" applyNumberFormat="1" applyFont="1" applyFill="1" applyBorder="1" applyAlignment="1" applyProtection="1">
      <alignment horizontal="center" vertical="center"/>
    </xf>
    <xf numFmtId="2" fontId="13" fillId="8" borderId="21" xfId="0" applyNumberFormat="1" applyFont="1" applyFill="1" applyBorder="1" applyAlignment="1" applyProtection="1">
      <alignment horizontal="center" vertical="center"/>
    </xf>
    <xf numFmtId="4" fontId="13" fillId="8" borderId="21" xfId="0" applyNumberFormat="1" applyFont="1" applyFill="1" applyBorder="1" applyAlignment="1" applyProtection="1">
      <alignment horizontal="center" vertical="center"/>
    </xf>
    <xf numFmtId="4" fontId="13" fillId="8" borderId="22" xfId="0" applyNumberFormat="1" applyFont="1" applyFill="1" applyBorder="1" applyAlignment="1" applyProtection="1">
      <alignment horizontal="center" vertical="center"/>
    </xf>
    <xf numFmtId="4" fontId="13" fillId="8" borderId="23" xfId="0" applyNumberFormat="1" applyFont="1" applyFill="1" applyBorder="1" applyAlignment="1" applyProtection="1">
      <alignment horizontal="center" vertical="center"/>
    </xf>
    <xf numFmtId="4" fontId="13" fillId="8" borderId="56" xfId="0" applyNumberFormat="1" applyFont="1" applyFill="1" applyBorder="1" applyAlignment="1" applyProtection="1">
      <alignment horizontal="center" vertical="center"/>
    </xf>
    <xf numFmtId="4" fontId="13" fillId="8" borderId="25" xfId="0" applyNumberFormat="1" applyFont="1" applyFill="1" applyBorder="1" applyAlignment="1" applyProtection="1">
      <alignment horizontal="center" vertical="center"/>
    </xf>
    <xf numFmtId="4" fontId="3" fillId="0" borderId="83" xfId="0" applyNumberFormat="1" applyFont="1" applyFill="1" applyBorder="1" applyAlignment="1" applyProtection="1">
      <alignment horizontal="center" vertical="center"/>
    </xf>
    <xf numFmtId="4" fontId="3" fillId="0" borderId="84" xfId="0" applyNumberFormat="1" applyFont="1" applyFill="1" applyBorder="1" applyAlignment="1" applyProtection="1">
      <alignment horizontal="center" vertical="center"/>
    </xf>
    <xf numFmtId="4" fontId="3" fillId="0" borderId="85" xfId="0" applyNumberFormat="1" applyFont="1" applyFill="1" applyBorder="1" applyAlignment="1" applyProtection="1">
      <alignment horizontal="center" vertical="center"/>
    </xf>
    <xf numFmtId="4" fontId="3" fillId="0" borderId="108" xfId="0" applyNumberFormat="1" applyFont="1" applyFill="1" applyBorder="1" applyAlignment="1" applyProtection="1">
      <alignment horizontal="center" vertical="center"/>
    </xf>
    <xf numFmtId="0" fontId="3" fillId="2" borderId="48" xfId="0" applyNumberFormat="1" applyFont="1" applyFill="1" applyBorder="1" applyAlignment="1" applyProtection="1">
      <alignment horizontal="center" vertical="center"/>
    </xf>
    <xf numFmtId="0" fontId="3" fillId="2" borderId="61" xfId="0" applyNumberFormat="1" applyFont="1" applyFill="1" applyBorder="1" applyAlignment="1" applyProtection="1">
      <alignment horizontal="center" vertical="center"/>
    </xf>
    <xf numFmtId="0" fontId="3" fillId="2" borderId="47" xfId="0" applyNumberFormat="1" applyFont="1" applyFill="1" applyBorder="1" applyAlignment="1" applyProtection="1">
      <alignment horizontal="center" vertical="center"/>
    </xf>
    <xf numFmtId="0" fontId="3" fillId="2" borderId="62" xfId="0" applyNumberFormat="1" applyFont="1" applyFill="1" applyBorder="1" applyAlignment="1" applyProtection="1">
      <alignment horizontal="center" vertical="center"/>
    </xf>
    <xf numFmtId="0" fontId="25" fillId="9" borderId="21" xfId="0" applyFont="1" applyFill="1" applyBorder="1" applyProtection="1">
      <protection locked="0"/>
    </xf>
    <xf numFmtId="0" fontId="25" fillId="9" borderId="22" xfId="0" applyFont="1" applyFill="1" applyBorder="1" applyProtection="1">
      <protection locked="0"/>
    </xf>
    <xf numFmtId="0" fontId="25" fillId="9" borderId="23" xfId="0" applyFont="1" applyFill="1" applyBorder="1" applyProtection="1">
      <protection locked="0"/>
    </xf>
    <xf numFmtId="4" fontId="3" fillId="9" borderId="65" xfId="0" applyNumberFormat="1" applyFont="1" applyFill="1" applyBorder="1" applyAlignment="1" applyProtection="1">
      <alignment horizontal="center" vertical="center"/>
      <protection locked="0"/>
    </xf>
    <xf numFmtId="4" fontId="3" fillId="9" borderId="5" xfId="0" applyNumberFormat="1"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wrapText="1"/>
    </xf>
    <xf numFmtId="2" fontId="3" fillId="9" borderId="3" xfId="0" applyNumberFormat="1" applyFont="1" applyFill="1" applyBorder="1" applyAlignment="1" applyProtection="1">
      <alignment horizontal="center" vertical="center"/>
      <protection locked="0"/>
    </xf>
    <xf numFmtId="2" fontId="3" fillId="9" borderId="14" xfId="0" applyNumberFormat="1" applyFont="1" applyFill="1" applyBorder="1" applyAlignment="1" applyProtection="1">
      <alignment horizontal="center" vertical="center"/>
      <protection locked="0"/>
    </xf>
    <xf numFmtId="2" fontId="3" fillId="9" borderId="13" xfId="0" applyNumberFormat="1" applyFont="1" applyFill="1" applyBorder="1" applyAlignment="1" applyProtection="1">
      <alignment horizontal="center" vertical="center"/>
      <protection locked="0"/>
    </xf>
    <xf numFmtId="2" fontId="3" fillId="9" borderId="76" xfId="0" applyNumberFormat="1" applyFont="1" applyFill="1" applyBorder="1" applyAlignment="1" applyProtection="1">
      <alignment horizontal="center" vertical="center"/>
      <protection locked="0"/>
    </xf>
    <xf numFmtId="2" fontId="3" fillId="9" borderId="97" xfId="0" applyNumberFormat="1" applyFont="1" applyFill="1" applyBorder="1" applyAlignment="1" applyProtection="1">
      <alignment horizontal="center" vertical="center"/>
      <protection locked="0"/>
    </xf>
    <xf numFmtId="2" fontId="3" fillId="9" borderId="89" xfId="0" applyNumberFormat="1" applyFont="1" applyFill="1" applyBorder="1" applyAlignment="1" applyProtection="1">
      <alignment horizontal="center" vertical="center"/>
      <protection locked="0"/>
    </xf>
    <xf numFmtId="0" fontId="25" fillId="9" borderId="22" xfId="0" applyFont="1" applyFill="1" applyBorder="1" applyAlignment="1" applyProtection="1">
      <alignment horizontal="center" wrapText="1"/>
      <protection locked="0"/>
    </xf>
    <xf numFmtId="2" fontId="3" fillId="9" borderId="27" xfId="0" applyNumberFormat="1" applyFont="1" applyFill="1" applyBorder="1" applyAlignment="1" applyProtection="1">
      <alignment wrapText="1"/>
      <protection locked="0"/>
    </xf>
    <xf numFmtId="0" fontId="25" fillId="9" borderId="17" xfId="0" applyFont="1" applyFill="1" applyBorder="1" applyAlignment="1" applyProtection="1">
      <alignment horizontal="center"/>
      <protection locked="0"/>
    </xf>
    <xf numFmtId="4" fontId="13" fillId="9" borderId="17" xfId="0" applyNumberFormat="1" applyFont="1" applyFill="1" applyBorder="1" applyAlignment="1" applyProtection="1">
      <alignment horizontal="center"/>
      <protection locked="0"/>
    </xf>
    <xf numFmtId="2" fontId="3" fillId="9" borderId="1" xfId="0" applyNumberFormat="1" applyFont="1" applyFill="1" applyBorder="1" applyAlignment="1" applyProtection="1">
      <alignment wrapText="1"/>
      <protection locked="0"/>
    </xf>
    <xf numFmtId="0" fontId="25" fillId="9" borderId="1" xfId="0" applyFont="1" applyFill="1" applyBorder="1" applyAlignment="1" applyProtection="1">
      <alignment horizontal="center"/>
      <protection locked="0"/>
    </xf>
    <xf numFmtId="4" fontId="13" fillId="9" borderId="1" xfId="0" applyNumberFormat="1" applyFont="1" applyFill="1" applyBorder="1" applyAlignment="1" applyProtection="1">
      <alignment horizontal="center"/>
      <protection locked="0"/>
    </xf>
    <xf numFmtId="2" fontId="3" fillId="9" borderId="22" xfId="0" applyNumberFormat="1" applyFont="1" applyFill="1" applyBorder="1" applyAlignment="1" applyProtection="1">
      <alignment wrapText="1"/>
      <protection locked="0"/>
    </xf>
    <xf numFmtId="0" fontId="25" fillId="9" borderId="22" xfId="0" applyFont="1" applyFill="1" applyBorder="1" applyAlignment="1" applyProtection="1">
      <alignment horizontal="center"/>
      <protection locked="0"/>
    </xf>
    <xf numFmtId="4" fontId="13" fillId="9" borderId="22" xfId="0" applyNumberFormat="1" applyFont="1" applyFill="1" applyBorder="1" applyAlignment="1" applyProtection="1">
      <alignment horizontal="center"/>
      <protection locked="0"/>
    </xf>
    <xf numFmtId="2" fontId="25" fillId="9" borderId="17" xfId="0" applyNumberFormat="1" applyFont="1" applyFill="1" applyBorder="1" applyAlignment="1" applyProtection="1">
      <alignment horizontal="center" vertical="center"/>
      <protection locked="0"/>
    </xf>
    <xf numFmtId="2" fontId="25" fillId="9" borderId="24" xfId="0" applyNumberFormat="1" applyFont="1" applyFill="1" applyBorder="1" applyAlignment="1" applyProtection="1">
      <alignment horizontal="center" vertical="center"/>
      <protection locked="0"/>
    </xf>
    <xf numFmtId="2" fontId="25" fillId="9" borderId="1" xfId="0" applyNumberFormat="1" applyFont="1" applyFill="1" applyBorder="1" applyAlignment="1" applyProtection="1">
      <alignment horizontal="center" vertical="center"/>
      <protection locked="0"/>
    </xf>
    <xf numFmtId="2" fontId="25" fillId="9" borderId="4" xfId="0" applyNumberFormat="1" applyFont="1" applyFill="1" applyBorder="1" applyAlignment="1" applyProtection="1">
      <alignment horizontal="center" vertical="center"/>
      <protection locked="0"/>
    </xf>
    <xf numFmtId="2" fontId="25" fillId="9" borderId="22" xfId="0" applyNumberFormat="1" applyFont="1" applyFill="1" applyBorder="1" applyAlignment="1" applyProtection="1">
      <alignment horizontal="center" vertical="center"/>
      <protection locked="0"/>
    </xf>
    <xf numFmtId="2" fontId="25" fillId="9" borderId="25" xfId="0" applyNumberFormat="1" applyFont="1" applyFill="1" applyBorder="1" applyAlignment="1" applyProtection="1">
      <alignment horizontal="center" vertical="center"/>
      <protection locked="0"/>
    </xf>
    <xf numFmtId="167" fontId="25" fillId="7" borderId="40" xfId="0" applyNumberFormat="1" applyFont="1" applyFill="1" applyBorder="1" applyAlignment="1" applyProtection="1">
      <alignment horizontal="center" vertical="center" wrapText="1"/>
    </xf>
    <xf numFmtId="167" fontId="25" fillId="7" borderId="41" xfId="0" applyNumberFormat="1" applyFont="1" applyFill="1" applyBorder="1" applyAlignment="1" applyProtection="1">
      <alignment horizontal="center" vertical="center" wrapText="1"/>
    </xf>
    <xf numFmtId="167" fontId="25" fillId="7" borderId="59" xfId="0" applyNumberFormat="1" applyFont="1" applyFill="1" applyBorder="1" applyAlignment="1" applyProtection="1">
      <alignment horizontal="center" vertical="center" wrapText="1"/>
    </xf>
    <xf numFmtId="167" fontId="25" fillId="7" borderId="37" xfId="0" applyNumberFormat="1" applyFont="1" applyFill="1" applyBorder="1" applyAlignment="1" applyProtection="1">
      <alignment horizontal="center" vertical="center" wrapText="1"/>
    </xf>
    <xf numFmtId="167" fontId="25" fillId="7" borderId="38" xfId="0" applyNumberFormat="1" applyFont="1" applyFill="1" applyBorder="1" applyAlignment="1" applyProtection="1">
      <alignment horizontal="center" vertical="center" wrapText="1"/>
    </xf>
    <xf numFmtId="167" fontId="25" fillId="7" borderId="31" xfId="0" applyNumberFormat="1" applyFont="1" applyFill="1" applyBorder="1" applyAlignment="1" applyProtection="1">
      <alignment horizontal="center" vertical="center" wrapText="1"/>
    </xf>
    <xf numFmtId="168" fontId="3" fillId="0" borderId="40" xfId="0" applyNumberFormat="1" applyFont="1" applyFill="1" applyBorder="1" applyAlignment="1" applyProtection="1">
      <alignment horizontal="center" vertical="center"/>
    </xf>
    <xf numFmtId="168" fontId="3" fillId="0" borderId="41" xfId="0" applyNumberFormat="1" applyFont="1" applyFill="1" applyBorder="1" applyAlignment="1" applyProtection="1">
      <alignment horizontal="center" vertical="center"/>
    </xf>
    <xf numFmtId="168" fontId="3" fillId="0" borderId="59" xfId="0" applyNumberFormat="1" applyFont="1" applyFill="1" applyBorder="1" applyAlignment="1" applyProtection="1">
      <alignment horizontal="center" vertical="center"/>
    </xf>
    <xf numFmtId="168" fontId="3" fillId="0" borderId="43" xfId="0" applyNumberFormat="1" applyFont="1" applyFill="1" applyBorder="1" applyAlignment="1" applyProtection="1">
      <alignment horizontal="center" vertical="center"/>
    </xf>
    <xf numFmtId="168" fontId="3" fillId="7" borderId="40" xfId="0" applyNumberFormat="1" applyFont="1" applyFill="1" applyBorder="1" applyAlignment="1" applyProtection="1">
      <alignment horizontal="center" vertical="center"/>
    </xf>
    <xf numFmtId="168" fontId="3" fillId="7" borderId="59" xfId="0" applyNumberFormat="1" applyFont="1" applyFill="1" applyBorder="1" applyAlignment="1" applyProtection="1">
      <alignment horizontal="center" vertical="center"/>
    </xf>
    <xf numFmtId="0" fontId="3" fillId="0" borderId="1" xfId="0" applyFont="1" applyFill="1" applyBorder="1" applyAlignment="1">
      <alignment vertical="center"/>
    </xf>
    <xf numFmtId="3" fontId="3" fillId="0" borderId="1" xfId="0" applyNumberFormat="1" applyFont="1" applyBorder="1" applyAlignment="1">
      <alignment vertical="center"/>
    </xf>
    <xf numFmtId="0" fontId="5" fillId="0" borderId="0" xfId="1" applyFont="1" applyAlignment="1" applyProtection="1">
      <alignment vertical="center"/>
    </xf>
    <xf numFmtId="0" fontId="4" fillId="0" borderId="0" xfId="1" applyAlignment="1" applyProtection="1"/>
    <xf numFmtId="167" fontId="13" fillId="0" borderId="15" xfId="0" applyNumberFormat="1" applyFont="1" applyFill="1" applyBorder="1" applyAlignment="1" applyProtection="1">
      <alignment horizontal="center"/>
    </xf>
    <xf numFmtId="168" fontId="3" fillId="0" borderId="15" xfId="0" applyNumberFormat="1" applyFont="1" applyFill="1" applyBorder="1" applyAlignment="1" applyProtection="1">
      <alignment horizontal="right"/>
    </xf>
    <xf numFmtId="167" fontId="25" fillId="7" borderId="43" xfId="0" applyNumberFormat="1" applyFont="1" applyFill="1" applyBorder="1" applyAlignment="1" applyProtection="1">
      <alignment horizontal="center" vertical="center" wrapText="1"/>
    </xf>
    <xf numFmtId="167" fontId="25" fillId="7" borderId="42" xfId="0" applyNumberFormat="1" applyFont="1" applyFill="1" applyBorder="1" applyAlignment="1" applyProtection="1">
      <alignment horizontal="center" vertical="center" wrapText="1"/>
    </xf>
    <xf numFmtId="167" fontId="25" fillId="7" borderId="50" xfId="0" applyNumberFormat="1" applyFont="1" applyFill="1" applyBorder="1" applyAlignment="1" applyProtection="1">
      <alignment horizontal="center" vertical="center" wrapText="1"/>
    </xf>
    <xf numFmtId="168" fontId="3" fillId="0" borderId="43" xfId="0" applyNumberFormat="1" applyFont="1" applyFill="1" applyBorder="1" applyAlignment="1" applyProtection="1">
      <alignment horizontal="center"/>
    </xf>
    <xf numFmtId="168" fontId="3" fillId="0" borderId="41" xfId="0" applyNumberFormat="1" applyFont="1" applyFill="1" applyBorder="1" applyAlignment="1" applyProtection="1">
      <alignment horizontal="center"/>
    </xf>
    <xf numFmtId="168" fontId="3" fillId="0" borderId="59" xfId="0" applyNumberFormat="1" applyFont="1" applyFill="1" applyBorder="1" applyAlignment="1" applyProtection="1">
      <alignment horizontal="center"/>
    </xf>
    <xf numFmtId="168" fontId="25" fillId="7" borderId="37" xfId="0" applyNumberFormat="1" applyFont="1" applyFill="1" applyBorder="1" applyAlignment="1" applyProtection="1">
      <alignment horizontal="center" vertical="center" wrapText="1"/>
    </xf>
    <xf numFmtId="168" fontId="25" fillId="7" borderId="38" xfId="0" applyNumberFormat="1" applyFont="1" applyFill="1" applyBorder="1" applyAlignment="1" applyProtection="1">
      <alignment horizontal="center" vertical="center" wrapText="1"/>
    </xf>
    <xf numFmtId="168" fontId="25" fillId="7" borderId="39" xfId="0" applyNumberFormat="1" applyFont="1" applyFill="1" applyBorder="1" applyAlignment="1" applyProtection="1">
      <alignment horizontal="center" vertical="center" wrapText="1"/>
    </xf>
    <xf numFmtId="0" fontId="16" fillId="7" borderId="0"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13" fillId="7" borderId="10" xfId="0" applyFont="1" applyFill="1" applyBorder="1" applyAlignment="1" applyProtection="1">
      <alignment horizontal="left"/>
    </xf>
    <xf numFmtId="0" fontId="27" fillId="7" borderId="8" xfId="0" applyFont="1" applyFill="1" applyBorder="1" applyAlignment="1" applyProtection="1">
      <alignment horizontal="left"/>
    </xf>
    <xf numFmtId="0" fontId="27" fillId="7" borderId="11" xfId="0" applyFont="1" applyFill="1" applyBorder="1" applyAlignment="1" applyProtection="1">
      <alignment horizontal="left"/>
    </xf>
    <xf numFmtId="0" fontId="13" fillId="7" borderId="7" xfId="0" applyFont="1" applyFill="1" applyBorder="1" applyAlignment="1" applyProtection="1">
      <alignment horizontal="left"/>
    </xf>
    <xf numFmtId="0" fontId="27" fillId="7" borderId="0" xfId="0" applyFont="1" applyFill="1" applyBorder="1" applyAlignment="1" applyProtection="1">
      <alignment horizontal="left"/>
    </xf>
    <xf numFmtId="0" fontId="27" fillId="7" borderId="9" xfId="0" applyFont="1" applyFill="1" applyBorder="1" applyAlignment="1" applyProtection="1">
      <alignment horizontal="left"/>
    </xf>
    <xf numFmtId="0" fontId="13" fillId="7" borderId="12" xfId="0" applyFont="1" applyFill="1" applyBorder="1" applyAlignment="1" applyProtection="1">
      <alignment horizontal="left"/>
    </xf>
    <xf numFmtId="0" fontId="27" fillId="7" borderId="13" xfId="0" applyFont="1" applyFill="1" applyBorder="1" applyAlignment="1" applyProtection="1">
      <alignment horizontal="left"/>
    </xf>
    <xf numFmtId="0" fontId="27" fillId="7" borderId="14" xfId="0" applyFont="1" applyFill="1" applyBorder="1" applyAlignment="1" applyProtection="1">
      <alignment horizontal="left"/>
    </xf>
    <xf numFmtId="0" fontId="25" fillId="0" borderId="7" xfId="0" applyFont="1" applyBorder="1" applyAlignment="1">
      <alignment horizontal="left"/>
    </xf>
    <xf numFmtId="0" fontId="25" fillId="0" borderId="0" xfId="0" applyFont="1" applyBorder="1" applyAlignment="1">
      <alignment horizontal="left"/>
    </xf>
    <xf numFmtId="0" fontId="25" fillId="0" borderId="9" xfId="0" applyFont="1" applyBorder="1" applyAlignment="1">
      <alignment horizontal="left"/>
    </xf>
    <xf numFmtId="0" fontId="25" fillId="7" borderId="4" xfId="0" applyFont="1" applyFill="1" applyBorder="1" applyAlignment="1">
      <alignment horizontal="left" vertical="center" wrapText="1"/>
    </xf>
    <xf numFmtId="0" fontId="25" fillId="7" borderId="5" xfId="0" applyFont="1" applyFill="1" applyBorder="1" applyAlignment="1">
      <alignment horizontal="left" vertical="center" wrapText="1"/>
    </xf>
    <xf numFmtId="0" fontId="25" fillId="7" borderId="6" xfId="0" applyFont="1" applyFill="1" applyBorder="1" applyAlignment="1">
      <alignment horizontal="left" vertical="center" wrapText="1"/>
    </xf>
    <xf numFmtId="0" fontId="25" fillId="7" borderId="4" xfId="0" quotePrefix="1" applyFont="1" applyFill="1" applyBorder="1" applyAlignment="1">
      <alignment horizontal="left" vertical="center" wrapText="1"/>
    </xf>
    <xf numFmtId="0" fontId="25" fillId="7" borderId="5" xfId="0" quotePrefix="1" applyFont="1" applyFill="1" applyBorder="1" applyAlignment="1">
      <alignment horizontal="left" vertical="center" wrapText="1"/>
    </xf>
    <xf numFmtId="0" fontId="25" fillId="7" borderId="6" xfId="0" quotePrefix="1" applyFont="1" applyFill="1" applyBorder="1" applyAlignment="1">
      <alignment horizontal="left" vertical="center" wrapText="1"/>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6" fillId="8" borderId="1" xfId="0" applyFont="1" applyFill="1" applyBorder="1" applyAlignment="1">
      <alignment horizontal="center"/>
    </xf>
    <xf numFmtId="0" fontId="25" fillId="7" borderId="1" xfId="0" applyFont="1" applyFill="1" applyBorder="1" applyAlignment="1">
      <alignment horizontal="left" vertical="center" wrapText="1"/>
    </xf>
    <xf numFmtId="0" fontId="3" fillId="0" borderId="12" xfId="0" quotePrefix="1" applyFont="1" applyFill="1" applyBorder="1" applyAlignment="1" applyProtection="1">
      <alignment horizontal="left"/>
    </xf>
    <xf numFmtId="0" fontId="3" fillId="0" borderId="13" xfId="0" quotePrefix="1" applyFont="1" applyFill="1" applyBorder="1" applyAlignment="1" applyProtection="1">
      <alignment horizontal="left"/>
    </xf>
    <xf numFmtId="0" fontId="3" fillId="0" borderId="14" xfId="0" quotePrefix="1" applyFont="1" applyFill="1" applyBorder="1" applyAlignment="1" applyProtection="1">
      <alignment horizontal="left"/>
    </xf>
    <xf numFmtId="0" fontId="2" fillId="0" borderId="0" xfId="0" applyFont="1" applyAlignment="1" applyProtection="1">
      <alignment horizontal="left" wrapText="1"/>
    </xf>
    <xf numFmtId="0" fontId="2" fillId="0" borderId="0" xfId="0" applyFont="1" applyAlignment="1" applyProtection="1">
      <alignment horizontal="left"/>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0" borderId="16"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3" fillId="2" borderId="95" xfId="0" applyNumberFormat="1" applyFont="1" applyFill="1" applyBorder="1" applyAlignment="1" applyProtection="1">
      <alignment horizontal="center" vertical="center"/>
    </xf>
    <xf numFmtId="0" fontId="3" fillId="2" borderId="71" xfId="0" applyNumberFormat="1" applyFont="1" applyFill="1" applyBorder="1" applyAlignment="1" applyProtection="1">
      <alignment horizontal="center" vertical="center"/>
    </xf>
    <xf numFmtId="0" fontId="3" fillId="2" borderId="64" xfId="0" applyNumberFormat="1" applyFont="1" applyFill="1" applyBorder="1" applyAlignment="1" applyProtection="1">
      <alignment horizontal="center" vertical="center"/>
    </xf>
    <xf numFmtId="0" fontId="3" fillId="0" borderId="36"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8" borderId="52" xfId="0" applyFont="1" applyFill="1" applyBorder="1" applyAlignment="1" applyProtection="1">
      <alignment horizontal="center" vertical="center"/>
    </xf>
    <xf numFmtId="0" fontId="3" fillId="8" borderId="5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3" fillId="2" borderId="72" xfId="0" applyNumberFormat="1" applyFont="1" applyFill="1" applyBorder="1" applyAlignment="1" applyProtection="1">
      <alignment horizontal="center" vertical="center"/>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25" fillId="0" borderId="51" xfId="0" applyFont="1" applyBorder="1" applyAlignment="1" applyProtection="1">
      <alignment horizontal="center"/>
    </xf>
    <xf numFmtId="0" fontId="25" fillId="0" borderId="71" xfId="0" applyFont="1" applyBorder="1" applyAlignment="1" applyProtection="1">
      <alignment horizontal="center"/>
    </xf>
    <xf numFmtId="0" fontId="25" fillId="0" borderId="72" xfId="0" applyFont="1" applyBorder="1" applyAlignment="1" applyProtection="1">
      <alignment horizontal="center"/>
    </xf>
    <xf numFmtId="0" fontId="3" fillId="2" borderId="51" xfId="0" applyNumberFormat="1" applyFont="1" applyFill="1" applyBorder="1" applyAlignment="1" applyProtection="1">
      <alignment horizontal="center" vertical="center"/>
    </xf>
    <xf numFmtId="0" fontId="3" fillId="0" borderId="33" xfId="0" applyFont="1" applyBorder="1" applyAlignment="1" applyProtection="1">
      <alignment horizontal="center" vertical="center" wrapText="1"/>
    </xf>
    <xf numFmtId="0" fontId="3" fillId="7" borderId="60" xfId="0" applyFont="1" applyFill="1" applyBorder="1" applyAlignment="1" applyProtection="1">
      <alignment horizontal="center" vertical="center" wrapText="1"/>
    </xf>
    <xf numFmtId="0" fontId="3" fillId="7" borderId="61" xfId="0" applyFont="1" applyFill="1" applyBorder="1" applyAlignment="1" applyProtection="1">
      <alignment horizontal="center" vertical="center" wrapText="1"/>
    </xf>
    <xf numFmtId="0" fontId="3" fillId="7" borderId="62" xfId="0" applyFont="1" applyFill="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7" borderId="7" xfId="0" quotePrefix="1" applyFont="1" applyFill="1" applyBorder="1" applyAlignment="1" applyProtection="1">
      <alignment horizontal="left"/>
    </xf>
    <xf numFmtId="0" fontId="3" fillId="7" borderId="0" xfId="0" quotePrefix="1" applyFont="1" applyFill="1" applyBorder="1" applyAlignment="1" applyProtection="1">
      <alignment horizontal="left"/>
    </xf>
    <xf numFmtId="0" fontId="3" fillId="7" borderId="9" xfId="0" quotePrefix="1" applyFont="1" applyFill="1" applyBorder="1" applyAlignment="1" applyProtection="1">
      <alignment horizontal="left"/>
    </xf>
    <xf numFmtId="0" fontId="13" fillId="7" borderId="10" xfId="0" applyFont="1" applyFill="1" applyBorder="1" applyAlignment="1" applyProtection="1">
      <alignment horizontal="left" vertical="top" wrapText="1"/>
    </xf>
    <xf numFmtId="0" fontId="13" fillId="7" borderId="8" xfId="0" applyFont="1" applyFill="1" applyBorder="1" applyAlignment="1" applyProtection="1">
      <alignment horizontal="left" vertical="top" wrapText="1"/>
    </xf>
    <xf numFmtId="0" fontId="13" fillId="7" borderId="7" xfId="0" applyFont="1" applyFill="1" applyBorder="1" applyAlignment="1" applyProtection="1">
      <alignment horizontal="left" vertical="top" wrapText="1"/>
    </xf>
    <xf numFmtId="0" fontId="13" fillId="7" borderId="0" xfId="0" applyFont="1" applyFill="1" applyBorder="1" applyAlignment="1" applyProtection="1">
      <alignment horizontal="left" vertical="top" wrapText="1"/>
    </xf>
    <xf numFmtId="0" fontId="3" fillId="0" borderId="69" xfId="0" applyFont="1" applyBorder="1" applyAlignment="1" applyProtection="1">
      <alignment horizontal="center" vertical="center" wrapText="1"/>
    </xf>
    <xf numFmtId="0" fontId="3" fillId="7" borderId="36"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67" xfId="0" applyFont="1" applyBorder="1" applyAlignment="1" applyProtection="1">
      <alignment horizontal="center" vertical="center" wrapText="1"/>
    </xf>
    <xf numFmtId="0" fontId="27" fillId="7" borderId="0" xfId="0" applyFont="1" applyFill="1" applyAlignment="1" applyProtection="1">
      <alignment horizontal="left" wrapText="1"/>
    </xf>
    <xf numFmtId="0" fontId="3" fillId="7" borderId="7" xfId="0" applyFont="1" applyFill="1" applyBorder="1" applyAlignment="1" applyProtection="1">
      <alignment horizontal="left" vertical="center" wrapText="1"/>
    </xf>
    <xf numFmtId="0" fontId="3" fillId="7" borderId="0" xfId="0" quotePrefix="1" applyFont="1" applyFill="1" applyBorder="1" applyAlignment="1" applyProtection="1">
      <alignment horizontal="left" vertical="center" wrapText="1"/>
    </xf>
    <xf numFmtId="0" fontId="3" fillId="7" borderId="9" xfId="0" quotePrefix="1" applyFont="1" applyFill="1" applyBorder="1" applyAlignment="1" applyProtection="1">
      <alignment horizontal="left" vertical="center" wrapText="1"/>
    </xf>
    <xf numFmtId="0" fontId="3" fillId="7" borderId="7" xfId="0" quotePrefix="1" applyFont="1" applyFill="1" applyBorder="1" applyAlignment="1" applyProtection="1">
      <alignment horizontal="left" vertical="center" wrapText="1"/>
    </xf>
    <xf numFmtId="0" fontId="3" fillId="7" borderId="12" xfId="0" quotePrefix="1" applyFont="1" applyFill="1" applyBorder="1" applyAlignment="1" applyProtection="1">
      <alignment horizontal="left" vertical="center" wrapText="1"/>
    </xf>
    <xf numFmtId="0" fontId="3" fillId="7" borderId="13" xfId="0" quotePrefix="1" applyFont="1" applyFill="1" applyBorder="1" applyAlignment="1" applyProtection="1">
      <alignment horizontal="left" vertical="center" wrapText="1"/>
    </xf>
    <xf numFmtId="0" fontId="3" fillId="7" borderId="14" xfId="0" quotePrefix="1" applyFont="1" applyFill="1" applyBorder="1" applyAlignment="1" applyProtection="1">
      <alignment horizontal="left" vertical="center" wrapText="1"/>
    </xf>
    <xf numFmtId="0" fontId="2" fillId="7" borderId="0" xfId="0" applyFont="1" applyFill="1" applyAlignment="1" applyProtection="1">
      <alignment wrapText="1"/>
    </xf>
    <xf numFmtId="0" fontId="0" fillId="0" borderId="0" xfId="0" applyAlignment="1" applyProtection="1">
      <alignment wrapText="1"/>
    </xf>
    <xf numFmtId="0" fontId="18" fillId="0" borderId="0" xfId="0" applyFont="1" applyAlignment="1" applyProtection="1">
      <alignment wrapText="1"/>
    </xf>
    <xf numFmtId="0" fontId="25" fillId="7" borderId="1" xfId="4" applyFont="1" applyFill="1" applyBorder="1" applyAlignment="1" applyProtection="1">
      <alignment horizontal="center" vertical="center"/>
    </xf>
    <xf numFmtId="0" fontId="2" fillId="8" borderId="4" xfId="0" applyFont="1" applyFill="1" applyBorder="1" applyAlignment="1" applyProtection="1">
      <alignment horizontal="left" vertical="center" wrapText="1"/>
    </xf>
    <xf numFmtId="0" fontId="2" fillId="8" borderId="5" xfId="0" applyFont="1" applyFill="1" applyBorder="1" applyAlignment="1" applyProtection="1">
      <alignment horizontal="left" vertical="center" wrapText="1"/>
    </xf>
    <xf numFmtId="0" fontId="2" fillId="8" borderId="6" xfId="0" applyFont="1" applyFill="1" applyBorder="1" applyAlignment="1" applyProtection="1">
      <alignment horizontal="left" vertical="center" wrapText="1"/>
    </xf>
    <xf numFmtId="0" fontId="13" fillId="7" borderId="8" xfId="0" applyFont="1" applyFill="1" applyBorder="1" applyAlignment="1" applyProtection="1">
      <alignment horizontal="left"/>
    </xf>
    <xf numFmtId="0" fontId="13" fillId="7" borderId="11" xfId="0" applyFont="1" applyFill="1" applyBorder="1" applyAlignment="1" applyProtection="1">
      <alignment horizontal="left"/>
    </xf>
    <xf numFmtId="0" fontId="3" fillId="7" borderId="12" xfId="0" quotePrefix="1" applyFont="1" applyFill="1" applyBorder="1" applyAlignment="1" applyProtection="1">
      <alignment horizontal="left"/>
    </xf>
    <xf numFmtId="0" fontId="3" fillId="7" borderId="13" xfId="0" quotePrefix="1" applyFont="1" applyFill="1" applyBorder="1" applyAlignment="1" applyProtection="1">
      <alignment horizontal="left"/>
    </xf>
    <xf numFmtId="0" fontId="3" fillId="7" borderId="14" xfId="0" quotePrefix="1" applyFont="1" applyFill="1" applyBorder="1" applyAlignment="1" applyProtection="1">
      <alignment horizontal="left"/>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0" fillId="7" borderId="60" xfId="0" applyFont="1" applyFill="1" applyBorder="1" applyAlignment="1" applyProtection="1">
      <alignment horizontal="center" vertical="center"/>
    </xf>
    <xf numFmtId="0" fontId="20" fillId="7" borderId="61" xfId="0" applyFont="1" applyFill="1" applyBorder="1" applyAlignment="1" applyProtection="1">
      <alignment horizontal="center" vertical="center"/>
    </xf>
    <xf numFmtId="0" fontId="20" fillId="7" borderId="62" xfId="0" applyFont="1" applyFill="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52" xfId="0" applyFont="1" applyBorder="1" applyAlignment="1" applyProtection="1">
      <alignment horizontal="left" vertical="center" wrapText="1" indent="1"/>
    </xf>
    <xf numFmtId="0" fontId="2" fillId="0" borderId="68" xfId="0" applyFont="1" applyBorder="1" applyAlignment="1" applyProtection="1">
      <alignment horizontal="left" vertical="center" wrapText="1" indent="1"/>
    </xf>
    <xf numFmtId="0" fontId="2" fillId="0" borderId="69" xfId="0" applyFont="1" applyBorder="1" applyAlignment="1" applyProtection="1">
      <alignment horizontal="left" vertical="center" wrapText="1" indent="1"/>
    </xf>
    <xf numFmtId="0" fontId="3" fillId="0" borderId="48"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0" fillId="7" borderId="52" xfId="0" applyFont="1" applyFill="1" applyBorder="1" applyAlignment="1" applyProtection="1">
      <alignment horizontal="center" vertical="center"/>
    </xf>
    <xf numFmtId="0" fontId="20" fillId="7" borderId="68" xfId="0" applyFont="1" applyFill="1" applyBorder="1" applyAlignment="1" applyProtection="1">
      <alignment horizontal="center" vertical="center"/>
    </xf>
    <xf numFmtId="0" fontId="20" fillId="7" borderId="69" xfId="0" applyFont="1" applyFill="1" applyBorder="1" applyAlignment="1" applyProtection="1">
      <alignment horizontal="center" vertical="center"/>
    </xf>
    <xf numFmtId="0" fontId="13" fillId="7" borderId="12" xfId="0" applyFont="1" applyFill="1" applyBorder="1" applyAlignment="1" applyProtection="1">
      <alignment horizontal="left" vertical="top" wrapText="1"/>
    </xf>
    <xf numFmtId="0" fontId="13" fillId="7" borderId="13" xfId="0" applyFont="1" applyFill="1" applyBorder="1" applyAlignment="1" applyProtection="1">
      <alignment horizontal="left" vertical="top" wrapText="1"/>
    </xf>
    <xf numFmtId="0" fontId="27" fillId="7" borderId="0" xfId="0" applyFont="1" applyFill="1" applyAlignment="1" applyProtection="1">
      <alignment horizontal="left" vertical="top" wrapText="1"/>
    </xf>
    <xf numFmtId="0" fontId="25" fillId="0" borderId="0" xfId="0" applyFont="1" applyAlignment="1" applyProtection="1">
      <alignment horizontal="center"/>
    </xf>
    <xf numFmtId="0" fontId="3" fillId="2" borderId="6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0" fillId="7" borderId="52" xfId="0" applyFont="1" applyFill="1" applyBorder="1" applyAlignment="1" applyProtection="1">
      <alignment horizontal="left" vertical="center" indent="1"/>
    </xf>
    <xf numFmtId="0" fontId="20" fillId="7" borderId="68" xfId="0" applyFont="1" applyFill="1" applyBorder="1" applyAlignment="1" applyProtection="1">
      <alignment horizontal="left" vertical="center" indent="1"/>
    </xf>
    <xf numFmtId="0" fontId="20" fillId="7" borderId="69" xfId="0" applyFont="1" applyFill="1" applyBorder="1" applyAlignment="1" applyProtection="1">
      <alignment horizontal="left" vertical="center" indent="1"/>
    </xf>
    <xf numFmtId="0" fontId="3" fillId="8" borderId="51" xfId="0" applyFont="1" applyFill="1" applyBorder="1" applyAlignment="1" applyProtection="1">
      <alignment horizontal="center" vertical="center"/>
    </xf>
    <xf numFmtId="0" fontId="3" fillId="8" borderId="71" xfId="0" applyFont="1" applyFill="1" applyBorder="1" applyAlignment="1" applyProtection="1">
      <alignment horizontal="center" vertical="center"/>
    </xf>
    <xf numFmtId="0" fontId="3" fillId="8" borderId="72" xfId="0" applyFont="1" applyFill="1" applyBorder="1" applyAlignment="1" applyProtection="1">
      <alignment horizontal="center" vertical="center"/>
    </xf>
    <xf numFmtId="0" fontId="25" fillId="7" borderId="0" xfId="0" applyFont="1" applyFill="1" applyAlignment="1" applyProtection="1">
      <alignment horizontal="center"/>
    </xf>
    <xf numFmtId="0" fontId="25" fillId="7" borderId="50" xfId="0" applyFont="1" applyFill="1" applyBorder="1" applyAlignment="1" applyProtection="1">
      <alignment horizontal="center"/>
    </xf>
    <xf numFmtId="0" fontId="25" fillId="9" borderId="27" xfId="0" applyFont="1" applyFill="1" applyBorder="1" applyAlignment="1" applyProtection="1">
      <alignment horizontal="center" vertical="center" wrapText="1"/>
      <protection locked="0"/>
    </xf>
    <xf numFmtId="0" fontId="25" fillId="9" borderId="30" xfId="0" applyFont="1" applyFill="1" applyBorder="1" applyAlignment="1" applyProtection="1">
      <alignment horizontal="center" vertical="center" wrapText="1"/>
      <protection locked="0"/>
    </xf>
    <xf numFmtId="0" fontId="25" fillId="9" borderId="76" xfId="0" applyFont="1" applyFill="1" applyBorder="1" applyAlignment="1" applyProtection="1">
      <alignment horizontal="center" vertical="center" wrapText="1"/>
      <protection locked="0"/>
    </xf>
    <xf numFmtId="0" fontId="3" fillId="7" borderId="7" xfId="0" quotePrefix="1" applyFont="1" applyFill="1" applyBorder="1" applyAlignment="1" applyProtection="1">
      <alignment horizontal="left" vertical="top" wrapText="1"/>
    </xf>
    <xf numFmtId="0" fontId="3" fillId="7" borderId="0" xfId="0" quotePrefix="1" applyFont="1" applyFill="1" applyBorder="1" applyAlignment="1" applyProtection="1">
      <alignment horizontal="left" vertical="top" wrapText="1"/>
    </xf>
    <xf numFmtId="0" fontId="3" fillId="7" borderId="9" xfId="0" quotePrefix="1" applyFont="1" applyFill="1" applyBorder="1" applyAlignment="1" applyProtection="1">
      <alignment horizontal="left" vertical="top" wrapText="1"/>
    </xf>
    <xf numFmtId="0" fontId="3" fillId="7" borderId="12" xfId="0" quotePrefix="1" applyFont="1" applyFill="1" applyBorder="1" applyAlignment="1" applyProtection="1">
      <alignment horizontal="left" vertical="top" wrapText="1"/>
    </xf>
    <xf numFmtId="0" fontId="3" fillId="7" borderId="13" xfId="0" quotePrefix="1" applyFont="1" applyFill="1" applyBorder="1" applyAlignment="1" applyProtection="1">
      <alignment horizontal="left" vertical="top" wrapText="1"/>
    </xf>
    <xf numFmtId="0" fontId="3" fillId="7" borderId="14" xfId="0" quotePrefix="1" applyFont="1" applyFill="1" applyBorder="1" applyAlignment="1" applyProtection="1">
      <alignment horizontal="left" vertical="top" wrapText="1"/>
    </xf>
    <xf numFmtId="0" fontId="3" fillId="2" borderId="17"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7"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20" fillId="9" borderId="63" xfId="0" applyFont="1" applyFill="1" applyBorder="1" applyAlignment="1" applyProtection="1">
      <alignment horizontal="left" vertical="center" indent="1"/>
      <protection locked="0"/>
    </xf>
    <xf numFmtId="0" fontId="20" fillId="9" borderId="87" xfId="0" applyFont="1" applyFill="1" applyBorder="1" applyAlignment="1" applyProtection="1">
      <alignment horizontal="left" vertical="center" indent="1"/>
      <protection locked="0"/>
    </xf>
    <xf numFmtId="0" fontId="20" fillId="9" borderId="88" xfId="0" applyFont="1" applyFill="1" applyBorder="1" applyAlignment="1" applyProtection="1">
      <alignment horizontal="left" vertical="center" indent="1"/>
      <protection locked="0"/>
    </xf>
    <xf numFmtId="0" fontId="20" fillId="7" borderId="61" xfId="0" applyFont="1" applyFill="1" applyBorder="1" applyAlignment="1" applyProtection="1">
      <alignment horizontal="left" vertical="center" wrapText="1" indent="1"/>
    </xf>
    <xf numFmtId="0" fontId="20" fillId="7" borderId="62" xfId="0" applyFont="1" applyFill="1" applyBorder="1" applyAlignment="1" applyProtection="1">
      <alignment horizontal="left" vertical="center" wrapText="1" indent="1"/>
    </xf>
    <xf numFmtId="0" fontId="2" fillId="2" borderId="16"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0" fillId="7" borderId="60" xfId="0" applyFont="1" applyFill="1" applyBorder="1" applyAlignment="1" applyProtection="1">
      <alignment horizontal="left" vertical="center" wrapText="1" indent="1"/>
    </xf>
    <xf numFmtId="0" fontId="3" fillId="2" borderId="1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10" fillId="0" borderId="13" xfId="0" applyFont="1" applyBorder="1" applyAlignment="1">
      <alignment horizontal="left" wrapText="1"/>
    </xf>
    <xf numFmtId="0" fontId="2" fillId="0" borderId="6" xfId="0" applyFont="1" applyBorder="1" applyAlignment="1">
      <alignment horizontal="center"/>
    </xf>
    <xf numFmtId="0" fontId="10" fillId="0" borderId="0" xfId="0" applyFont="1" applyAlignment="1">
      <alignment horizontal="left" wrapText="1"/>
    </xf>
    <xf numFmtId="0" fontId="10" fillId="0" borderId="0" xfId="0" applyFont="1" applyAlignment="1">
      <alignment wrapText="1"/>
    </xf>
    <xf numFmtId="0" fontId="3" fillId="0" borderId="1" xfId="0" applyFont="1" applyBorder="1" applyAlignment="1">
      <alignment horizontal="left" vertical="center" wrapText="1"/>
    </xf>
    <xf numFmtId="0" fontId="2" fillId="0" borderId="1" xfId="0" applyFont="1" applyBorder="1" applyAlignment="1">
      <alignment horizontal="center" wrapText="1"/>
    </xf>
  </cellXfs>
  <cellStyles count="6">
    <cellStyle name="Comma" xfId="5" builtinId="3"/>
    <cellStyle name="Hyperlink" xfId="1" builtinId="8"/>
    <cellStyle name="Normal" xfId="0" builtinId="0"/>
    <cellStyle name="Normal 2" xfId="2"/>
    <cellStyle name="Normal 3" xfId="4"/>
    <cellStyle name="Normal 4" xfId="3"/>
  </cellStyles>
  <dxfs count="51">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ont>
        <color auto="1"/>
      </font>
      <fill>
        <patternFill>
          <bgColor rgb="FFCCFFCC"/>
        </patternFill>
      </fill>
    </dxf>
    <dxf>
      <font>
        <b/>
        <i val="0"/>
      </font>
      <fill>
        <patternFill>
          <bgColor rgb="FFFFFF00"/>
        </patternFill>
      </fill>
    </dxf>
    <dxf>
      <font>
        <b/>
        <i val="0"/>
      </font>
      <fill>
        <patternFill>
          <bgColor rgb="FFFFFF00"/>
        </patternFill>
      </fill>
    </dxf>
    <dxf>
      <font>
        <color auto="1"/>
      </font>
      <fill>
        <patternFill>
          <bgColor rgb="FFFFFF00"/>
        </patternFill>
      </fill>
    </dxf>
    <dxf>
      <font>
        <b/>
        <i val="0"/>
      </font>
      <fill>
        <patternFill>
          <bgColor rgb="FFFFFF00"/>
        </patternFill>
      </fill>
    </dxf>
    <dxf>
      <font>
        <b/>
        <i val="0"/>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ont>
        <color auto="1"/>
      </font>
      <fill>
        <patternFill>
          <bgColor rgb="FFCCFFCC"/>
        </patternFill>
      </fill>
    </dxf>
    <dxf>
      <font>
        <b/>
        <i val="0"/>
      </font>
      <fill>
        <patternFill>
          <bgColor rgb="FFFFFF00"/>
        </patternFill>
      </fill>
    </dxf>
    <dxf>
      <font>
        <b/>
        <i val="0"/>
      </font>
      <fill>
        <patternFill>
          <bgColor rgb="FFFFFF00"/>
        </patternFill>
      </fill>
    </dxf>
    <dxf>
      <font>
        <color auto="1"/>
      </font>
      <fill>
        <patternFill>
          <bgColor rgb="FFFFFF00"/>
        </patternFill>
      </fill>
    </dxf>
    <dxf>
      <font>
        <b/>
        <i val="0"/>
      </font>
      <fill>
        <patternFill>
          <bgColor rgb="FFFFFF00"/>
        </patternFill>
      </fill>
    </dxf>
    <dxf>
      <font>
        <b/>
        <i val="0"/>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ont>
        <color auto="1"/>
      </font>
      <fill>
        <patternFill>
          <bgColor rgb="FFCCFFCC"/>
        </patternFill>
      </fill>
    </dxf>
    <dxf>
      <fill>
        <patternFill>
          <bgColor rgb="FFFFFF00"/>
        </patternFill>
      </fill>
    </dxf>
    <dxf>
      <fill>
        <patternFill>
          <bgColor rgb="FFCCFFCC"/>
        </patternFill>
      </fill>
    </dxf>
    <dxf>
      <font>
        <b/>
        <i val="0"/>
      </font>
      <fill>
        <patternFill>
          <bgColor rgb="FFFFFF00"/>
        </patternFill>
      </fill>
    </dxf>
    <dxf>
      <fill>
        <patternFill>
          <bgColor rgb="FFFFFF00"/>
        </patternFill>
      </fill>
    </dxf>
    <dxf>
      <fill>
        <patternFill>
          <bgColor rgb="FFCCFFCC"/>
        </patternFill>
      </fill>
    </dxf>
    <dxf>
      <font>
        <color auto="1"/>
      </font>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color auto="1"/>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s>
  <tableStyles count="0" defaultTableStyle="TableStyleMedium9" defaultPivotStyle="PivotStyleLight16"/>
  <colors>
    <mruColors>
      <color rgb="FFCCFFCC"/>
      <color rgb="FFC0C0C0"/>
      <color rgb="FFFF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 Id="rId9" Type="http://schemas.openxmlformats.org/officeDocument/2006/relationships/image" Target="../media/image14.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15.emf"/><Relationship Id="rId5" Type="http://schemas.openxmlformats.org/officeDocument/2006/relationships/image" Target="../media/image10.emf"/><Relationship Id="rId4" Type="http://schemas.openxmlformats.org/officeDocument/2006/relationships/image" Target="../media/image9.emf"/></Relationships>
</file>

<file path=xl/drawings/_rels/drawing4.xml.rels><?xml version="1.0" encoding="UTF-8" standalone="yes"?>
<Relationships xmlns="http://schemas.openxmlformats.org/package/2006/relationships"><Relationship Id="rId1" Type="http://schemas.openxmlformats.org/officeDocument/2006/relationships/image" Target="../media/image16.emf"/></Relationships>
</file>

<file path=xl/drawings/_rels/drawing5.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 Id="rId9" Type="http://schemas.openxmlformats.org/officeDocument/2006/relationships/image" Target="../media/image6.emf"/></Relationships>
</file>

<file path=xl/drawings/_rels/drawing6.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 Id="rId9" Type="http://schemas.openxmlformats.org/officeDocument/2006/relationships/image" Target="../media/image6.emf"/></Relationships>
</file>

<file path=xl/drawings/_rels/drawing7.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 Id="rId9"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xdr:col>
      <xdr:colOff>1273968</xdr:colOff>
      <xdr:row>45</xdr:row>
      <xdr:rowOff>95249</xdr:rowOff>
    </xdr:from>
    <xdr:to>
      <xdr:col>4</xdr:col>
      <xdr:colOff>226220</xdr:colOff>
      <xdr:row>47</xdr:row>
      <xdr:rowOff>19733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21618" y="10286999"/>
          <a:ext cx="5133977" cy="286434"/>
        </a:xfrm>
        <a:prstGeom prst="rect">
          <a:avLst/>
        </a:prstGeom>
        <a:noFill/>
      </xdr:spPr>
    </xdr:pic>
    <xdr:clientData/>
  </xdr:twoCellAnchor>
  <xdr:twoCellAnchor editAs="oneCell">
    <xdr:from>
      <xdr:col>1</xdr:col>
      <xdr:colOff>1273971</xdr:colOff>
      <xdr:row>70</xdr:row>
      <xdr:rowOff>51286</xdr:rowOff>
    </xdr:from>
    <xdr:to>
      <xdr:col>4</xdr:col>
      <xdr:colOff>1416844</xdr:colOff>
      <xdr:row>72</xdr:row>
      <xdr:rowOff>8090</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521621" y="16948636"/>
          <a:ext cx="6324598" cy="318754"/>
        </a:xfrm>
        <a:prstGeom prst="rect">
          <a:avLst/>
        </a:prstGeom>
        <a:noFill/>
      </xdr:spPr>
    </xdr:pic>
    <xdr:clientData/>
  </xdr:twoCellAnchor>
  <xdr:twoCellAnchor editAs="oneCell">
    <xdr:from>
      <xdr:col>1</xdr:col>
      <xdr:colOff>1321596</xdr:colOff>
      <xdr:row>86</xdr:row>
      <xdr:rowOff>107156</xdr:rowOff>
    </xdr:from>
    <xdr:to>
      <xdr:col>4</xdr:col>
      <xdr:colOff>333375</xdr:colOff>
      <xdr:row>88</xdr:row>
      <xdr:rowOff>63672</xdr:rowOff>
    </xdr:to>
    <xdr:pic>
      <xdr:nvPicPr>
        <xdr:cNvPr id="4"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569246" y="21681281"/>
          <a:ext cx="5193504" cy="318465"/>
        </a:xfrm>
        <a:prstGeom prst="rect">
          <a:avLst/>
        </a:prstGeom>
        <a:noFill/>
      </xdr:spPr>
    </xdr:pic>
    <xdr:clientData/>
  </xdr:twoCellAnchor>
  <xdr:twoCellAnchor editAs="oneCell">
    <xdr:from>
      <xdr:col>1</xdr:col>
      <xdr:colOff>1619251</xdr:colOff>
      <xdr:row>113</xdr:row>
      <xdr:rowOff>97625</xdr:rowOff>
    </xdr:from>
    <xdr:to>
      <xdr:col>3</xdr:col>
      <xdr:colOff>595314</xdr:colOff>
      <xdr:row>116</xdr:row>
      <xdr:rowOff>69678</xdr:rowOff>
    </xdr:to>
    <xdr:pic>
      <xdr:nvPicPr>
        <xdr:cNvPr id="5"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1866901" y="28367825"/>
          <a:ext cx="3309938" cy="514978"/>
        </a:xfrm>
        <a:prstGeom prst="rect">
          <a:avLst/>
        </a:prstGeom>
        <a:noFill/>
      </xdr:spPr>
    </xdr:pic>
    <xdr:clientData/>
  </xdr:twoCellAnchor>
  <xdr:twoCellAnchor editAs="oneCell">
    <xdr:from>
      <xdr:col>2</xdr:col>
      <xdr:colOff>35719</xdr:colOff>
      <xdr:row>17</xdr:row>
      <xdr:rowOff>35720</xdr:rowOff>
    </xdr:from>
    <xdr:to>
      <xdr:col>3</xdr:col>
      <xdr:colOff>381001</xdr:colOff>
      <xdr:row>20</xdr:row>
      <xdr:rowOff>82886</xdr:rowOff>
    </xdr:to>
    <xdr:pic>
      <xdr:nvPicPr>
        <xdr:cNvPr id="6"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2331244" y="4198145"/>
          <a:ext cx="2631282" cy="599616"/>
        </a:xfrm>
        <a:prstGeom prst="rect">
          <a:avLst/>
        </a:prstGeom>
        <a:noFill/>
      </xdr:spPr>
    </xdr:pic>
    <xdr:clientData/>
  </xdr:twoCellAnchor>
  <xdr:twoCellAnchor>
    <xdr:from>
      <xdr:col>4</xdr:col>
      <xdr:colOff>0</xdr:colOff>
      <xdr:row>37</xdr:row>
      <xdr:rowOff>0</xdr:rowOff>
    </xdr:from>
    <xdr:to>
      <xdr:col>4</xdr:col>
      <xdr:colOff>1488282</xdr:colOff>
      <xdr:row>38</xdr:row>
      <xdr:rowOff>169085</xdr:rowOff>
    </xdr:to>
    <xdr:sp macro="" textlink="">
      <xdr:nvSpPr>
        <xdr:cNvPr id="7" name="Bent Arrow 6"/>
        <xdr:cNvSpPr/>
      </xdr:nvSpPr>
      <xdr:spPr>
        <a:xfrm rot="10800000" flipH="1">
          <a:off x="6429375" y="9067800"/>
          <a:ext cx="1488282" cy="35006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178594</xdr:colOff>
      <xdr:row>65</xdr:row>
      <xdr:rowOff>11912</xdr:rowOff>
    </xdr:from>
    <xdr:to>
      <xdr:col>3</xdr:col>
      <xdr:colOff>1666876</xdr:colOff>
      <xdr:row>67</xdr:row>
      <xdr:rowOff>2404</xdr:rowOff>
    </xdr:to>
    <xdr:sp macro="" textlink="">
      <xdr:nvSpPr>
        <xdr:cNvPr id="8" name="Bent Arrow 7"/>
        <xdr:cNvSpPr/>
      </xdr:nvSpPr>
      <xdr:spPr>
        <a:xfrm rot="10800000" flipH="1">
          <a:off x="4760119" y="15804362"/>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82</xdr:row>
      <xdr:rowOff>11910</xdr:rowOff>
    </xdr:from>
    <xdr:to>
      <xdr:col>2</xdr:col>
      <xdr:colOff>1488282</xdr:colOff>
      <xdr:row>84</xdr:row>
      <xdr:rowOff>2402</xdr:rowOff>
    </xdr:to>
    <xdr:sp macro="" textlink="">
      <xdr:nvSpPr>
        <xdr:cNvPr id="9" name="Bent Arrow 8"/>
        <xdr:cNvSpPr/>
      </xdr:nvSpPr>
      <xdr:spPr>
        <a:xfrm rot="10800000" flipH="1">
          <a:off x="2295525" y="204049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108</xdr:row>
      <xdr:rowOff>11910</xdr:rowOff>
    </xdr:from>
    <xdr:to>
      <xdr:col>2</xdr:col>
      <xdr:colOff>1488282</xdr:colOff>
      <xdr:row>110</xdr:row>
      <xdr:rowOff>2402</xdr:rowOff>
    </xdr:to>
    <xdr:sp macro="" textlink="">
      <xdr:nvSpPr>
        <xdr:cNvPr id="10" name="Bent Arrow 9"/>
        <xdr:cNvSpPr/>
      </xdr:nvSpPr>
      <xdr:spPr>
        <a:xfrm rot="10800000" flipH="1">
          <a:off x="2295525" y="2735818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0</xdr:colOff>
      <xdr:row>128</xdr:row>
      <xdr:rowOff>11910</xdr:rowOff>
    </xdr:from>
    <xdr:to>
      <xdr:col>5</xdr:col>
      <xdr:colOff>1488282</xdr:colOff>
      <xdr:row>130</xdr:row>
      <xdr:rowOff>2402</xdr:rowOff>
    </xdr:to>
    <xdr:sp macro="" textlink="">
      <xdr:nvSpPr>
        <xdr:cNvPr id="11" name="Bent Arrow 10"/>
        <xdr:cNvSpPr/>
      </xdr:nvSpPr>
      <xdr:spPr>
        <a:xfrm rot="10800000" flipH="1">
          <a:off x="8277225" y="320635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321469</xdr:colOff>
      <xdr:row>217</xdr:row>
      <xdr:rowOff>47624</xdr:rowOff>
    </xdr:from>
    <xdr:to>
      <xdr:col>3</xdr:col>
      <xdr:colOff>285751</xdr:colOff>
      <xdr:row>218</xdr:row>
      <xdr:rowOff>114643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1753968"/>
          <a:ext cx="3964782"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476249</xdr:colOff>
      <xdr:row>19</xdr:row>
      <xdr:rowOff>23813</xdr:rowOff>
    </xdr:from>
    <xdr:to>
      <xdr:col>4</xdr:col>
      <xdr:colOff>121285</xdr:colOff>
      <xdr:row>22</xdr:row>
      <xdr:rowOff>150579</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6280" y="3714751"/>
          <a:ext cx="5276693" cy="702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154783</xdr:colOff>
      <xdr:row>120</xdr:row>
      <xdr:rowOff>11910</xdr:rowOff>
    </xdr:from>
    <xdr:to>
      <xdr:col>3</xdr:col>
      <xdr:colOff>1543052</xdr:colOff>
      <xdr:row>121</xdr:row>
      <xdr:rowOff>169090</xdr:rowOff>
    </xdr:to>
    <xdr:sp macro="" textlink="">
      <xdr:nvSpPr>
        <xdr:cNvPr id="6" name="Bent Arrow 5"/>
        <xdr:cNvSpPr/>
      </xdr:nvSpPr>
      <xdr:spPr>
        <a:xfrm rot="10800000" flipH="1">
          <a:off x="4405314" y="18573754"/>
          <a:ext cx="1388269" cy="33577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125</xdr:row>
      <xdr:rowOff>142875</xdr:rowOff>
    </xdr:from>
    <xdr:to>
      <xdr:col>4</xdr:col>
      <xdr:colOff>98449</xdr:colOff>
      <xdr:row>127</xdr:row>
      <xdr:rowOff>0</xdr:rowOff>
    </xdr:to>
    <xdr:pic>
      <xdr:nvPicPr>
        <xdr:cNvPr id="7"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845" y="17049750"/>
          <a:ext cx="5325292" cy="214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226220</xdr:colOff>
      <xdr:row>174</xdr:row>
      <xdr:rowOff>11912</xdr:rowOff>
    </xdr:from>
    <xdr:to>
      <xdr:col>7</xdr:col>
      <xdr:colOff>1690689</xdr:colOff>
      <xdr:row>175</xdr:row>
      <xdr:rowOff>192905</xdr:rowOff>
    </xdr:to>
    <xdr:sp macro="" textlink="">
      <xdr:nvSpPr>
        <xdr:cNvPr id="9" name="Bent Arrow 8"/>
        <xdr:cNvSpPr/>
      </xdr:nvSpPr>
      <xdr:spPr>
        <a:xfrm rot="10800000" flipH="1">
          <a:off x="4476751" y="23883943"/>
          <a:ext cx="1464469" cy="37149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178</xdr:row>
      <xdr:rowOff>83344</xdr:rowOff>
    </xdr:from>
    <xdr:to>
      <xdr:col>2</xdr:col>
      <xdr:colOff>1616134</xdr:colOff>
      <xdr:row>181</xdr:row>
      <xdr:rowOff>238124</xdr:rowOff>
    </xdr:to>
    <xdr:pic>
      <xdr:nvPicPr>
        <xdr:cNvPr id="11" name="Picture 1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1562" y="33944719"/>
          <a:ext cx="2723416" cy="690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209</xdr:row>
      <xdr:rowOff>11911</xdr:rowOff>
    </xdr:from>
    <xdr:to>
      <xdr:col>4</xdr:col>
      <xdr:colOff>1512094</xdr:colOff>
      <xdr:row>210</xdr:row>
      <xdr:rowOff>169091</xdr:rowOff>
    </xdr:to>
    <xdr:sp macro="" textlink="">
      <xdr:nvSpPr>
        <xdr:cNvPr id="12" name="Bent Arrow 11"/>
        <xdr:cNvSpPr/>
      </xdr:nvSpPr>
      <xdr:spPr>
        <a:xfrm rot="10800000" flipH="1">
          <a:off x="6131719" y="29086974"/>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273846</xdr:colOff>
      <xdr:row>317</xdr:row>
      <xdr:rowOff>224117</xdr:rowOff>
    </xdr:from>
    <xdr:to>
      <xdr:col>5</xdr:col>
      <xdr:colOff>1738315</xdr:colOff>
      <xdr:row>319</xdr:row>
      <xdr:rowOff>201705</xdr:rowOff>
    </xdr:to>
    <xdr:sp macro="" textlink="">
      <xdr:nvSpPr>
        <xdr:cNvPr id="13" name="Bent Arrow 12"/>
        <xdr:cNvSpPr/>
      </xdr:nvSpPr>
      <xdr:spPr>
        <a:xfrm rot="10800000" flipH="1">
          <a:off x="8622228" y="73532999"/>
          <a:ext cx="1464469" cy="3810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1214437</xdr:colOff>
      <xdr:row>327</xdr:row>
      <xdr:rowOff>27215</xdr:rowOff>
    </xdr:from>
    <xdr:to>
      <xdr:col>4</xdr:col>
      <xdr:colOff>341123</xdr:colOff>
      <xdr:row>329</xdr:row>
      <xdr:rowOff>1002944</xdr:rowOff>
    </xdr:to>
    <xdr:pic>
      <xdr:nvPicPr>
        <xdr:cNvPr id="14" name="Picture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59366" y="76975608"/>
          <a:ext cx="4773650" cy="1329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1130396</xdr:colOff>
      <xdr:row>451</xdr:row>
      <xdr:rowOff>11904</xdr:rowOff>
    </xdr:from>
    <xdr:to>
      <xdr:col>14</xdr:col>
      <xdr:colOff>1605644</xdr:colOff>
      <xdr:row>453</xdr:row>
      <xdr:rowOff>0</xdr:rowOff>
    </xdr:to>
    <xdr:sp macro="" textlink="">
      <xdr:nvSpPr>
        <xdr:cNvPr id="15" name="Bent Arrow 14"/>
        <xdr:cNvSpPr/>
      </xdr:nvSpPr>
      <xdr:spPr>
        <a:xfrm rot="10800000" flipH="1">
          <a:off x="21309789" y="107521940"/>
          <a:ext cx="6122212" cy="36909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416720</xdr:colOff>
      <xdr:row>456</xdr:row>
      <xdr:rowOff>83345</xdr:rowOff>
    </xdr:from>
    <xdr:to>
      <xdr:col>4</xdr:col>
      <xdr:colOff>2620047</xdr:colOff>
      <xdr:row>458</xdr:row>
      <xdr:rowOff>47625</xdr:rowOff>
    </xdr:to>
    <xdr:pic>
      <xdr:nvPicPr>
        <xdr:cNvPr id="16" name="Picture 1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6751" y="89939814"/>
          <a:ext cx="7836684" cy="34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166689</xdr:colOff>
      <xdr:row>520</xdr:row>
      <xdr:rowOff>154780</xdr:rowOff>
    </xdr:from>
    <xdr:to>
      <xdr:col>4</xdr:col>
      <xdr:colOff>1607343</xdr:colOff>
      <xdr:row>522</xdr:row>
      <xdr:rowOff>124372</xdr:rowOff>
    </xdr:to>
    <xdr:pic>
      <xdr:nvPicPr>
        <xdr:cNvPr id="18" name="Picture 1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6720" y="73449655"/>
          <a:ext cx="7072311" cy="350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780909</xdr:colOff>
      <xdr:row>581</xdr:row>
      <xdr:rowOff>701</xdr:rowOff>
    </xdr:from>
    <xdr:to>
      <xdr:col>15</xdr:col>
      <xdr:colOff>1401536</xdr:colOff>
      <xdr:row>582</xdr:row>
      <xdr:rowOff>176893</xdr:rowOff>
    </xdr:to>
    <xdr:sp macro="" textlink="">
      <xdr:nvSpPr>
        <xdr:cNvPr id="19" name="Bent Arrow 18"/>
        <xdr:cNvSpPr/>
      </xdr:nvSpPr>
      <xdr:spPr>
        <a:xfrm rot="10800000" flipH="1">
          <a:off x="24851945" y="138875201"/>
          <a:ext cx="4090448" cy="3530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631031</xdr:colOff>
      <xdr:row>516</xdr:row>
      <xdr:rowOff>11906</xdr:rowOff>
    </xdr:from>
    <xdr:to>
      <xdr:col>7</xdr:col>
      <xdr:colOff>2095500</xdr:colOff>
      <xdr:row>518</xdr:row>
      <xdr:rowOff>26216</xdr:rowOff>
    </xdr:to>
    <xdr:sp macro="" textlink="">
      <xdr:nvSpPr>
        <xdr:cNvPr id="20" name="Bent Arrow 19"/>
        <xdr:cNvSpPr/>
      </xdr:nvSpPr>
      <xdr:spPr>
        <a:xfrm rot="10800000" flipH="1">
          <a:off x="12382500" y="71080312"/>
          <a:ext cx="1464469" cy="41912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585</xdr:row>
      <xdr:rowOff>107158</xdr:rowOff>
    </xdr:from>
    <xdr:to>
      <xdr:col>3</xdr:col>
      <xdr:colOff>678657</xdr:colOff>
      <xdr:row>589</xdr:row>
      <xdr:rowOff>72010</xdr:rowOff>
    </xdr:to>
    <xdr:pic>
      <xdr:nvPicPr>
        <xdr:cNvPr id="17" name="Picture 16"/>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71500" y="86939439"/>
          <a:ext cx="4357688" cy="679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643</xdr:row>
      <xdr:rowOff>0</xdr:rowOff>
    </xdr:from>
    <xdr:to>
      <xdr:col>3</xdr:col>
      <xdr:colOff>2095500</xdr:colOff>
      <xdr:row>645</xdr:row>
      <xdr:rowOff>14310</xdr:rowOff>
    </xdr:to>
    <xdr:sp macro="" textlink="">
      <xdr:nvSpPr>
        <xdr:cNvPr id="21" name="Bent Arrow 20"/>
        <xdr:cNvSpPr/>
      </xdr:nvSpPr>
      <xdr:spPr>
        <a:xfrm rot="10800000" flipH="1">
          <a:off x="12382500" y="72723375"/>
          <a:ext cx="14644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650</xdr:row>
      <xdr:rowOff>11907</xdr:rowOff>
    </xdr:from>
    <xdr:to>
      <xdr:col>3</xdr:col>
      <xdr:colOff>1610445</xdr:colOff>
      <xdr:row>654</xdr:row>
      <xdr:rowOff>59532</xdr:rowOff>
    </xdr:to>
    <xdr:pic>
      <xdr:nvPicPr>
        <xdr:cNvPr id="22" name="Picture 2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0032" y="96238220"/>
          <a:ext cx="5610944"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665</xdr:row>
      <xdr:rowOff>0</xdr:rowOff>
    </xdr:from>
    <xdr:to>
      <xdr:col>3</xdr:col>
      <xdr:colOff>2095500</xdr:colOff>
      <xdr:row>667</xdr:row>
      <xdr:rowOff>14310</xdr:rowOff>
    </xdr:to>
    <xdr:sp macro="" textlink="">
      <xdr:nvSpPr>
        <xdr:cNvPr id="23" name="Bent Arrow 22"/>
        <xdr:cNvSpPr/>
      </xdr:nvSpPr>
      <xdr:spPr>
        <a:xfrm rot="10800000" flipH="1">
          <a:off x="4881562" y="94892813"/>
          <a:ext cx="11977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238126</xdr:colOff>
      <xdr:row>51</xdr:row>
      <xdr:rowOff>35718</xdr:rowOff>
    </xdr:from>
    <xdr:to>
      <xdr:col>3</xdr:col>
      <xdr:colOff>1372394</xdr:colOff>
      <xdr:row>53</xdr:row>
      <xdr:rowOff>10122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7" y="3357562"/>
          <a:ext cx="5405437" cy="33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404812</xdr:colOff>
      <xdr:row>61</xdr:row>
      <xdr:rowOff>23819</xdr:rowOff>
    </xdr:from>
    <xdr:to>
      <xdr:col>2</xdr:col>
      <xdr:colOff>1869281</xdr:colOff>
      <xdr:row>62</xdr:row>
      <xdr:rowOff>180999</xdr:rowOff>
    </xdr:to>
    <xdr:sp macro="" textlink="">
      <xdr:nvSpPr>
        <xdr:cNvPr id="3" name="Bent Arrow 2"/>
        <xdr:cNvSpPr/>
      </xdr:nvSpPr>
      <xdr:spPr>
        <a:xfrm rot="10800000" flipH="1">
          <a:off x="2547937" y="20097757"/>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17</xdr:row>
      <xdr:rowOff>23813</xdr:rowOff>
    </xdr:from>
    <xdr:to>
      <xdr:col>3</xdr:col>
      <xdr:colOff>574676</xdr:colOff>
      <xdr:row>20</xdr:row>
      <xdr:rowOff>20531</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5643563"/>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214312</xdr:colOff>
      <xdr:row>45</xdr:row>
      <xdr:rowOff>11911</xdr:rowOff>
    </xdr:from>
    <xdr:to>
      <xdr:col>2</xdr:col>
      <xdr:colOff>1678781</xdr:colOff>
      <xdr:row>46</xdr:row>
      <xdr:rowOff>192903</xdr:rowOff>
    </xdr:to>
    <xdr:sp macro="" textlink="">
      <xdr:nvSpPr>
        <xdr:cNvPr id="5" name="Bent Arrow 4"/>
        <xdr:cNvSpPr/>
      </xdr:nvSpPr>
      <xdr:spPr>
        <a:xfrm rot="10800000" flipH="1">
          <a:off x="2357437" y="15799599"/>
          <a:ext cx="1464469" cy="37149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90</xdr:row>
      <xdr:rowOff>47624</xdr:rowOff>
    </xdr:from>
    <xdr:to>
      <xdr:col>2</xdr:col>
      <xdr:colOff>1658145</xdr:colOff>
      <xdr:row>91</xdr:row>
      <xdr:rowOff>114643</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9119" y="319944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66</xdr:row>
      <xdr:rowOff>142876</xdr:rowOff>
    </xdr:from>
    <xdr:to>
      <xdr:col>2</xdr:col>
      <xdr:colOff>955675</xdr:colOff>
      <xdr:row>70</xdr:row>
      <xdr:rowOff>50415</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0" y="26727151"/>
          <a:ext cx="2457450" cy="62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392907</xdr:colOff>
      <xdr:row>84</xdr:row>
      <xdr:rowOff>23818</xdr:rowOff>
    </xdr:from>
    <xdr:to>
      <xdr:col>4</xdr:col>
      <xdr:colOff>1857376</xdr:colOff>
      <xdr:row>85</xdr:row>
      <xdr:rowOff>180998</xdr:rowOff>
    </xdr:to>
    <xdr:sp macro="" textlink="">
      <xdr:nvSpPr>
        <xdr:cNvPr id="8" name="Bent Arrow 7"/>
        <xdr:cNvSpPr/>
      </xdr:nvSpPr>
      <xdr:spPr>
        <a:xfrm rot="10800000" flipH="1">
          <a:off x="6310313" y="25253162"/>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311946</xdr:colOff>
      <xdr:row>113</xdr:row>
      <xdr:rowOff>11111</xdr:rowOff>
    </xdr:from>
    <xdr:to>
      <xdr:col>5</xdr:col>
      <xdr:colOff>1776415</xdr:colOff>
      <xdr:row>114</xdr:row>
      <xdr:rowOff>215106</xdr:rowOff>
    </xdr:to>
    <xdr:sp macro="" textlink="">
      <xdr:nvSpPr>
        <xdr:cNvPr id="9" name="Bent Arrow 8"/>
        <xdr:cNvSpPr/>
      </xdr:nvSpPr>
      <xdr:spPr>
        <a:xfrm rot="10800000" flipH="1">
          <a:off x="8681246" y="26782711"/>
          <a:ext cx="1464469" cy="38179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1214437</xdr:colOff>
      <xdr:row>119</xdr:row>
      <xdr:rowOff>1</xdr:rowOff>
    </xdr:from>
    <xdr:to>
      <xdr:col>3</xdr:col>
      <xdr:colOff>479425</xdr:colOff>
      <xdr:row>125</xdr:row>
      <xdr:rowOff>6318</xdr:rowOff>
    </xdr:to>
    <xdr:pic>
      <xdr:nvPicPr>
        <xdr:cNvPr id="10"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2087" y="45805726"/>
          <a:ext cx="3950494" cy="1101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369094</xdr:colOff>
      <xdr:row>145</xdr:row>
      <xdr:rowOff>11905</xdr:rowOff>
    </xdr:from>
    <xdr:to>
      <xdr:col>6</xdr:col>
      <xdr:colOff>1738315</xdr:colOff>
      <xdr:row>146</xdr:row>
      <xdr:rowOff>119062</xdr:rowOff>
    </xdr:to>
    <xdr:sp macro="" textlink="">
      <xdr:nvSpPr>
        <xdr:cNvPr id="11" name="Bent Arrow 10"/>
        <xdr:cNvSpPr/>
      </xdr:nvSpPr>
      <xdr:spPr>
        <a:xfrm rot="10800000" flipH="1">
          <a:off x="12477750" y="50113405"/>
          <a:ext cx="1369221" cy="28575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151</xdr:row>
      <xdr:rowOff>127001</xdr:rowOff>
    </xdr:from>
    <xdr:to>
      <xdr:col>6</xdr:col>
      <xdr:colOff>1007780</xdr:colOff>
      <xdr:row>153</xdr:row>
      <xdr:rowOff>138905</xdr:rowOff>
    </xdr:to>
    <xdr:pic>
      <xdr:nvPicPr>
        <xdr:cNvPr id="12" name="Picture 1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4001" y="35369501"/>
          <a:ext cx="11409079" cy="367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366712</xdr:colOff>
      <xdr:row>179</xdr:row>
      <xdr:rowOff>11119</xdr:rowOff>
    </xdr:from>
    <xdr:to>
      <xdr:col>2</xdr:col>
      <xdr:colOff>1831181</xdr:colOff>
      <xdr:row>179</xdr:row>
      <xdr:rowOff>304800</xdr:rowOff>
    </xdr:to>
    <xdr:sp macro="" textlink="">
      <xdr:nvSpPr>
        <xdr:cNvPr id="14" name="Bent Arrow 13"/>
        <xdr:cNvSpPr/>
      </xdr:nvSpPr>
      <xdr:spPr>
        <a:xfrm rot="10800000" flipH="1">
          <a:off x="2843212" y="43165719"/>
          <a:ext cx="1464469" cy="29368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226218</xdr:colOff>
      <xdr:row>18</xdr:row>
      <xdr:rowOff>59532</xdr:rowOff>
    </xdr:from>
    <xdr:to>
      <xdr:col>5</xdr:col>
      <xdr:colOff>355135</xdr:colOff>
      <xdr:row>19</xdr:row>
      <xdr:rowOff>142874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8" y="3524251"/>
          <a:ext cx="7546511" cy="261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119062</xdr:colOff>
      <xdr:row>107</xdr:row>
      <xdr:rowOff>2</xdr:rowOff>
    </xdr:from>
    <xdr:to>
      <xdr:col>3</xdr:col>
      <xdr:colOff>11906</xdr:colOff>
      <xdr:row>108</xdr:row>
      <xdr:rowOff>180994</xdr:rowOff>
    </xdr:to>
    <xdr:sp macro="" textlink="">
      <xdr:nvSpPr>
        <xdr:cNvPr id="3" name="Bent Arrow 2"/>
        <xdr:cNvSpPr/>
      </xdr:nvSpPr>
      <xdr:spPr>
        <a:xfrm rot="10800000" flipH="1">
          <a:off x="2678906" y="23764877"/>
          <a:ext cx="1488281" cy="35958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154783</xdr:colOff>
      <xdr:row>109</xdr:row>
      <xdr:rowOff>11910</xdr:rowOff>
    </xdr:from>
    <xdr:to>
      <xdr:col>2</xdr:col>
      <xdr:colOff>1543052</xdr:colOff>
      <xdr:row>110</xdr:row>
      <xdr:rowOff>169090</xdr:rowOff>
    </xdr:to>
    <xdr:sp macro="" textlink="">
      <xdr:nvSpPr>
        <xdr:cNvPr id="4" name="Bent Arrow 3"/>
        <xdr:cNvSpPr/>
      </xdr:nvSpPr>
      <xdr:spPr>
        <a:xfrm rot="10800000" flipH="1">
          <a:off x="4412458" y="18680910"/>
          <a:ext cx="1388269" cy="3381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1670074</xdr:colOff>
      <xdr:row>116</xdr:row>
      <xdr:rowOff>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19754850"/>
          <a:ext cx="5332435" cy="21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1690689</xdr:colOff>
      <xdr:row>159</xdr:row>
      <xdr:rowOff>192905</xdr:rowOff>
    </xdr:to>
    <xdr:sp macro="" textlink="">
      <xdr:nvSpPr>
        <xdr:cNvPr id="6" name="Bent Arrow 5"/>
        <xdr:cNvSpPr/>
      </xdr:nvSpPr>
      <xdr:spPr>
        <a:xfrm rot="10800000" flipH="1">
          <a:off x="4483895" y="33339887"/>
          <a:ext cx="1397794" cy="361968"/>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162</xdr:row>
      <xdr:rowOff>83344</xdr:rowOff>
    </xdr:from>
    <xdr:to>
      <xdr:col>2</xdr:col>
      <xdr:colOff>1556603</xdr:colOff>
      <xdr:row>165</xdr:row>
      <xdr:rowOff>238124</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9181" y="34182844"/>
          <a:ext cx="2728178" cy="69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193</xdr:row>
      <xdr:rowOff>11911</xdr:rowOff>
    </xdr:from>
    <xdr:to>
      <xdr:col>4</xdr:col>
      <xdr:colOff>1512094</xdr:colOff>
      <xdr:row>194</xdr:row>
      <xdr:rowOff>169091</xdr:rowOff>
    </xdr:to>
    <xdr:sp macro="" textlink="">
      <xdr:nvSpPr>
        <xdr:cNvPr id="8" name="Bent Arrow 7"/>
        <xdr:cNvSpPr/>
      </xdr:nvSpPr>
      <xdr:spPr>
        <a:xfrm rot="10800000" flipH="1">
          <a:off x="5934075" y="41912386"/>
          <a:ext cx="1464469" cy="3381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1067593</xdr:colOff>
      <xdr:row>263</xdr:row>
      <xdr:rowOff>59533</xdr:rowOff>
    </xdr:from>
    <xdr:to>
      <xdr:col>3</xdr:col>
      <xdr:colOff>948530</xdr:colOff>
      <xdr:row>268</xdr:row>
      <xdr:rowOff>66644</xdr:rowOff>
    </xdr:to>
    <xdr:pic>
      <xdr:nvPicPr>
        <xdr:cNvPr id="10"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1593" y="62492733"/>
          <a:ext cx="3957637" cy="1099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357189</xdr:colOff>
      <xdr:row>345</xdr:row>
      <xdr:rowOff>11904</xdr:rowOff>
    </xdr:from>
    <xdr:to>
      <xdr:col>12</xdr:col>
      <xdr:colOff>1727200</xdr:colOff>
      <xdr:row>346</xdr:row>
      <xdr:rowOff>177799</xdr:rowOff>
    </xdr:to>
    <xdr:sp macro="" textlink="">
      <xdr:nvSpPr>
        <xdr:cNvPr id="11" name="Bent Arrow 10"/>
        <xdr:cNvSpPr/>
      </xdr:nvSpPr>
      <xdr:spPr>
        <a:xfrm rot="10800000" flipH="1">
          <a:off x="19242089" y="82079304"/>
          <a:ext cx="5091111" cy="34369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416720</xdr:colOff>
      <xdr:row>350</xdr:row>
      <xdr:rowOff>83345</xdr:rowOff>
    </xdr:from>
    <xdr:to>
      <xdr:col>4</xdr:col>
      <xdr:colOff>2347904</xdr:colOff>
      <xdr:row>352</xdr:row>
      <xdr:rowOff>47625</xdr:rowOff>
    </xdr:to>
    <xdr:pic>
      <xdr:nvPicPr>
        <xdr:cNvPr id="12" name="Picture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4370" y="90666095"/>
          <a:ext cx="7846209" cy="34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166689</xdr:colOff>
      <xdr:row>413</xdr:row>
      <xdr:rowOff>154780</xdr:rowOff>
    </xdr:from>
    <xdr:to>
      <xdr:col>4</xdr:col>
      <xdr:colOff>1333500</xdr:colOff>
      <xdr:row>415</xdr:row>
      <xdr:rowOff>124372</xdr:rowOff>
    </xdr:to>
    <xdr:pic>
      <xdr:nvPicPr>
        <xdr:cNvPr id="13" name="Picture 1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4339" y="105863230"/>
          <a:ext cx="7079454" cy="350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321469</xdr:colOff>
      <xdr:row>473</xdr:row>
      <xdr:rowOff>11906</xdr:rowOff>
    </xdr:from>
    <xdr:to>
      <xdr:col>12</xdr:col>
      <xdr:colOff>1785938</xdr:colOff>
      <xdr:row>475</xdr:row>
      <xdr:rowOff>26216</xdr:rowOff>
    </xdr:to>
    <xdr:sp macro="" textlink="">
      <xdr:nvSpPr>
        <xdr:cNvPr id="14" name="Bent Arrow 13"/>
        <xdr:cNvSpPr/>
      </xdr:nvSpPr>
      <xdr:spPr>
        <a:xfrm rot="10800000" flipH="1">
          <a:off x="17866519" y="120093581"/>
          <a:ext cx="978694" cy="40483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631031</xdr:colOff>
      <xdr:row>409</xdr:row>
      <xdr:rowOff>11906</xdr:rowOff>
    </xdr:from>
    <xdr:to>
      <xdr:col>7</xdr:col>
      <xdr:colOff>2095500</xdr:colOff>
      <xdr:row>411</xdr:row>
      <xdr:rowOff>26216</xdr:rowOff>
    </xdr:to>
    <xdr:sp macro="" textlink="">
      <xdr:nvSpPr>
        <xdr:cNvPr id="15" name="Bent Arrow 14"/>
        <xdr:cNvSpPr/>
      </xdr:nvSpPr>
      <xdr:spPr>
        <a:xfrm rot="10800000" flipH="1">
          <a:off x="12899231" y="104958356"/>
          <a:ext cx="1464469" cy="40483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477</xdr:row>
      <xdr:rowOff>107158</xdr:rowOff>
    </xdr:from>
    <xdr:to>
      <xdr:col>3</xdr:col>
      <xdr:colOff>619125</xdr:colOff>
      <xdr:row>481</xdr:row>
      <xdr:rowOff>72009</xdr:rowOff>
    </xdr:to>
    <xdr:pic>
      <xdr:nvPicPr>
        <xdr:cNvPr id="16" name="Picture 1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9119" y="120950833"/>
          <a:ext cx="4367213" cy="68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539</xdr:row>
      <xdr:rowOff>0</xdr:rowOff>
    </xdr:from>
    <xdr:to>
      <xdr:col>3</xdr:col>
      <xdr:colOff>2095500</xdr:colOff>
      <xdr:row>541</xdr:row>
      <xdr:rowOff>14310</xdr:rowOff>
    </xdr:to>
    <xdr:sp macro="" textlink="">
      <xdr:nvSpPr>
        <xdr:cNvPr id="17" name="Bent Arrow 16"/>
        <xdr:cNvSpPr/>
      </xdr:nvSpPr>
      <xdr:spPr>
        <a:xfrm rot="10800000" flipH="1">
          <a:off x="4888706" y="134502525"/>
          <a:ext cx="997744"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544</xdr:row>
      <xdr:rowOff>11907</xdr:rowOff>
    </xdr:from>
    <xdr:to>
      <xdr:col>3</xdr:col>
      <xdr:colOff>1550913</xdr:colOff>
      <xdr:row>548</xdr:row>
      <xdr:rowOff>59531</xdr:rowOff>
    </xdr:to>
    <xdr:pic>
      <xdr:nvPicPr>
        <xdr:cNvPr id="18" name="Picture 1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7651" y="135800307"/>
          <a:ext cx="5620469" cy="771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565</xdr:row>
      <xdr:rowOff>0</xdr:rowOff>
    </xdr:from>
    <xdr:to>
      <xdr:col>3</xdr:col>
      <xdr:colOff>2095500</xdr:colOff>
      <xdr:row>567</xdr:row>
      <xdr:rowOff>14310</xdr:rowOff>
    </xdr:to>
    <xdr:sp macro="" textlink="">
      <xdr:nvSpPr>
        <xdr:cNvPr id="19" name="Bent Arrow 18"/>
        <xdr:cNvSpPr/>
      </xdr:nvSpPr>
      <xdr:spPr>
        <a:xfrm rot="10800000" flipH="1">
          <a:off x="4888706" y="139522200"/>
          <a:ext cx="997744"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476249</xdr:colOff>
      <xdr:row>19</xdr:row>
      <xdr:rowOff>23813</xdr:rowOff>
    </xdr:from>
    <xdr:to>
      <xdr:col>4</xdr:col>
      <xdr:colOff>1033678</xdr:colOff>
      <xdr:row>23</xdr:row>
      <xdr:rowOff>63500</xdr:rowOff>
    </xdr:to>
    <xdr:pic>
      <xdr:nvPicPr>
        <xdr:cNvPr id="20" name="Picture 1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30249" y="3681413"/>
          <a:ext cx="6488329" cy="865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198</xdr:row>
      <xdr:rowOff>47624</xdr:rowOff>
    </xdr:from>
    <xdr:to>
      <xdr:col>3</xdr:col>
      <xdr:colOff>226219</xdr:colOff>
      <xdr:row>199</xdr:row>
      <xdr:rowOff>150362</xdr:rowOff>
    </xdr:to>
    <xdr:pic>
      <xdr:nvPicPr>
        <xdr:cNvPr id="21" name="Picture 2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69119" y="350805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273846</xdr:colOff>
      <xdr:row>258</xdr:row>
      <xdr:rowOff>11906</xdr:rowOff>
    </xdr:from>
    <xdr:to>
      <xdr:col>5</xdr:col>
      <xdr:colOff>1738315</xdr:colOff>
      <xdr:row>259</xdr:row>
      <xdr:rowOff>119063</xdr:rowOff>
    </xdr:to>
    <xdr:sp macro="" textlink="">
      <xdr:nvSpPr>
        <xdr:cNvPr id="22" name="Bent Arrow 21"/>
        <xdr:cNvSpPr/>
      </xdr:nvSpPr>
      <xdr:spPr>
        <a:xfrm rot="10800000" flipH="1">
          <a:off x="8122446" y="49322831"/>
          <a:ext cx="1464469" cy="28813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154783</xdr:colOff>
      <xdr:row>109</xdr:row>
      <xdr:rowOff>11910</xdr:rowOff>
    </xdr:from>
    <xdr:to>
      <xdr:col>2</xdr:col>
      <xdr:colOff>1543052</xdr:colOff>
      <xdr:row>110</xdr:row>
      <xdr:rowOff>169090</xdr:rowOff>
    </xdr:to>
    <xdr:sp macro="" textlink="">
      <xdr:nvSpPr>
        <xdr:cNvPr id="2" name="Bent Arrow 1"/>
        <xdr:cNvSpPr/>
      </xdr:nvSpPr>
      <xdr:spPr>
        <a:xfrm rot="10800000" flipH="1">
          <a:off x="2336008" y="25538910"/>
          <a:ext cx="1388269" cy="3381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1729606</xdr:colOff>
      <xdr:row>116</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26612850"/>
          <a:ext cx="5334817"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2000250</xdr:colOff>
      <xdr:row>159</xdr:row>
      <xdr:rowOff>68036</xdr:rowOff>
    </xdr:to>
    <xdr:sp macro="" textlink="">
      <xdr:nvSpPr>
        <xdr:cNvPr id="4" name="Bent Arrow 3"/>
        <xdr:cNvSpPr/>
      </xdr:nvSpPr>
      <xdr:spPr>
        <a:xfrm rot="10800000" flipH="1">
          <a:off x="11084720" y="37213841"/>
          <a:ext cx="1774030" cy="28744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162</xdr:row>
      <xdr:rowOff>83344</xdr:rowOff>
    </xdr:from>
    <xdr:to>
      <xdr:col>2</xdr:col>
      <xdr:colOff>1616134</xdr:colOff>
      <xdr:row>165</xdr:row>
      <xdr:rowOff>238125</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9181" y="38135719"/>
          <a:ext cx="2728178" cy="69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193</xdr:row>
      <xdr:rowOff>11911</xdr:rowOff>
    </xdr:from>
    <xdr:to>
      <xdr:col>4</xdr:col>
      <xdr:colOff>2354036</xdr:colOff>
      <xdr:row>195</xdr:row>
      <xdr:rowOff>13607</xdr:rowOff>
    </xdr:to>
    <xdr:sp macro="" textlink="">
      <xdr:nvSpPr>
        <xdr:cNvPr id="6" name="Bent Arrow 5"/>
        <xdr:cNvSpPr/>
      </xdr:nvSpPr>
      <xdr:spPr>
        <a:xfrm rot="10800000" flipH="1">
          <a:off x="6157232" y="45976840"/>
          <a:ext cx="2306411" cy="38269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736484</xdr:colOff>
      <xdr:row>263</xdr:row>
      <xdr:rowOff>13608</xdr:rowOff>
    </xdr:from>
    <xdr:to>
      <xdr:col>3</xdr:col>
      <xdr:colOff>1284214</xdr:colOff>
      <xdr:row>268</xdr:row>
      <xdr:rowOff>149195</xdr:rowOff>
    </xdr:to>
    <xdr:pic>
      <xdr:nvPicPr>
        <xdr:cNvPr id="7"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413" y="62946644"/>
          <a:ext cx="4561837" cy="1264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357189</xdr:colOff>
      <xdr:row>345</xdr:row>
      <xdr:rowOff>11905</xdr:rowOff>
    </xdr:from>
    <xdr:to>
      <xdr:col>13</xdr:col>
      <xdr:colOff>1319893</xdr:colOff>
      <xdr:row>346</xdr:row>
      <xdr:rowOff>149678</xdr:rowOff>
    </xdr:to>
    <xdr:sp macro="" textlink="">
      <xdr:nvSpPr>
        <xdr:cNvPr id="8" name="Bent Arrow 7"/>
        <xdr:cNvSpPr/>
      </xdr:nvSpPr>
      <xdr:spPr>
        <a:xfrm rot="10800000" flipH="1">
          <a:off x="19352760" y="82784155"/>
          <a:ext cx="6174240" cy="31466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416720</xdr:colOff>
      <xdr:row>350</xdr:row>
      <xdr:rowOff>83345</xdr:rowOff>
    </xdr:from>
    <xdr:to>
      <xdr:col>4</xdr:col>
      <xdr:colOff>2407435</xdr:colOff>
      <xdr:row>352</xdr:row>
      <xdr:rowOff>47625</xdr:rowOff>
    </xdr:to>
    <xdr:pic>
      <xdr:nvPicPr>
        <xdr:cNvPr id="9"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4370" y="82245995"/>
          <a:ext cx="7848590" cy="34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166689</xdr:colOff>
      <xdr:row>413</xdr:row>
      <xdr:rowOff>154780</xdr:rowOff>
    </xdr:from>
    <xdr:to>
      <xdr:col>4</xdr:col>
      <xdr:colOff>1393031</xdr:colOff>
      <xdr:row>415</xdr:row>
      <xdr:rowOff>124372</xdr:rowOff>
    </xdr:to>
    <xdr:pic>
      <xdr:nvPicPr>
        <xdr:cNvPr id="10"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4339" y="97214530"/>
          <a:ext cx="7084217" cy="350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809624</xdr:colOff>
      <xdr:row>473</xdr:row>
      <xdr:rowOff>11906</xdr:rowOff>
    </xdr:from>
    <xdr:to>
      <xdr:col>13</xdr:col>
      <xdr:colOff>1095374</xdr:colOff>
      <xdr:row>475</xdr:row>
      <xdr:rowOff>0</xdr:rowOff>
    </xdr:to>
    <xdr:sp macro="" textlink="">
      <xdr:nvSpPr>
        <xdr:cNvPr id="11" name="Bent Arrow 10"/>
        <xdr:cNvSpPr/>
      </xdr:nvSpPr>
      <xdr:spPr>
        <a:xfrm rot="10800000" flipH="1">
          <a:off x="21609843" y="110335219"/>
          <a:ext cx="3571875" cy="381000"/>
        </a:xfrm>
        <a:prstGeom prst="bentArrow">
          <a:avLst>
            <a:gd name="adj1" fmla="val 25000"/>
            <a:gd name="adj2" fmla="val 25502"/>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631031</xdr:colOff>
      <xdr:row>409</xdr:row>
      <xdr:rowOff>11906</xdr:rowOff>
    </xdr:from>
    <xdr:to>
      <xdr:col>7</xdr:col>
      <xdr:colOff>2095500</xdr:colOff>
      <xdr:row>411</xdr:row>
      <xdr:rowOff>26216</xdr:rowOff>
    </xdr:to>
    <xdr:sp macro="" textlink="">
      <xdr:nvSpPr>
        <xdr:cNvPr id="12" name="Bent Arrow 11"/>
        <xdr:cNvSpPr/>
      </xdr:nvSpPr>
      <xdr:spPr>
        <a:xfrm rot="10800000" flipH="1">
          <a:off x="13365956" y="96309656"/>
          <a:ext cx="1464469" cy="40483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477</xdr:row>
      <xdr:rowOff>107158</xdr:rowOff>
    </xdr:from>
    <xdr:to>
      <xdr:col>3</xdr:col>
      <xdr:colOff>678657</xdr:colOff>
      <xdr:row>481</xdr:row>
      <xdr:rowOff>72009</xdr:rowOff>
    </xdr:to>
    <xdr:pic>
      <xdr:nvPicPr>
        <xdr:cNvPr id="13" name="Picture 1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9119" y="112121158"/>
          <a:ext cx="4367213" cy="68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539</xdr:row>
      <xdr:rowOff>0</xdr:rowOff>
    </xdr:from>
    <xdr:to>
      <xdr:col>3</xdr:col>
      <xdr:colOff>2095500</xdr:colOff>
      <xdr:row>541</xdr:row>
      <xdr:rowOff>14310</xdr:rowOff>
    </xdr:to>
    <xdr:sp macro="" textlink="">
      <xdr:nvSpPr>
        <xdr:cNvPr id="14" name="Bent Arrow 13"/>
        <xdr:cNvSpPr/>
      </xdr:nvSpPr>
      <xdr:spPr>
        <a:xfrm rot="10800000" flipH="1">
          <a:off x="4888706" y="126406275"/>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544</xdr:row>
      <xdr:rowOff>11907</xdr:rowOff>
    </xdr:from>
    <xdr:to>
      <xdr:col>3</xdr:col>
      <xdr:colOff>1610445</xdr:colOff>
      <xdr:row>548</xdr:row>
      <xdr:rowOff>59531</xdr:rowOff>
    </xdr:to>
    <xdr:pic>
      <xdr:nvPicPr>
        <xdr:cNvPr id="15" name="Picture 1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7651" y="127342107"/>
          <a:ext cx="5620469" cy="771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565</xdr:row>
      <xdr:rowOff>0</xdr:rowOff>
    </xdr:from>
    <xdr:to>
      <xdr:col>3</xdr:col>
      <xdr:colOff>2095500</xdr:colOff>
      <xdr:row>567</xdr:row>
      <xdr:rowOff>14310</xdr:rowOff>
    </xdr:to>
    <xdr:sp macro="" textlink="">
      <xdr:nvSpPr>
        <xdr:cNvPr id="16" name="Bent Arrow 15"/>
        <xdr:cNvSpPr/>
      </xdr:nvSpPr>
      <xdr:spPr>
        <a:xfrm rot="10800000" flipH="1">
          <a:off x="4888706" y="132359400"/>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19</xdr:row>
      <xdr:rowOff>23813</xdr:rowOff>
    </xdr:from>
    <xdr:to>
      <xdr:col>3</xdr:col>
      <xdr:colOff>833438</xdr:colOff>
      <xdr:row>21</xdr:row>
      <xdr:rowOff>175312</xdr:rowOff>
    </xdr:to>
    <xdr:pic>
      <xdr:nvPicPr>
        <xdr:cNvPr id="17" name="Picture 16"/>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900" y="3709988"/>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198</xdr:row>
      <xdr:rowOff>47624</xdr:rowOff>
    </xdr:from>
    <xdr:to>
      <xdr:col>3</xdr:col>
      <xdr:colOff>285751</xdr:colOff>
      <xdr:row>199</xdr:row>
      <xdr:rowOff>150362</xdr:rowOff>
    </xdr:to>
    <xdr:pic>
      <xdr:nvPicPr>
        <xdr:cNvPr id="18" name="Picture 1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69119" y="46853474"/>
          <a:ext cx="3974307" cy="29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273846</xdr:colOff>
      <xdr:row>258</xdr:row>
      <xdr:rowOff>11906</xdr:rowOff>
    </xdr:from>
    <xdr:to>
      <xdr:col>5</xdr:col>
      <xdr:colOff>1738315</xdr:colOff>
      <xdr:row>259</xdr:row>
      <xdr:rowOff>119063</xdr:rowOff>
    </xdr:to>
    <xdr:sp macro="" textlink="">
      <xdr:nvSpPr>
        <xdr:cNvPr id="19" name="Bent Arrow 18"/>
        <xdr:cNvSpPr/>
      </xdr:nvSpPr>
      <xdr:spPr>
        <a:xfrm rot="10800000" flipH="1">
          <a:off x="8846346" y="61000481"/>
          <a:ext cx="1464469" cy="28813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321469</xdr:colOff>
      <xdr:row>103</xdr:row>
      <xdr:rowOff>47624</xdr:rowOff>
    </xdr:from>
    <xdr:to>
      <xdr:col>3</xdr:col>
      <xdr:colOff>488157</xdr:colOff>
      <xdr:row>104</xdr:row>
      <xdr:rowOff>114643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119" y="262032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285750</xdr:colOff>
      <xdr:row>20</xdr:row>
      <xdr:rowOff>178594</xdr:rowOff>
    </xdr:from>
    <xdr:to>
      <xdr:col>3</xdr:col>
      <xdr:colOff>845344</xdr:colOff>
      <xdr:row>23</xdr:row>
      <xdr:rowOff>151500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781" y="4000500"/>
          <a:ext cx="4357688" cy="580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357188</xdr:colOff>
      <xdr:row>53</xdr:row>
      <xdr:rowOff>23817</xdr:rowOff>
    </xdr:from>
    <xdr:to>
      <xdr:col>2</xdr:col>
      <xdr:colOff>1821657</xdr:colOff>
      <xdr:row>54</xdr:row>
      <xdr:rowOff>180997</xdr:rowOff>
    </xdr:to>
    <xdr:sp macro="" textlink="">
      <xdr:nvSpPr>
        <xdr:cNvPr id="4" name="Bent Arrow 3"/>
        <xdr:cNvSpPr/>
      </xdr:nvSpPr>
      <xdr:spPr>
        <a:xfrm rot="10800000" flipH="1">
          <a:off x="2536032" y="12549192"/>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58</xdr:row>
      <xdr:rowOff>142875</xdr:rowOff>
    </xdr:from>
    <xdr:to>
      <xdr:col>4</xdr:col>
      <xdr:colOff>134168</xdr:colOff>
      <xdr:row>60</xdr:row>
      <xdr:rowOff>0</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2464" y="12887325"/>
          <a:ext cx="5334817" cy="214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74</xdr:row>
      <xdr:rowOff>35724</xdr:rowOff>
    </xdr:from>
    <xdr:to>
      <xdr:col>6</xdr:col>
      <xdr:colOff>1690689</xdr:colOff>
      <xdr:row>76</xdr:row>
      <xdr:rowOff>0</xdr:rowOff>
    </xdr:to>
    <xdr:sp macro="" textlink="">
      <xdr:nvSpPr>
        <xdr:cNvPr id="6" name="Bent Arrow 5"/>
        <xdr:cNvSpPr/>
      </xdr:nvSpPr>
      <xdr:spPr>
        <a:xfrm rot="10800000" flipH="1">
          <a:off x="2407445" y="19876299"/>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762000</xdr:colOff>
      <xdr:row>79</xdr:row>
      <xdr:rowOff>142876</xdr:rowOff>
    </xdr:from>
    <xdr:to>
      <xdr:col>2</xdr:col>
      <xdr:colOff>1285875</xdr:colOff>
      <xdr:row>83</xdr:row>
      <xdr:rowOff>50415</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0" y="20935951"/>
          <a:ext cx="2457450" cy="62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204108</xdr:colOff>
      <xdr:row>97</xdr:row>
      <xdr:rowOff>23816</xdr:rowOff>
    </xdr:from>
    <xdr:to>
      <xdr:col>4</xdr:col>
      <xdr:colOff>2516982</xdr:colOff>
      <xdr:row>98</xdr:row>
      <xdr:rowOff>190499</xdr:rowOff>
    </xdr:to>
    <xdr:sp macro="" textlink="">
      <xdr:nvSpPr>
        <xdr:cNvPr id="8" name="Bent Arrow 7"/>
        <xdr:cNvSpPr/>
      </xdr:nvSpPr>
      <xdr:spPr>
        <a:xfrm rot="10800000" flipH="1">
          <a:off x="6041572" y="23904352"/>
          <a:ext cx="2312874" cy="34357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273846</xdr:colOff>
      <xdr:row>120</xdr:row>
      <xdr:rowOff>59530</xdr:rowOff>
    </xdr:from>
    <xdr:to>
      <xdr:col>8</xdr:col>
      <xdr:colOff>1738315</xdr:colOff>
      <xdr:row>121</xdr:row>
      <xdr:rowOff>166687</xdr:rowOff>
    </xdr:to>
    <xdr:sp macro="" textlink="">
      <xdr:nvSpPr>
        <xdr:cNvPr id="9" name="Bent Arrow 8"/>
        <xdr:cNvSpPr/>
      </xdr:nvSpPr>
      <xdr:spPr>
        <a:xfrm rot="10800000" flipH="1">
          <a:off x="8122446" y="38473855"/>
          <a:ext cx="1464469" cy="29765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1214437</xdr:colOff>
      <xdr:row>125</xdr:row>
      <xdr:rowOff>119064</xdr:rowOff>
    </xdr:from>
    <xdr:to>
      <xdr:col>3</xdr:col>
      <xdr:colOff>1357312</xdr:colOff>
      <xdr:row>131</xdr:row>
      <xdr:rowOff>101568</xdr:rowOff>
    </xdr:to>
    <xdr:pic>
      <xdr:nvPicPr>
        <xdr:cNvPr id="10"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4468" y="30610970"/>
          <a:ext cx="3940969" cy="1101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369095</xdr:colOff>
      <xdr:row>146</xdr:row>
      <xdr:rowOff>59528</xdr:rowOff>
    </xdr:from>
    <xdr:to>
      <xdr:col>22</xdr:col>
      <xdr:colOff>1415143</xdr:colOff>
      <xdr:row>147</xdr:row>
      <xdr:rowOff>176892</xdr:rowOff>
    </xdr:to>
    <xdr:sp macro="" textlink="">
      <xdr:nvSpPr>
        <xdr:cNvPr id="11" name="Bent Arrow 10"/>
        <xdr:cNvSpPr/>
      </xdr:nvSpPr>
      <xdr:spPr>
        <a:xfrm rot="10800000" flipH="1">
          <a:off x="26875809" y="35900742"/>
          <a:ext cx="12163084" cy="29425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151</xdr:row>
      <xdr:rowOff>1</xdr:rowOff>
    </xdr:from>
    <xdr:to>
      <xdr:col>4</xdr:col>
      <xdr:colOff>83344</xdr:colOff>
      <xdr:row>152</xdr:row>
      <xdr:rowOff>59727</xdr:rowOff>
    </xdr:to>
    <xdr:pic>
      <xdr:nvPicPr>
        <xdr:cNvPr id="12" name="Picture 1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7651" y="53273326"/>
          <a:ext cx="5688806" cy="250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166689</xdr:colOff>
      <xdr:row>171</xdr:row>
      <xdr:rowOff>154780</xdr:rowOff>
    </xdr:from>
    <xdr:to>
      <xdr:col>4</xdr:col>
      <xdr:colOff>1643062</xdr:colOff>
      <xdr:row>173</xdr:row>
      <xdr:rowOff>124372</xdr:rowOff>
    </xdr:to>
    <xdr:pic>
      <xdr:nvPicPr>
        <xdr:cNvPr id="13" name="Picture 1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4339" y="66239230"/>
          <a:ext cx="7077073" cy="350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146275</xdr:colOff>
      <xdr:row>187</xdr:row>
      <xdr:rowOff>352085</xdr:rowOff>
    </xdr:from>
    <xdr:to>
      <xdr:col>27</xdr:col>
      <xdr:colOff>884464</xdr:colOff>
      <xdr:row>190</xdr:row>
      <xdr:rowOff>27213</xdr:rowOff>
    </xdr:to>
    <xdr:sp macro="" textlink="">
      <xdr:nvSpPr>
        <xdr:cNvPr id="14" name="Bent Arrow 13"/>
        <xdr:cNvSpPr/>
      </xdr:nvSpPr>
      <xdr:spPr>
        <a:xfrm rot="10800000" flipH="1">
          <a:off x="36259632" y="49378621"/>
          <a:ext cx="7596189" cy="42352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631031</xdr:colOff>
      <xdr:row>167</xdr:row>
      <xdr:rowOff>0</xdr:rowOff>
    </xdr:from>
    <xdr:to>
      <xdr:col>8</xdr:col>
      <xdr:colOff>2095500</xdr:colOff>
      <xdr:row>169</xdr:row>
      <xdr:rowOff>14310</xdr:rowOff>
    </xdr:to>
    <xdr:sp macro="" textlink="">
      <xdr:nvSpPr>
        <xdr:cNvPr id="15" name="Bent Arrow 14"/>
        <xdr:cNvSpPr/>
      </xdr:nvSpPr>
      <xdr:spPr>
        <a:xfrm rot="10800000" flipH="1">
          <a:off x="12394406" y="65322450"/>
          <a:ext cx="14644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192</xdr:row>
      <xdr:rowOff>107158</xdr:rowOff>
    </xdr:from>
    <xdr:to>
      <xdr:col>3</xdr:col>
      <xdr:colOff>881063</xdr:colOff>
      <xdr:row>196</xdr:row>
      <xdr:rowOff>72008</xdr:rowOff>
    </xdr:to>
    <xdr:pic>
      <xdr:nvPicPr>
        <xdr:cNvPr id="16" name="Picture 15"/>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9119" y="79021783"/>
          <a:ext cx="4367213" cy="679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261938</xdr:colOff>
      <xdr:row>211</xdr:row>
      <xdr:rowOff>1</xdr:rowOff>
    </xdr:from>
    <xdr:to>
      <xdr:col>3</xdr:col>
      <xdr:colOff>1459707</xdr:colOff>
      <xdr:row>213</xdr:row>
      <xdr:rowOff>26217</xdr:rowOff>
    </xdr:to>
    <xdr:sp macro="" textlink="">
      <xdr:nvSpPr>
        <xdr:cNvPr id="17" name="Bent Arrow 16"/>
        <xdr:cNvSpPr/>
      </xdr:nvSpPr>
      <xdr:spPr>
        <a:xfrm rot="10800000" flipH="1">
          <a:off x="4310063" y="51077814"/>
          <a:ext cx="1197769" cy="40721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219</xdr:row>
      <xdr:rowOff>11907</xdr:rowOff>
    </xdr:from>
    <xdr:to>
      <xdr:col>4</xdr:col>
      <xdr:colOff>15007</xdr:colOff>
      <xdr:row>223</xdr:row>
      <xdr:rowOff>59532</xdr:rowOff>
    </xdr:to>
    <xdr:pic>
      <xdr:nvPicPr>
        <xdr:cNvPr id="18" name="Picture 1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7651" y="92880657"/>
          <a:ext cx="5620469"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261937</xdr:colOff>
      <xdr:row>235</xdr:row>
      <xdr:rowOff>71437</xdr:rowOff>
    </xdr:from>
    <xdr:to>
      <xdr:col>3</xdr:col>
      <xdr:colOff>1459706</xdr:colOff>
      <xdr:row>237</xdr:row>
      <xdr:rowOff>145279</xdr:rowOff>
    </xdr:to>
    <xdr:sp macro="" textlink="">
      <xdr:nvSpPr>
        <xdr:cNvPr id="19" name="Bent Arrow 18"/>
        <xdr:cNvSpPr/>
      </xdr:nvSpPr>
      <xdr:spPr>
        <a:xfrm rot="10800000" flipH="1">
          <a:off x="4310062" y="60626625"/>
          <a:ext cx="1197769" cy="431029"/>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epa.gov/climatechange/emissions/subpart/i.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epa.gov/ghgreporting/reporters/subpart/i.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www.epa.gov/ghgreporting/reporters/subpart/i.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epa.gov/ghgreporting/reporters/subpart/i.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pa.gov/ghgreporting/reporters/subpart/i.html" TargetMode="Externa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hyperlink" Target="http://www.epa.gov/ghgreporting/reporters/subpart/i.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hyperlink" Target="http://www.epa.gov/ghgreporting/reporters/subpart/i.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hyperlink" Target="http://www.epa.gov/ghgreporting/reporters/subpart/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9"/>
  <sheetViews>
    <sheetView tabSelected="1" zoomScale="80" zoomScaleNormal="80" workbookViewId="0"/>
  </sheetViews>
  <sheetFormatPr defaultRowHeight="14.25" x14ac:dyDescent="0.2"/>
  <cols>
    <col min="1" max="1" width="3.7109375" style="84" customWidth="1"/>
    <col min="2" max="2" width="44.140625" style="84" customWidth="1"/>
    <col min="3" max="3" width="17.140625" style="84" customWidth="1"/>
    <col min="4" max="4" width="24.85546875" style="84" customWidth="1"/>
    <col min="5" max="5" width="22.140625" style="84" customWidth="1"/>
    <col min="6" max="6" width="23.140625" style="84" customWidth="1"/>
    <col min="7" max="7" width="20.7109375" style="84" customWidth="1"/>
    <col min="8" max="8" width="24.5703125" style="84" customWidth="1"/>
    <col min="9" max="9" width="25.42578125" style="84" customWidth="1"/>
    <col min="10" max="12" width="9.140625" style="84"/>
    <col min="13" max="13" width="12.140625" style="84" customWidth="1"/>
    <col min="14" max="14" width="0.140625" style="84" customWidth="1"/>
    <col min="15" max="18" width="12.140625" style="84" hidden="1" customWidth="1"/>
    <col min="19" max="19" width="11.42578125" style="84" hidden="1" customWidth="1"/>
    <col min="20" max="20" width="9.140625" style="84" hidden="1" customWidth="1"/>
    <col min="21" max="16384" width="9.140625" style="84"/>
  </cols>
  <sheetData>
    <row r="1" spans="1:26" x14ac:dyDescent="0.2">
      <c r="A1" s="83"/>
      <c r="B1" s="83"/>
      <c r="C1" s="83"/>
      <c r="D1" s="83"/>
      <c r="E1" s="83"/>
      <c r="F1" s="83"/>
      <c r="G1" s="83"/>
      <c r="H1" s="83"/>
      <c r="I1" s="83"/>
      <c r="J1" s="83"/>
      <c r="K1" s="83"/>
      <c r="L1" s="83"/>
      <c r="M1" s="83"/>
      <c r="N1" s="83"/>
      <c r="O1" s="83"/>
      <c r="P1" s="83"/>
      <c r="Q1" s="83"/>
      <c r="R1" s="83"/>
      <c r="S1" s="83"/>
      <c r="T1" s="83"/>
      <c r="U1" s="83"/>
      <c r="V1" s="83"/>
      <c r="W1" s="83"/>
      <c r="X1" s="83"/>
      <c r="Y1" s="83"/>
      <c r="Z1" s="83"/>
    </row>
    <row r="2" spans="1:26" ht="18" x14ac:dyDescent="0.25">
      <c r="A2" s="83"/>
      <c r="B2" s="161" t="s">
        <v>83</v>
      </c>
      <c r="C2" s="56"/>
      <c r="D2" s="56"/>
      <c r="E2" s="56"/>
      <c r="F2" s="56"/>
      <c r="G2" s="56"/>
      <c r="H2" s="56"/>
      <c r="I2" s="56"/>
      <c r="J2" s="83"/>
      <c r="K2" s="83"/>
      <c r="L2" s="83"/>
      <c r="M2" s="83"/>
      <c r="N2" s="83"/>
      <c r="O2" s="83"/>
      <c r="P2" s="83"/>
      <c r="Q2" s="83"/>
      <c r="R2" s="83"/>
      <c r="S2" s="83"/>
      <c r="T2" s="83"/>
      <c r="U2" s="83"/>
      <c r="V2" s="83"/>
      <c r="W2" s="83"/>
      <c r="X2" s="83"/>
      <c r="Y2" s="83"/>
      <c r="Z2" s="83"/>
    </row>
    <row r="3" spans="1:26" ht="15" x14ac:dyDescent="0.25">
      <c r="A3" s="83"/>
      <c r="B3" s="57" t="s">
        <v>140</v>
      </c>
      <c r="C3" s="56"/>
      <c r="D3" s="56"/>
      <c r="E3" s="56"/>
      <c r="F3" s="56"/>
      <c r="G3" s="56"/>
      <c r="H3" s="56"/>
      <c r="I3" s="56"/>
      <c r="J3" s="83"/>
      <c r="K3" s="83"/>
      <c r="L3" s="83"/>
      <c r="M3" s="83"/>
      <c r="N3" s="83"/>
      <c r="O3" s="83"/>
      <c r="P3" s="83"/>
      <c r="Q3" s="83"/>
      <c r="R3" s="83"/>
      <c r="S3" s="83"/>
      <c r="T3" s="83"/>
      <c r="U3" s="83"/>
      <c r="V3" s="83"/>
      <c r="W3" s="83"/>
      <c r="X3" s="83"/>
      <c r="Y3" s="83"/>
      <c r="Z3" s="83"/>
    </row>
    <row r="4" spans="1:26" x14ac:dyDescent="0.2">
      <c r="A4" s="83"/>
      <c r="B4" s="56"/>
      <c r="C4" s="162" t="s">
        <v>84</v>
      </c>
      <c r="D4" s="56" t="s">
        <v>142</v>
      </c>
      <c r="E4" s="56"/>
      <c r="F4" s="56"/>
      <c r="G4" s="56"/>
      <c r="H4" s="56"/>
      <c r="I4" s="56"/>
      <c r="J4" s="83"/>
      <c r="K4" s="83"/>
      <c r="L4" s="83"/>
      <c r="M4" s="83"/>
      <c r="N4" s="83"/>
      <c r="O4" s="83"/>
      <c r="P4" s="83"/>
      <c r="Q4" s="83"/>
      <c r="R4" s="83"/>
      <c r="S4" s="83"/>
      <c r="T4" s="83"/>
      <c r="U4" s="83"/>
      <c r="V4" s="83"/>
      <c r="W4" s="83"/>
      <c r="X4" s="83"/>
      <c r="Y4" s="83"/>
      <c r="Z4" s="83"/>
    </row>
    <row r="5" spans="1:26" ht="15" customHeight="1" x14ac:dyDescent="0.2">
      <c r="A5" s="83"/>
      <c r="B5" s="56"/>
      <c r="C5" s="163" t="s">
        <v>690</v>
      </c>
      <c r="D5" s="163"/>
      <c r="E5" s="56"/>
      <c r="G5" s="56" t="s">
        <v>143</v>
      </c>
      <c r="H5" s="56"/>
      <c r="I5" s="56"/>
      <c r="J5" s="83"/>
      <c r="K5" s="83"/>
      <c r="L5" s="83"/>
      <c r="M5" s="83"/>
      <c r="N5" s="83"/>
      <c r="O5" s="83"/>
      <c r="P5" s="83"/>
      <c r="Q5" s="83"/>
      <c r="R5" s="83"/>
      <c r="S5" s="83"/>
      <c r="T5" s="83"/>
      <c r="U5" s="83"/>
      <c r="V5" s="83"/>
      <c r="W5" s="83"/>
      <c r="X5" s="83"/>
      <c r="Y5" s="83"/>
      <c r="Z5" s="83"/>
    </row>
    <row r="6" spans="1:26" ht="14.25" customHeight="1" x14ac:dyDescent="0.2">
      <c r="A6" s="83"/>
      <c r="B6" s="876" t="s">
        <v>687</v>
      </c>
      <c r="C6" s="876"/>
      <c r="D6" s="876"/>
      <c r="E6" s="876"/>
      <c r="F6" s="876"/>
      <c r="G6" s="876"/>
      <c r="H6" s="876"/>
      <c r="I6" s="876"/>
      <c r="J6" s="83"/>
      <c r="K6" s="83"/>
      <c r="L6" s="83"/>
      <c r="M6" s="83"/>
      <c r="N6" s="83"/>
      <c r="O6" s="83"/>
      <c r="P6" s="83"/>
      <c r="Q6" s="83"/>
      <c r="R6" s="83"/>
      <c r="S6" s="83"/>
      <c r="T6" s="83"/>
      <c r="U6" s="83"/>
      <c r="V6" s="83"/>
      <c r="W6" s="83"/>
      <c r="X6" s="83"/>
      <c r="Y6" s="83"/>
      <c r="Z6" s="83"/>
    </row>
    <row r="7" spans="1:26" ht="14.25" customHeight="1" x14ac:dyDescent="0.2">
      <c r="A7" s="83"/>
      <c r="B7" s="876"/>
      <c r="C7" s="876"/>
      <c r="D7" s="876"/>
      <c r="E7" s="876"/>
      <c r="F7" s="876"/>
      <c r="G7" s="876"/>
      <c r="H7" s="876"/>
      <c r="I7" s="876"/>
      <c r="J7" s="83"/>
      <c r="K7" s="83"/>
      <c r="L7" s="83"/>
      <c r="M7" s="83"/>
      <c r="N7" s="83"/>
      <c r="O7" s="83"/>
      <c r="P7" s="83"/>
      <c r="Q7" s="83"/>
      <c r="R7" s="83"/>
      <c r="S7" s="83"/>
      <c r="T7" s="83"/>
      <c r="U7" s="83"/>
      <c r="V7" s="83"/>
      <c r="W7" s="83"/>
      <c r="X7" s="83"/>
      <c r="Y7" s="83"/>
      <c r="Z7" s="83"/>
    </row>
    <row r="8" spans="1:26" ht="14.25" customHeight="1" x14ac:dyDescent="0.2">
      <c r="A8" s="83"/>
      <c r="B8" s="876"/>
      <c r="C8" s="876"/>
      <c r="D8" s="876"/>
      <c r="E8" s="876"/>
      <c r="F8" s="876"/>
      <c r="G8" s="876"/>
      <c r="H8" s="876"/>
      <c r="I8" s="876"/>
      <c r="J8" s="83"/>
      <c r="K8" s="83"/>
      <c r="L8" s="83"/>
      <c r="M8" s="83"/>
      <c r="N8" s="83"/>
      <c r="O8" s="83"/>
      <c r="P8" s="83"/>
      <c r="Q8" s="83"/>
      <c r="R8" s="83"/>
      <c r="S8" s="83"/>
      <c r="T8" s="83"/>
      <c r="U8" s="83"/>
      <c r="V8" s="83"/>
      <c r="W8" s="83"/>
      <c r="X8" s="83"/>
      <c r="Y8" s="83"/>
      <c r="Z8" s="83"/>
    </row>
    <row r="9" spans="1:26" ht="14.25" customHeight="1" x14ac:dyDescent="0.2">
      <c r="A9" s="83"/>
      <c r="B9" s="876"/>
      <c r="C9" s="876"/>
      <c r="D9" s="876"/>
      <c r="E9" s="876"/>
      <c r="F9" s="876"/>
      <c r="G9" s="876"/>
      <c r="H9" s="876"/>
      <c r="I9" s="876"/>
      <c r="J9" s="83"/>
      <c r="K9" s="83"/>
      <c r="L9" s="83"/>
      <c r="M9" s="83"/>
      <c r="N9" s="83"/>
      <c r="O9" s="83"/>
      <c r="P9" s="83"/>
      <c r="Q9" s="83"/>
      <c r="R9" s="83"/>
      <c r="S9" s="83"/>
      <c r="T9" s="83"/>
      <c r="U9" s="83"/>
      <c r="V9" s="83"/>
      <c r="W9" s="83"/>
      <c r="X9" s="83"/>
      <c r="Y9" s="83"/>
      <c r="Z9" s="83"/>
    </row>
    <row r="10" spans="1:26" ht="14.25" customHeight="1" x14ac:dyDescent="0.2">
      <c r="A10" s="83"/>
      <c r="B10" s="182"/>
      <c r="C10" s="182"/>
      <c r="D10" s="182"/>
      <c r="E10" s="182"/>
      <c r="F10" s="182"/>
      <c r="G10" s="182"/>
      <c r="H10" s="182"/>
      <c r="I10" s="182"/>
      <c r="J10" s="83"/>
      <c r="K10" s="83"/>
      <c r="L10" s="83"/>
      <c r="M10" s="83"/>
      <c r="N10" s="83"/>
      <c r="O10" s="83"/>
      <c r="P10" s="83"/>
      <c r="Q10" s="83"/>
      <c r="R10" s="83"/>
      <c r="S10" s="83"/>
      <c r="T10" s="83"/>
      <c r="U10" s="83"/>
      <c r="V10" s="83"/>
      <c r="W10" s="83"/>
      <c r="X10" s="83"/>
      <c r="Y10" s="83"/>
      <c r="Z10" s="83"/>
    </row>
    <row r="11" spans="1:26" ht="14.25" customHeight="1" x14ac:dyDescent="0.2">
      <c r="A11" s="83"/>
      <c r="B11" s="876" t="s">
        <v>573</v>
      </c>
      <c r="C11" s="876"/>
      <c r="D11" s="876"/>
      <c r="E11" s="876"/>
      <c r="F11" s="876"/>
      <c r="G11" s="876"/>
      <c r="H11" s="876"/>
      <c r="I11" s="876"/>
      <c r="J11" s="83"/>
      <c r="K11" s="83"/>
      <c r="L11" s="83"/>
      <c r="M11" s="83"/>
      <c r="N11" s="83"/>
      <c r="O11" s="83"/>
      <c r="P11" s="83"/>
      <c r="Q11" s="83"/>
      <c r="R11" s="83"/>
      <c r="S11" s="83"/>
      <c r="T11" s="83"/>
      <c r="U11" s="83"/>
      <c r="V11" s="83"/>
      <c r="W11" s="83"/>
      <c r="X11" s="83"/>
      <c r="Y11" s="83"/>
      <c r="Z11" s="83"/>
    </row>
    <row r="12" spans="1:26" ht="15" customHeight="1" x14ac:dyDescent="0.2">
      <c r="A12" s="83"/>
      <c r="B12" s="876"/>
      <c r="C12" s="876"/>
      <c r="D12" s="876"/>
      <c r="E12" s="876"/>
      <c r="F12" s="876"/>
      <c r="G12" s="876"/>
      <c r="H12" s="876"/>
      <c r="I12" s="876"/>
      <c r="J12" s="83"/>
      <c r="K12" s="83"/>
      <c r="L12" s="83"/>
      <c r="M12" s="83"/>
      <c r="N12" s="83"/>
      <c r="O12" s="83"/>
      <c r="P12" s="83"/>
      <c r="Q12" s="83"/>
      <c r="R12" s="83"/>
      <c r="S12" s="83"/>
      <c r="T12" s="83"/>
      <c r="U12" s="83"/>
      <c r="V12" s="83"/>
      <c r="W12" s="83"/>
      <c r="X12" s="83"/>
      <c r="Y12" s="83"/>
      <c r="Z12" s="83"/>
    </row>
    <row r="13" spans="1:26" ht="15" customHeight="1" x14ac:dyDescent="0.2">
      <c r="A13" s="83"/>
      <c r="B13" s="876"/>
      <c r="C13" s="876"/>
      <c r="D13" s="876"/>
      <c r="E13" s="876"/>
      <c r="F13" s="876"/>
      <c r="G13" s="876"/>
      <c r="H13" s="876"/>
      <c r="I13" s="876"/>
      <c r="J13" s="83"/>
      <c r="K13" s="83"/>
      <c r="L13" s="83"/>
      <c r="M13" s="83"/>
      <c r="N13" s="83"/>
      <c r="O13" s="83"/>
      <c r="P13" s="83"/>
      <c r="Q13" s="83"/>
      <c r="R13" s="83"/>
      <c r="S13" s="83"/>
      <c r="T13" s="83"/>
      <c r="U13" s="83"/>
      <c r="V13" s="83"/>
      <c r="W13" s="83"/>
      <c r="X13" s="83"/>
      <c r="Y13" s="83"/>
      <c r="Z13" s="83"/>
    </row>
    <row r="14" spans="1:26" ht="15" customHeight="1" x14ac:dyDescent="0.2">
      <c r="A14" s="83"/>
      <c r="B14" s="876"/>
      <c r="C14" s="876"/>
      <c r="D14" s="876"/>
      <c r="E14" s="876"/>
      <c r="F14" s="876"/>
      <c r="G14" s="876"/>
      <c r="H14" s="876"/>
      <c r="I14" s="876"/>
      <c r="J14" s="83"/>
      <c r="K14" s="83"/>
      <c r="L14" s="83"/>
      <c r="M14" s="83"/>
      <c r="N14" s="83"/>
      <c r="O14" s="83"/>
      <c r="P14" s="83"/>
      <c r="Q14" s="83"/>
      <c r="R14" s="83"/>
      <c r="S14" s="83"/>
      <c r="T14" s="83"/>
      <c r="U14" s="83"/>
      <c r="V14" s="83"/>
      <c r="W14" s="83"/>
      <c r="X14" s="83"/>
      <c r="Y14" s="83"/>
      <c r="Z14" s="83"/>
    </row>
    <row r="15" spans="1:26" ht="15" customHeight="1" x14ac:dyDescent="0.2">
      <c r="A15" s="83"/>
      <c r="B15" s="164"/>
      <c r="C15" s="56"/>
      <c r="D15" s="165"/>
      <c r="E15" s="165"/>
      <c r="F15" s="165"/>
      <c r="G15" s="165"/>
      <c r="H15" s="165"/>
      <c r="I15" s="56"/>
      <c r="J15" s="83"/>
      <c r="K15" s="83"/>
      <c r="L15" s="83"/>
      <c r="M15" s="83"/>
      <c r="N15" s="83"/>
      <c r="O15" s="83"/>
      <c r="P15" s="83"/>
      <c r="Q15" s="83"/>
      <c r="R15" s="83"/>
      <c r="S15" s="83"/>
      <c r="T15" s="83"/>
      <c r="U15" s="83"/>
      <c r="V15" s="83"/>
      <c r="W15" s="83"/>
      <c r="X15" s="83"/>
      <c r="Y15" s="83"/>
      <c r="Z15" s="83"/>
    </row>
    <row r="16" spans="1:26" ht="15" x14ac:dyDescent="0.2">
      <c r="A16" s="83"/>
      <c r="B16" s="877" t="s">
        <v>85</v>
      </c>
      <c r="C16" s="878"/>
      <c r="D16" s="878"/>
      <c r="E16" s="878"/>
      <c r="F16" s="878"/>
      <c r="G16" s="878"/>
      <c r="H16" s="878"/>
      <c r="I16" s="879"/>
      <c r="J16" s="83"/>
      <c r="K16" s="83"/>
      <c r="L16" s="83"/>
      <c r="M16" s="83"/>
      <c r="N16" s="83"/>
      <c r="O16" s="83"/>
      <c r="P16" s="83"/>
      <c r="Q16" s="83"/>
      <c r="R16" s="83"/>
      <c r="S16" s="83"/>
      <c r="T16" s="83"/>
      <c r="U16" s="83"/>
      <c r="V16" s="83"/>
      <c r="W16" s="83"/>
      <c r="X16" s="83"/>
      <c r="Y16" s="83"/>
      <c r="Z16" s="83"/>
    </row>
    <row r="17" spans="1:26" ht="15" x14ac:dyDescent="0.25">
      <c r="A17" s="83"/>
      <c r="B17" s="880" t="s">
        <v>576</v>
      </c>
      <c r="C17" s="881"/>
      <c r="D17" s="881"/>
      <c r="E17" s="881"/>
      <c r="F17" s="881"/>
      <c r="G17" s="881"/>
      <c r="H17" s="881"/>
      <c r="I17" s="882"/>
      <c r="J17" s="83"/>
      <c r="K17" s="83"/>
      <c r="L17" s="83"/>
      <c r="M17" s="83"/>
      <c r="N17" s="83"/>
      <c r="O17" s="83"/>
      <c r="P17" s="83"/>
      <c r="Q17" s="83"/>
      <c r="R17" s="83"/>
      <c r="S17" s="83"/>
      <c r="T17" s="83"/>
      <c r="U17" s="83"/>
      <c r="V17" s="83"/>
      <c r="W17" s="83"/>
      <c r="X17" s="83"/>
      <c r="Y17" s="83"/>
      <c r="Z17" s="83"/>
    </row>
    <row r="18" spans="1:26" x14ac:dyDescent="0.2">
      <c r="A18" s="83"/>
      <c r="B18" s="889" t="s">
        <v>575</v>
      </c>
      <c r="C18" s="890"/>
      <c r="D18" s="890"/>
      <c r="E18" s="890"/>
      <c r="F18" s="890"/>
      <c r="G18" s="890"/>
      <c r="H18" s="890"/>
      <c r="I18" s="891"/>
      <c r="J18" s="83"/>
      <c r="K18" s="83"/>
      <c r="L18" s="83"/>
      <c r="M18" s="83"/>
      <c r="N18" s="83"/>
      <c r="O18" s="83"/>
      <c r="P18" s="83"/>
      <c r="Q18" s="83"/>
      <c r="R18" s="83"/>
      <c r="S18" s="83"/>
      <c r="T18" s="83"/>
      <c r="U18" s="83"/>
      <c r="V18" s="83"/>
      <c r="W18" s="83"/>
      <c r="X18" s="83"/>
      <c r="Y18" s="83"/>
      <c r="Z18" s="83"/>
    </row>
    <row r="19" spans="1:26" ht="15" x14ac:dyDescent="0.25">
      <c r="A19" s="83"/>
      <c r="B19" s="883" t="s">
        <v>610</v>
      </c>
      <c r="C19" s="884"/>
      <c r="D19" s="884"/>
      <c r="E19" s="884"/>
      <c r="F19" s="884"/>
      <c r="G19" s="884"/>
      <c r="H19" s="884"/>
      <c r="I19" s="885"/>
      <c r="J19" s="83"/>
      <c r="K19" s="83"/>
      <c r="L19" s="83"/>
      <c r="M19" s="83"/>
      <c r="N19" s="83"/>
      <c r="O19" s="83"/>
      <c r="P19" s="83"/>
      <c r="Q19" s="83"/>
      <c r="R19" s="83"/>
      <c r="S19" s="83"/>
      <c r="T19" s="83"/>
      <c r="U19" s="83"/>
      <c r="V19" s="83"/>
      <c r="W19" s="83"/>
      <c r="X19" s="83"/>
      <c r="Y19" s="83"/>
      <c r="Z19" s="83"/>
    </row>
    <row r="20" spans="1:26" ht="16.5" customHeight="1" x14ac:dyDescent="0.25">
      <c r="A20" s="83"/>
      <c r="B20" s="886" t="s">
        <v>574</v>
      </c>
      <c r="C20" s="887"/>
      <c r="D20" s="887"/>
      <c r="E20" s="887"/>
      <c r="F20" s="887"/>
      <c r="G20" s="887"/>
      <c r="H20" s="887"/>
      <c r="I20" s="888"/>
      <c r="J20" s="83"/>
      <c r="K20" s="83"/>
      <c r="L20" s="83"/>
      <c r="M20" s="83"/>
      <c r="N20" s="83"/>
      <c r="O20" s="83"/>
      <c r="P20" s="83"/>
      <c r="Q20" s="83"/>
      <c r="R20" s="83"/>
      <c r="S20" s="83"/>
      <c r="T20" s="83"/>
      <c r="U20" s="83"/>
      <c r="V20" s="83"/>
      <c r="W20" s="83"/>
      <c r="X20" s="83"/>
      <c r="Y20" s="83"/>
      <c r="Z20" s="83"/>
    </row>
    <row r="21" spans="1:26" ht="15" x14ac:dyDescent="0.2">
      <c r="A21" s="83"/>
      <c r="B21" s="898" t="s">
        <v>86</v>
      </c>
      <c r="C21" s="899"/>
      <c r="D21" s="899"/>
      <c r="E21" s="899"/>
      <c r="F21" s="899"/>
      <c r="G21" s="899"/>
      <c r="H21" s="899"/>
      <c r="I21" s="900"/>
      <c r="J21" s="83"/>
      <c r="K21" s="83"/>
      <c r="L21" s="83"/>
      <c r="M21" s="83"/>
      <c r="N21" s="83"/>
      <c r="O21" s="83"/>
      <c r="P21" s="83"/>
      <c r="Q21" s="83"/>
      <c r="R21" s="83"/>
      <c r="S21" s="83"/>
      <c r="T21" s="83"/>
      <c r="U21" s="83"/>
      <c r="V21" s="83"/>
      <c r="W21" s="83"/>
      <c r="X21" s="83"/>
      <c r="Y21" s="83"/>
      <c r="Z21" s="83"/>
    </row>
    <row r="22" spans="1:26" ht="15" x14ac:dyDescent="0.2">
      <c r="A22" s="83"/>
      <c r="B22" s="58" t="s">
        <v>88</v>
      </c>
      <c r="C22" s="59" t="s">
        <v>724</v>
      </c>
      <c r="D22" s="87"/>
      <c r="E22" s="87"/>
      <c r="F22" s="87"/>
      <c r="G22" s="60"/>
      <c r="H22" s="64"/>
      <c r="I22" s="166"/>
      <c r="J22" s="83"/>
      <c r="K22" s="83"/>
      <c r="L22" s="83"/>
      <c r="M22" s="83"/>
      <c r="N22" s="83"/>
      <c r="O22" s="83"/>
      <c r="P22" s="83"/>
      <c r="Q22" s="83"/>
      <c r="R22" s="83"/>
      <c r="S22" s="83"/>
      <c r="T22" s="83"/>
      <c r="U22" s="83"/>
      <c r="V22" s="83"/>
      <c r="W22" s="83"/>
      <c r="X22" s="83"/>
      <c r="Y22" s="83"/>
      <c r="Z22" s="83"/>
    </row>
    <row r="23" spans="1:26" ht="15" x14ac:dyDescent="0.2">
      <c r="A23" s="83"/>
      <c r="B23" s="61" t="s">
        <v>89</v>
      </c>
      <c r="C23" s="62" t="s">
        <v>87</v>
      </c>
      <c r="D23" s="88"/>
      <c r="E23" s="88"/>
      <c r="F23" s="88"/>
      <c r="G23" s="63"/>
      <c r="H23" s="167"/>
      <c r="I23" s="168"/>
      <c r="J23" s="83"/>
      <c r="K23" s="83"/>
      <c r="L23" s="83"/>
      <c r="M23" s="83"/>
      <c r="N23" s="83"/>
      <c r="O23" s="83"/>
      <c r="P23" s="83"/>
      <c r="Q23" s="83"/>
      <c r="R23" s="83"/>
      <c r="S23" s="83"/>
      <c r="T23" s="83"/>
      <c r="U23" s="83"/>
      <c r="V23" s="83"/>
      <c r="W23" s="83"/>
      <c r="X23" s="83"/>
      <c r="Y23" s="83"/>
      <c r="Z23" s="83"/>
    </row>
    <row r="24" spans="1:26" x14ac:dyDescent="0.2">
      <c r="A24" s="83"/>
      <c r="B24" s="83"/>
      <c r="C24" s="863"/>
      <c r="D24" s="83"/>
      <c r="E24" s="83"/>
      <c r="F24" s="83"/>
      <c r="G24" s="83"/>
      <c r="H24" s="83"/>
      <c r="I24" s="83"/>
      <c r="J24" s="83"/>
      <c r="K24" s="83"/>
      <c r="L24" s="83"/>
      <c r="M24" s="83"/>
      <c r="N24" s="83"/>
      <c r="O24" s="83"/>
      <c r="P24" s="83"/>
      <c r="Q24" s="83"/>
      <c r="R24" s="83"/>
      <c r="S24" s="83"/>
      <c r="T24" s="83"/>
      <c r="U24" s="83"/>
      <c r="V24" s="83"/>
      <c r="W24" s="83"/>
      <c r="X24" s="83"/>
      <c r="Y24" s="83"/>
      <c r="Z24" s="83"/>
    </row>
    <row r="25" spans="1:26" x14ac:dyDescent="0.2">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5" x14ac:dyDescent="0.25">
      <c r="A26" s="83"/>
      <c r="B26" s="173" t="s">
        <v>577</v>
      </c>
      <c r="C26" s="173" t="s">
        <v>578</v>
      </c>
      <c r="D26" s="901" t="s">
        <v>579</v>
      </c>
      <c r="E26" s="901"/>
      <c r="F26" s="901"/>
      <c r="G26" s="901"/>
      <c r="H26" s="901"/>
      <c r="I26" s="83"/>
      <c r="J26" s="83"/>
      <c r="K26" s="83"/>
      <c r="L26" s="83"/>
      <c r="M26" s="83"/>
      <c r="N26" s="83"/>
      <c r="O26" s="83"/>
      <c r="P26" s="83"/>
      <c r="Q26" s="83"/>
      <c r="R26" s="83"/>
      <c r="S26" s="83"/>
      <c r="T26" s="83"/>
      <c r="U26" s="83"/>
      <c r="V26" s="83"/>
      <c r="W26" s="83"/>
      <c r="X26" s="83"/>
      <c r="Y26" s="83"/>
      <c r="Z26" s="83"/>
    </row>
    <row r="27" spans="1:26" ht="63" customHeight="1" x14ac:dyDescent="0.2">
      <c r="A27" s="83"/>
      <c r="B27" s="174" t="s">
        <v>580</v>
      </c>
      <c r="C27" s="193" t="s">
        <v>581</v>
      </c>
      <c r="D27" s="902" t="s">
        <v>639</v>
      </c>
      <c r="E27" s="902"/>
      <c r="F27" s="902"/>
      <c r="G27" s="902"/>
      <c r="H27" s="902"/>
      <c r="I27" s="83"/>
      <c r="J27" s="83"/>
      <c r="K27" s="83"/>
      <c r="L27" s="83"/>
      <c r="M27" s="83"/>
      <c r="N27" s="83"/>
      <c r="O27" s="83"/>
      <c r="P27" s="83"/>
      <c r="Q27" s="83"/>
      <c r="R27" s="83"/>
      <c r="S27" s="83"/>
      <c r="T27" s="83"/>
      <c r="U27" s="83"/>
      <c r="V27" s="83"/>
      <c r="W27" s="83"/>
      <c r="X27" s="83"/>
      <c r="Y27" s="83"/>
      <c r="Z27" s="83"/>
    </row>
    <row r="28" spans="1:26" ht="57.75" customHeight="1" x14ac:dyDescent="0.2">
      <c r="A28" s="83"/>
      <c r="B28" s="174" t="s">
        <v>582</v>
      </c>
      <c r="C28" s="193" t="s">
        <v>581</v>
      </c>
      <c r="D28" s="892" t="s">
        <v>640</v>
      </c>
      <c r="E28" s="893"/>
      <c r="F28" s="893"/>
      <c r="G28" s="893"/>
      <c r="H28" s="894"/>
      <c r="I28" s="83"/>
      <c r="J28" s="83"/>
      <c r="K28" s="83"/>
      <c r="L28" s="83"/>
      <c r="M28" s="83"/>
      <c r="N28" s="83"/>
      <c r="O28" s="83"/>
      <c r="P28" s="83"/>
      <c r="Q28" s="83"/>
      <c r="R28" s="83"/>
      <c r="S28" s="83"/>
      <c r="T28" s="83"/>
      <c r="U28" s="83"/>
      <c r="V28" s="83"/>
      <c r="W28" s="83"/>
      <c r="X28" s="83"/>
      <c r="Y28" s="83"/>
      <c r="Z28" s="83"/>
    </row>
    <row r="29" spans="1:26" ht="18.75" x14ac:dyDescent="0.2">
      <c r="A29" s="83"/>
      <c r="B29" s="174" t="s">
        <v>601</v>
      </c>
      <c r="C29" s="193" t="s">
        <v>581</v>
      </c>
      <c r="D29" s="892" t="s">
        <v>611</v>
      </c>
      <c r="E29" s="893"/>
      <c r="F29" s="893"/>
      <c r="G29" s="893"/>
      <c r="H29" s="894"/>
      <c r="I29" s="83"/>
      <c r="J29" s="83"/>
      <c r="K29" s="83"/>
      <c r="L29" s="83"/>
      <c r="M29" s="83"/>
      <c r="N29" s="83"/>
      <c r="O29" s="83"/>
      <c r="P29" s="83"/>
      <c r="Q29" s="83"/>
      <c r="R29" s="83"/>
      <c r="S29" s="83"/>
      <c r="T29" s="83"/>
      <c r="U29" s="83"/>
      <c r="V29" s="83"/>
      <c r="W29" s="83"/>
      <c r="X29" s="83"/>
      <c r="Y29" s="83"/>
      <c r="Z29" s="83"/>
    </row>
    <row r="30" spans="1:26" ht="30.75" customHeight="1" x14ac:dyDescent="0.2">
      <c r="A30" s="83"/>
      <c r="B30" s="174" t="s">
        <v>94</v>
      </c>
      <c r="C30" s="193" t="s">
        <v>581</v>
      </c>
      <c r="D30" s="892" t="s">
        <v>674</v>
      </c>
      <c r="E30" s="893"/>
      <c r="F30" s="893"/>
      <c r="G30" s="893"/>
      <c r="H30" s="894"/>
      <c r="I30" s="83"/>
      <c r="J30" s="83"/>
      <c r="K30" s="83"/>
      <c r="L30" s="83"/>
      <c r="M30" s="83"/>
      <c r="N30" s="83"/>
      <c r="O30" s="83"/>
      <c r="P30" s="83"/>
      <c r="Q30" s="83"/>
      <c r="R30" s="83"/>
      <c r="S30" s="83"/>
      <c r="T30" s="83"/>
      <c r="U30" s="83"/>
      <c r="V30" s="83"/>
      <c r="W30" s="83"/>
      <c r="X30" s="83"/>
      <c r="Y30" s="83"/>
      <c r="Z30" s="83"/>
    </row>
    <row r="31" spans="1:26" ht="29.25" customHeight="1" x14ac:dyDescent="0.2">
      <c r="A31" s="83"/>
      <c r="B31" s="175" t="s">
        <v>588</v>
      </c>
      <c r="C31" s="194" t="s">
        <v>581</v>
      </c>
      <c r="D31" s="892" t="s">
        <v>605</v>
      </c>
      <c r="E31" s="893"/>
      <c r="F31" s="893"/>
      <c r="G31" s="893"/>
      <c r="H31" s="894"/>
      <c r="I31" s="83"/>
      <c r="J31" s="83"/>
      <c r="K31" s="83"/>
      <c r="L31" s="83"/>
      <c r="M31" s="83"/>
      <c r="N31" s="83"/>
      <c r="O31" s="83"/>
      <c r="P31" s="83"/>
      <c r="Q31" s="83"/>
      <c r="R31" s="83"/>
      <c r="S31" s="83"/>
      <c r="T31" s="83"/>
      <c r="U31" s="83"/>
      <c r="V31" s="83"/>
      <c r="W31" s="83"/>
      <c r="X31" s="83"/>
      <c r="Y31" s="83"/>
      <c r="Z31" s="83"/>
    </row>
    <row r="32" spans="1:26" ht="30.75" customHeight="1" x14ac:dyDescent="0.2">
      <c r="A32" s="83"/>
      <c r="B32" s="175" t="s">
        <v>589</v>
      </c>
      <c r="C32" s="193" t="s">
        <v>581</v>
      </c>
      <c r="D32" s="892" t="s">
        <v>604</v>
      </c>
      <c r="E32" s="893"/>
      <c r="F32" s="893"/>
      <c r="G32" s="893"/>
      <c r="H32" s="894"/>
      <c r="I32" s="83"/>
      <c r="J32" s="83"/>
      <c r="K32" s="83"/>
      <c r="L32" s="83"/>
      <c r="M32" s="83"/>
      <c r="N32" s="83"/>
      <c r="O32" s="83"/>
      <c r="P32" s="83"/>
      <c r="Q32" s="83"/>
      <c r="R32" s="83"/>
      <c r="S32" s="83"/>
      <c r="T32" s="83"/>
      <c r="U32" s="83"/>
      <c r="V32" s="83"/>
      <c r="W32" s="83"/>
      <c r="X32" s="83"/>
      <c r="Y32" s="83"/>
      <c r="Z32" s="83"/>
    </row>
    <row r="33" spans="1:26" ht="63" customHeight="1" x14ac:dyDescent="0.2">
      <c r="A33" s="83"/>
      <c r="B33" s="174" t="s">
        <v>590</v>
      </c>
      <c r="C33" s="193" t="s">
        <v>581</v>
      </c>
      <c r="D33" s="895" t="s">
        <v>612</v>
      </c>
      <c r="E33" s="896"/>
      <c r="F33" s="896"/>
      <c r="G33" s="896"/>
      <c r="H33" s="897"/>
      <c r="I33" s="83"/>
      <c r="J33" s="83"/>
      <c r="K33" s="83"/>
      <c r="L33" s="83"/>
      <c r="M33" s="83"/>
      <c r="N33" s="83"/>
      <c r="O33" s="83"/>
      <c r="P33" s="83"/>
      <c r="Q33" s="83"/>
      <c r="R33" s="83"/>
      <c r="S33" s="83"/>
      <c r="T33" s="83"/>
      <c r="U33" s="83"/>
      <c r="V33" s="83"/>
      <c r="W33" s="83"/>
      <c r="X33" s="83"/>
      <c r="Y33" s="83"/>
      <c r="Z33" s="83"/>
    </row>
    <row r="34" spans="1:26" ht="19.5" customHeight="1" x14ac:dyDescent="0.2">
      <c r="A34" s="83"/>
      <c r="B34" s="174" t="s">
        <v>607</v>
      </c>
      <c r="C34" s="193" t="s">
        <v>581</v>
      </c>
      <c r="D34" s="895" t="s">
        <v>162</v>
      </c>
      <c r="E34" s="896"/>
      <c r="F34" s="896"/>
      <c r="G34" s="896"/>
      <c r="H34" s="897"/>
      <c r="I34" s="83"/>
      <c r="J34" s="83"/>
      <c r="K34" s="83"/>
      <c r="L34" s="83"/>
      <c r="M34" s="83"/>
      <c r="N34" s="83"/>
      <c r="O34" s="83"/>
      <c r="P34" s="83"/>
      <c r="Q34" s="83"/>
      <c r="R34" s="83"/>
      <c r="S34" s="83"/>
      <c r="T34" s="83"/>
      <c r="U34" s="83"/>
      <c r="V34" s="83"/>
      <c r="W34" s="83"/>
      <c r="X34" s="83"/>
      <c r="Y34" s="83"/>
      <c r="Z34" s="83"/>
    </row>
    <row r="35" spans="1:26" ht="19.5" customHeight="1" x14ac:dyDescent="0.2">
      <c r="A35" s="83"/>
      <c r="B35" s="174" t="s">
        <v>608</v>
      </c>
      <c r="C35" s="193" t="s">
        <v>581</v>
      </c>
      <c r="D35" s="895" t="s">
        <v>641</v>
      </c>
      <c r="E35" s="896"/>
      <c r="F35" s="896"/>
      <c r="G35" s="896"/>
      <c r="H35" s="897"/>
      <c r="I35" s="83"/>
      <c r="J35" s="83"/>
      <c r="K35" s="83"/>
      <c r="L35" s="83"/>
      <c r="M35" s="83"/>
      <c r="N35" s="83"/>
      <c r="O35" s="83"/>
      <c r="P35" s="83"/>
      <c r="Q35" s="83"/>
      <c r="R35" s="83"/>
      <c r="S35" s="83"/>
      <c r="T35" s="83"/>
      <c r="U35" s="83"/>
      <c r="V35" s="83"/>
      <c r="W35" s="83"/>
      <c r="X35" s="83"/>
      <c r="Y35" s="83"/>
      <c r="Z35" s="83"/>
    </row>
    <row r="36" spans="1:26"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5" x14ac:dyDescent="0.25">
      <c r="A37" s="83"/>
      <c r="B37" s="176" t="s">
        <v>597</v>
      </c>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5" thickBot="1" x14ac:dyDescent="0.25">
      <c r="A38" s="83"/>
      <c r="B38" s="84" t="s">
        <v>603</v>
      </c>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9.5" customHeight="1" thickBot="1" x14ac:dyDescent="0.25">
      <c r="A39" s="83"/>
      <c r="B39" s="192"/>
      <c r="C39" s="83"/>
      <c r="D39" s="83"/>
      <c r="E39" s="83"/>
      <c r="F39" s="83"/>
      <c r="G39" s="83"/>
      <c r="H39" s="83"/>
      <c r="I39" s="83"/>
      <c r="J39" s="83"/>
      <c r="K39" s="83"/>
      <c r="L39" s="83"/>
      <c r="M39" s="83"/>
      <c r="N39" s="83">
        <f>IF(B39="No",1,0)</f>
        <v>0</v>
      </c>
      <c r="O39" s="83"/>
      <c r="P39" s="83"/>
      <c r="Q39" s="83" t="s">
        <v>591</v>
      </c>
      <c r="R39" s="83"/>
      <c r="S39" s="83">
        <f>N43+N47+N51</f>
        <v>0</v>
      </c>
      <c r="T39" s="83"/>
      <c r="U39" s="83"/>
      <c r="V39" s="83"/>
      <c r="W39" s="83"/>
      <c r="X39" s="83"/>
      <c r="Y39" s="83"/>
      <c r="Z39" s="83"/>
    </row>
    <row r="40" spans="1:26" x14ac:dyDescent="0.2">
      <c r="A40" s="83"/>
      <c r="B40" s="83"/>
      <c r="C40" s="83"/>
      <c r="D40" s="83"/>
      <c r="E40" s="83"/>
      <c r="F40" s="83"/>
      <c r="G40" s="83"/>
      <c r="H40" s="83"/>
      <c r="I40" s="83"/>
      <c r="J40" s="83"/>
      <c r="K40" s="83"/>
      <c r="L40" s="83"/>
      <c r="M40" s="83"/>
      <c r="N40" s="83"/>
      <c r="O40" s="83"/>
      <c r="P40" s="83"/>
      <c r="Q40" s="83" t="s">
        <v>592</v>
      </c>
      <c r="R40" s="83"/>
      <c r="S40" s="83">
        <f>N47+N51</f>
        <v>0</v>
      </c>
      <c r="T40" s="83"/>
      <c r="U40" s="83"/>
      <c r="V40" s="83"/>
      <c r="W40" s="83"/>
      <c r="X40" s="83"/>
      <c r="Y40" s="83"/>
      <c r="Z40" s="83"/>
    </row>
    <row r="41" spans="1:26" ht="15" x14ac:dyDescent="0.25">
      <c r="A41" s="83"/>
      <c r="B41" s="176" t="s">
        <v>598</v>
      </c>
      <c r="C41" s="83"/>
      <c r="D41" s="83"/>
      <c r="E41" s="83"/>
      <c r="F41" s="83"/>
      <c r="G41" s="83"/>
      <c r="H41" s="83"/>
      <c r="I41" s="83"/>
      <c r="J41" s="83"/>
      <c r="K41" s="83"/>
      <c r="L41" s="83"/>
      <c r="M41" s="83"/>
      <c r="N41" s="83"/>
      <c r="O41" s="83"/>
      <c r="P41" s="83"/>
      <c r="Q41" s="83" t="s">
        <v>593</v>
      </c>
      <c r="R41" s="83"/>
      <c r="S41" s="83">
        <f>N43+N47+N51</f>
        <v>0</v>
      </c>
      <c r="T41" s="83"/>
      <c r="U41" s="83"/>
      <c r="V41" s="83"/>
      <c r="W41" s="83"/>
      <c r="X41" s="83"/>
      <c r="Y41" s="83"/>
      <c r="Z41" s="83"/>
    </row>
    <row r="42" spans="1:26" ht="15" thickBot="1" x14ac:dyDescent="0.25">
      <c r="A42" s="83"/>
      <c r="B42" s="83" t="s">
        <v>609</v>
      </c>
      <c r="C42" s="83"/>
      <c r="D42" s="83"/>
      <c r="E42" s="83"/>
      <c r="F42" s="83"/>
      <c r="G42" s="83"/>
      <c r="H42" s="83"/>
      <c r="I42" s="83"/>
      <c r="J42" s="83"/>
      <c r="K42" s="83"/>
      <c r="L42" s="83"/>
      <c r="M42" s="83"/>
      <c r="N42" s="83"/>
      <c r="O42" s="83"/>
      <c r="P42" s="83"/>
      <c r="Q42" s="83" t="s">
        <v>594</v>
      </c>
      <c r="R42" s="83"/>
      <c r="S42" s="83">
        <f>N43+N47+N51</f>
        <v>0</v>
      </c>
      <c r="T42" s="83"/>
      <c r="U42" s="83"/>
      <c r="V42" s="83"/>
      <c r="W42" s="83"/>
      <c r="X42" s="83"/>
      <c r="Y42" s="83"/>
      <c r="Z42" s="83"/>
    </row>
    <row r="43" spans="1:26" ht="19.5" customHeight="1" thickBot="1" x14ac:dyDescent="0.25">
      <c r="A43" s="83"/>
      <c r="B43" s="192"/>
      <c r="C43" s="83"/>
      <c r="D43" s="83"/>
      <c r="E43" s="83"/>
      <c r="F43" s="83"/>
      <c r="G43" s="83"/>
      <c r="H43" s="83"/>
      <c r="I43" s="83"/>
      <c r="J43" s="83"/>
      <c r="K43" s="83"/>
      <c r="L43" s="83"/>
      <c r="M43" s="83"/>
      <c r="N43" s="83">
        <f>IF(B43="Photovoltaic Cells (PV)", 1,IF(B43="Micro-Electro-Mechanical Systems (MEMS)", 1, IF(B43="Liquid Crystal Displays (LCD)",1, IF(B43="Semiconductors 150-200 mm", 20, IF(B43="Semiconductors 300 mm", 6, 0)))))</f>
        <v>0</v>
      </c>
      <c r="O43" s="83"/>
      <c r="P43" s="83"/>
      <c r="Q43" s="83" t="s">
        <v>595</v>
      </c>
      <c r="R43" s="83"/>
      <c r="S43" s="83">
        <f>N47</f>
        <v>0</v>
      </c>
      <c r="T43" s="83"/>
      <c r="U43" s="83"/>
      <c r="V43" s="83"/>
      <c r="W43" s="83"/>
      <c r="X43" s="83"/>
      <c r="Y43" s="83"/>
      <c r="Z43" s="83"/>
    </row>
    <row r="44" spans="1:26" x14ac:dyDescent="0.2">
      <c r="A44" s="83"/>
      <c r="C44" s="83"/>
      <c r="D44" s="83"/>
      <c r="E44" s="83"/>
      <c r="F44" s="83"/>
      <c r="G44" s="83"/>
      <c r="H44" s="83"/>
      <c r="I44" s="83"/>
      <c r="J44" s="83"/>
      <c r="K44" s="83"/>
      <c r="L44" s="83"/>
      <c r="M44" s="83"/>
      <c r="N44" s="83"/>
      <c r="O44" s="83"/>
      <c r="P44" s="83"/>
      <c r="Q44" s="83" t="s">
        <v>596</v>
      </c>
      <c r="R44" s="83"/>
      <c r="S44" s="83">
        <f>IF(N47=10,0,1)</f>
        <v>1</v>
      </c>
      <c r="T44" s="83" t="str">
        <f>IF(B51="","",IF(N51=1,0,S44+N51))</f>
        <v/>
      </c>
      <c r="U44" s="83"/>
      <c r="V44" s="83"/>
      <c r="W44" s="83"/>
      <c r="X44" s="83"/>
      <c r="Y44" s="83"/>
      <c r="Z44" s="83"/>
    </row>
    <row r="45" spans="1:26" ht="15" x14ac:dyDescent="0.25">
      <c r="A45" s="83"/>
      <c r="B45" s="176" t="s">
        <v>599</v>
      </c>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9.5" thickBot="1" x14ac:dyDescent="0.4">
      <c r="A46" s="83"/>
      <c r="B46" s="83" t="s">
        <v>688</v>
      </c>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20.25" customHeight="1" thickBot="1" x14ac:dyDescent="0.25">
      <c r="A47" s="83"/>
      <c r="B47" s="192"/>
      <c r="C47" s="83"/>
      <c r="D47" s="83"/>
      <c r="E47" s="83"/>
      <c r="F47" s="83"/>
      <c r="G47" s="83"/>
      <c r="H47" s="83"/>
      <c r="I47" s="83"/>
      <c r="J47" s="83"/>
      <c r="K47" s="83"/>
      <c r="L47" s="83"/>
      <c r="M47" s="83"/>
      <c r="N47" s="83">
        <f>IF(B47="f-GHGs",1, IF(B47="N2O",5, IF(B47="f-HTFs",10,0)))</f>
        <v>0</v>
      </c>
      <c r="O47" s="83"/>
      <c r="P47" s="83"/>
      <c r="Q47" s="83"/>
      <c r="R47" s="83"/>
      <c r="S47" s="83"/>
      <c r="T47" s="83"/>
      <c r="U47" s="83"/>
      <c r="V47" s="83"/>
      <c r="W47" s="83"/>
      <c r="X47" s="83"/>
      <c r="Y47" s="83"/>
      <c r="Z47" s="83"/>
    </row>
    <row r="48" spans="1:26" x14ac:dyDescent="0.2">
      <c r="A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 x14ac:dyDescent="0.25">
      <c r="A49" s="83"/>
      <c r="B49" s="176" t="s">
        <v>600</v>
      </c>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 thickBot="1" x14ac:dyDescent="0.25">
      <c r="A50" s="83"/>
      <c r="B50" s="83" t="s">
        <v>602</v>
      </c>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9.5" customHeight="1" thickBot="1" x14ac:dyDescent="0.25">
      <c r="A51" s="83"/>
      <c r="B51" s="192"/>
      <c r="C51" s="83"/>
      <c r="D51" s="83"/>
      <c r="E51" s="83"/>
      <c r="F51" s="83"/>
      <c r="G51" s="83"/>
      <c r="H51" s="83"/>
      <c r="I51" s="83"/>
      <c r="J51" s="83"/>
      <c r="K51" s="83"/>
      <c r="L51" s="83"/>
      <c r="M51" s="83"/>
      <c r="N51" s="83">
        <f>IF(B51="Yes",1,0)</f>
        <v>0</v>
      </c>
      <c r="O51" s="83"/>
      <c r="P51" s="83"/>
      <c r="Q51" s="83"/>
      <c r="R51" s="83"/>
      <c r="S51" s="83"/>
      <c r="T51" s="83"/>
      <c r="U51" s="83"/>
      <c r="V51" s="83"/>
      <c r="W51" s="83"/>
      <c r="X51" s="83"/>
      <c r="Y51" s="83"/>
      <c r="Z51" s="83"/>
    </row>
    <row r="52" spans="1:26"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sheetData>
  <sheetProtection password="CDDE" sheet="1" objects="1" scenarios="1"/>
  <mergeCells count="18">
    <mergeCell ref="D35:H35"/>
    <mergeCell ref="B21:I21"/>
    <mergeCell ref="D31:H31"/>
    <mergeCell ref="D32:H32"/>
    <mergeCell ref="D33:H33"/>
    <mergeCell ref="D26:H26"/>
    <mergeCell ref="D27:H27"/>
    <mergeCell ref="D28:H28"/>
    <mergeCell ref="B20:I20"/>
    <mergeCell ref="B18:I18"/>
    <mergeCell ref="D30:H30"/>
    <mergeCell ref="D29:H29"/>
    <mergeCell ref="D34:H34"/>
    <mergeCell ref="B6:I9"/>
    <mergeCell ref="B11:I14"/>
    <mergeCell ref="B16:I16"/>
    <mergeCell ref="B17:I17"/>
    <mergeCell ref="B19:I19"/>
  </mergeCells>
  <conditionalFormatting sqref="B27">
    <cfRule type="expression" dxfId="50" priority="7">
      <formula>$N$39&gt;0</formula>
    </cfRule>
  </conditionalFormatting>
  <conditionalFormatting sqref="B28">
    <cfRule type="expression" dxfId="49" priority="6">
      <formula>$S$39=3</formula>
    </cfRule>
  </conditionalFormatting>
  <conditionalFormatting sqref="B29">
    <cfRule type="expression" dxfId="48" priority="5">
      <formula>$S$40=6</formula>
    </cfRule>
  </conditionalFormatting>
  <conditionalFormatting sqref="B30">
    <cfRule type="expression" dxfId="47" priority="4">
      <formula>$S$43=10</formula>
    </cfRule>
  </conditionalFormatting>
  <conditionalFormatting sqref="B31">
    <cfRule type="expression" dxfId="46" priority="3">
      <formula>$S$41=22</formula>
    </cfRule>
  </conditionalFormatting>
  <conditionalFormatting sqref="B32">
    <cfRule type="expression" dxfId="45" priority="2">
      <formula>$S$42=8</formula>
    </cfRule>
  </conditionalFormatting>
  <conditionalFormatting sqref="B33">
    <cfRule type="expression" dxfId="44" priority="1">
      <formula>$T$44=1</formula>
    </cfRule>
  </conditionalFormatting>
  <dataValidations count="3">
    <dataValidation type="list" allowBlank="1" showInputMessage="1" showErrorMessage="1" sqref="B43">
      <formula1>"Micro-Electro-Mechanical Systems (MEMS), Liquid Crystal Displays (LCD), Photovoltaic Cells (PV), Semiconductors 150-200 mm, Semiconductors 300 mm, None of the above"</formula1>
    </dataValidation>
    <dataValidation type="list" allowBlank="1" showInputMessage="1" showErrorMessage="1" sqref="B51 B39">
      <formula1>"Yes, No"</formula1>
    </dataValidation>
    <dataValidation type="list" allowBlank="1" showInputMessage="1" showErrorMessage="1" sqref="B47">
      <formula1>"f-GHGs, N2O, f-HTFs, None of the Above"</formula1>
    </dataValidation>
  </dataValidations>
  <hyperlinks>
    <hyperlink ref="C27" location="'Threshold Determination'!A1" display="Click Here"/>
    <hyperlink ref="C28" location="'PV|MEMS|LCD Process'!A1" display="Click Here"/>
    <hyperlink ref="C29" location="'N2O - facility'!A1" display="Click Here"/>
    <hyperlink ref="C30" location="'f-HTFs'!A1" display="Click Here"/>
    <hyperlink ref="C31" location="'Semiconductors f-GHG 150-200 mm'!A1" display="Click Here"/>
    <hyperlink ref="C32" location="'Semiconductors f-GHG 300 mm'!A1" display="Click Here"/>
    <hyperlink ref="C33" location="'f-GHG by Recipe'!A1" display="Click Here"/>
    <hyperlink ref="C34" location="'Table A-1'!A1" display="Click Here"/>
    <hyperlink ref="C35" location="'Subpart I Tables'!A1" display="Click Here"/>
    <hyperlink ref="C22" r:id="rId1" display="http://www.epa.gov/climatechange/emissions/subpart/i.html"/>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15"/>
  <sheetViews>
    <sheetView showGridLines="0" zoomScale="80" zoomScaleNormal="80" zoomScalePageLayoutView="70" workbookViewId="0"/>
  </sheetViews>
  <sheetFormatPr defaultColWidth="8.85546875" defaultRowHeight="14.25" x14ac:dyDescent="0.2"/>
  <cols>
    <col min="1" max="1" width="3.7109375" style="5" customWidth="1"/>
    <col min="2" max="2" width="25" style="5" customWidth="1"/>
    <col min="3" max="16" width="8.85546875" style="5"/>
    <col min="17" max="17" width="15" style="5" customWidth="1"/>
    <col min="18" max="16384" width="8.85546875" style="5"/>
  </cols>
  <sheetData>
    <row r="2" spans="2:28" ht="16.5" x14ac:dyDescent="0.25">
      <c r="B2" s="23" t="s">
        <v>163</v>
      </c>
    </row>
    <row r="3" spans="2:28" ht="14.25" customHeight="1" x14ac:dyDescent="0.3">
      <c r="B3" s="1041" t="s">
        <v>164</v>
      </c>
      <c r="C3" s="1041" t="s">
        <v>183</v>
      </c>
      <c r="D3" s="1041"/>
      <c r="E3" s="1041"/>
      <c r="F3" s="1041"/>
      <c r="G3" s="1041"/>
      <c r="H3" s="1041"/>
    </row>
    <row r="4" spans="2:28" ht="16.5" x14ac:dyDescent="0.3">
      <c r="B4" s="1041"/>
      <c r="C4" s="188" t="s">
        <v>174</v>
      </c>
      <c r="D4" s="188" t="s">
        <v>175</v>
      </c>
      <c r="E4" s="188" t="s">
        <v>176</v>
      </c>
      <c r="F4" s="188" t="s">
        <v>177</v>
      </c>
      <c r="G4" s="188" t="s">
        <v>178</v>
      </c>
      <c r="H4" s="188" t="s">
        <v>179</v>
      </c>
    </row>
    <row r="5" spans="2:28" ht="15" x14ac:dyDescent="0.25">
      <c r="B5" s="188"/>
      <c r="C5" s="4" t="s">
        <v>374</v>
      </c>
      <c r="D5" s="4" t="s">
        <v>377</v>
      </c>
      <c r="E5" s="4" t="s">
        <v>309</v>
      </c>
      <c r="F5" s="4" t="s">
        <v>380</v>
      </c>
      <c r="G5" s="4" t="s">
        <v>371</v>
      </c>
      <c r="H5" s="4" t="s">
        <v>365</v>
      </c>
    </row>
    <row r="6" spans="2:28" ht="16.5" x14ac:dyDescent="0.2">
      <c r="B6" s="6" t="s">
        <v>171</v>
      </c>
      <c r="C6" s="7">
        <v>0.9</v>
      </c>
      <c r="D6" s="7">
        <v>1</v>
      </c>
      <c r="E6" s="7">
        <v>0.04</v>
      </c>
      <c r="F6" s="7">
        <v>0.05</v>
      </c>
      <c r="G6" s="7">
        <v>0.04</v>
      </c>
      <c r="H6" s="7">
        <v>0.2</v>
      </c>
    </row>
    <row r="7" spans="2:28" ht="16.5" x14ac:dyDescent="0.2">
      <c r="B7" s="6" t="s">
        <v>172</v>
      </c>
      <c r="C7" s="7">
        <v>0.5</v>
      </c>
      <c r="D7" s="8" t="s">
        <v>149</v>
      </c>
      <c r="E7" s="8" t="s">
        <v>149</v>
      </c>
      <c r="F7" s="8" t="s">
        <v>149</v>
      </c>
      <c r="G7" s="7">
        <v>0.9</v>
      </c>
      <c r="H7" s="7">
        <v>4</v>
      </c>
    </row>
    <row r="8" spans="2:28" ht="16.5" x14ac:dyDescent="0.2">
      <c r="B8" s="6" t="s">
        <v>173</v>
      </c>
      <c r="C8" s="8" t="s">
        <v>149</v>
      </c>
      <c r="D8" s="8" t="s">
        <v>149</v>
      </c>
      <c r="E8" s="8" t="s">
        <v>149</v>
      </c>
      <c r="F8" s="8" t="s">
        <v>149</v>
      </c>
      <c r="G8" s="8" t="s">
        <v>149</v>
      </c>
      <c r="H8" s="7">
        <v>1.02</v>
      </c>
    </row>
    <row r="9" spans="2:28" ht="15" x14ac:dyDescent="0.25">
      <c r="B9" s="11" t="s">
        <v>204</v>
      </c>
      <c r="C9" s="21"/>
      <c r="D9" s="21"/>
      <c r="E9" s="21"/>
      <c r="F9" s="21"/>
      <c r="G9" s="21"/>
      <c r="H9" s="22"/>
    </row>
    <row r="11" spans="2:28" ht="33.75" customHeight="1" x14ac:dyDescent="0.25">
      <c r="B11" s="1046" t="s">
        <v>180</v>
      </c>
      <c r="C11" s="1046"/>
      <c r="D11" s="1046"/>
      <c r="E11" s="1046"/>
      <c r="F11" s="1046"/>
      <c r="G11" s="1046"/>
      <c r="H11" s="1046"/>
      <c r="I11" s="1046"/>
      <c r="J11" s="1046"/>
      <c r="K11" s="1046"/>
      <c r="L11" s="1046"/>
      <c r="M11" s="1046"/>
    </row>
    <row r="12" spans="2:28" ht="15" customHeight="1" x14ac:dyDescent="0.25">
      <c r="B12" s="188" t="s">
        <v>164</v>
      </c>
      <c r="C12" s="1048" t="s">
        <v>182</v>
      </c>
      <c r="D12" s="1048"/>
      <c r="E12" s="1048"/>
      <c r="F12" s="1048"/>
      <c r="G12" s="1048"/>
      <c r="H12" s="1048"/>
      <c r="I12" s="1048"/>
      <c r="J12" s="1048"/>
      <c r="K12" s="1048"/>
    </row>
    <row r="13" spans="2:28" ht="62.25" customHeight="1" x14ac:dyDescent="0.2">
      <c r="B13" s="10" t="s">
        <v>181</v>
      </c>
      <c r="C13" s="1047" t="s">
        <v>184</v>
      </c>
      <c r="D13" s="1047"/>
      <c r="E13" s="1047"/>
      <c r="F13" s="1047"/>
      <c r="G13" s="1047"/>
      <c r="H13" s="1047"/>
      <c r="I13" s="1047"/>
      <c r="J13" s="1047"/>
      <c r="K13" s="1047"/>
    </row>
    <row r="15" spans="2:28" ht="55.5" customHeight="1" x14ac:dyDescent="0.25">
      <c r="B15" s="1045" t="s">
        <v>118</v>
      </c>
      <c r="C15" s="1045"/>
      <c r="D15" s="1045"/>
      <c r="E15" s="1045"/>
      <c r="F15" s="1045"/>
      <c r="G15" s="1045"/>
      <c r="H15" s="1045"/>
      <c r="I15" s="1045"/>
      <c r="J15" s="1045"/>
      <c r="K15" s="1045"/>
      <c r="L15" s="1045"/>
      <c r="M15" s="1045"/>
    </row>
    <row r="16" spans="2:28" ht="15" x14ac:dyDescent="0.25">
      <c r="B16" s="1041" t="s">
        <v>185</v>
      </c>
      <c r="C16" s="1041" t="s">
        <v>186</v>
      </c>
      <c r="D16" s="1041"/>
      <c r="E16" s="1041"/>
      <c r="F16" s="1041"/>
      <c r="G16" s="1041"/>
      <c r="H16" s="1041"/>
      <c r="I16" s="1041"/>
      <c r="J16" s="1041"/>
      <c r="K16" s="1041"/>
      <c r="L16" s="1041"/>
      <c r="M16" s="1041"/>
      <c r="Q16" s="1041" t="s">
        <v>185</v>
      </c>
      <c r="R16" s="1041" t="s">
        <v>186</v>
      </c>
      <c r="S16" s="1041"/>
      <c r="T16" s="1041"/>
      <c r="U16" s="1041"/>
      <c r="V16" s="1041"/>
      <c r="W16" s="1041"/>
      <c r="X16" s="1041"/>
      <c r="Y16" s="1041"/>
      <c r="Z16" s="1041"/>
      <c r="AA16" s="1041"/>
      <c r="AB16" s="1041"/>
    </row>
    <row r="17" spans="2:28" ht="17.25" customHeight="1" x14ac:dyDescent="0.2">
      <c r="B17" s="1042"/>
      <c r="C17" s="187" t="s">
        <v>374</v>
      </c>
      <c r="D17" s="187" t="s">
        <v>377</v>
      </c>
      <c r="E17" s="187" t="s">
        <v>309</v>
      </c>
      <c r="F17" s="187" t="s">
        <v>312</v>
      </c>
      <c r="G17" s="187" t="s">
        <v>380</v>
      </c>
      <c r="H17" s="187" t="s">
        <v>389</v>
      </c>
      <c r="I17" s="187" t="s">
        <v>371</v>
      </c>
      <c r="J17" s="187" t="s">
        <v>365</v>
      </c>
      <c r="K17" s="121" t="s">
        <v>518</v>
      </c>
      <c r="L17" s="121" t="s">
        <v>519</v>
      </c>
      <c r="M17" s="121" t="s">
        <v>517</v>
      </c>
      <c r="N17" s="5">
        <v>1</v>
      </c>
      <c r="Q17" s="1042"/>
      <c r="R17" s="187" t="s">
        <v>374</v>
      </c>
      <c r="S17" s="187" t="s">
        <v>377</v>
      </c>
      <c r="T17" s="187" t="s">
        <v>309</v>
      </c>
      <c r="U17" s="187" t="s">
        <v>312</v>
      </c>
      <c r="V17" s="187" t="s">
        <v>380</v>
      </c>
      <c r="W17" s="187" t="s">
        <v>389</v>
      </c>
      <c r="X17" s="187" t="s">
        <v>371</v>
      </c>
      <c r="Y17" s="187" t="s">
        <v>365</v>
      </c>
      <c r="Z17" s="121" t="s">
        <v>518</v>
      </c>
      <c r="AA17" s="121" t="s">
        <v>519</v>
      </c>
      <c r="AB17" s="121" t="s">
        <v>517</v>
      </c>
    </row>
    <row r="18" spans="2:28" ht="17.25" customHeight="1" x14ac:dyDescent="0.3">
      <c r="B18" s="12"/>
      <c r="C18" s="189" t="s">
        <v>174</v>
      </c>
      <c r="D18" s="189" t="s">
        <v>175</v>
      </c>
      <c r="E18" s="189" t="s">
        <v>176</v>
      </c>
      <c r="F18" s="189" t="s">
        <v>202</v>
      </c>
      <c r="G18" s="189" t="s">
        <v>177</v>
      </c>
      <c r="H18" s="189" t="s">
        <v>189</v>
      </c>
      <c r="I18" s="189" t="s">
        <v>178</v>
      </c>
      <c r="J18" s="189" t="s">
        <v>179</v>
      </c>
      <c r="K18" s="189" t="s">
        <v>190</v>
      </c>
      <c r="L18" s="189" t="s">
        <v>191</v>
      </c>
      <c r="M18" s="189" t="s">
        <v>192</v>
      </c>
      <c r="N18" s="5">
        <v>2</v>
      </c>
      <c r="Q18" s="12"/>
      <c r="R18" s="189" t="s">
        <v>174</v>
      </c>
      <c r="S18" s="189" t="s">
        <v>175</v>
      </c>
      <c r="T18" s="189" t="s">
        <v>176</v>
      </c>
      <c r="U18" s="189" t="s">
        <v>202</v>
      </c>
      <c r="V18" s="189" t="s">
        <v>177</v>
      </c>
      <c r="W18" s="189" t="s">
        <v>189</v>
      </c>
      <c r="X18" s="189" t="s">
        <v>178</v>
      </c>
      <c r="Y18" s="189" t="s">
        <v>179</v>
      </c>
      <c r="Z18" s="189" t="s">
        <v>190</v>
      </c>
      <c r="AA18" s="189" t="s">
        <v>191</v>
      </c>
      <c r="AB18" s="189" t="s">
        <v>192</v>
      </c>
    </row>
    <row r="19" spans="2:28" ht="17.25" customHeight="1" x14ac:dyDescent="0.25">
      <c r="B19" s="50"/>
      <c r="C19" s="45"/>
      <c r="D19" s="45"/>
      <c r="E19" s="45"/>
      <c r="F19" s="45" t="s">
        <v>188</v>
      </c>
      <c r="G19" s="45"/>
      <c r="H19" s="45"/>
      <c r="I19" s="45"/>
      <c r="J19" s="45"/>
      <c r="K19" s="45"/>
      <c r="L19" s="45"/>
      <c r="M19" s="46"/>
      <c r="N19" s="5">
        <v>3</v>
      </c>
      <c r="Q19" s="50"/>
      <c r="R19" s="45"/>
      <c r="S19" s="45"/>
      <c r="T19" s="45"/>
      <c r="U19" s="45" t="s">
        <v>188</v>
      </c>
      <c r="V19" s="45"/>
      <c r="W19" s="45"/>
      <c r="X19" s="45"/>
      <c r="Y19" s="45"/>
      <c r="Z19" s="45"/>
      <c r="AA19" s="45"/>
      <c r="AB19" s="46"/>
    </row>
    <row r="20" spans="2:28" ht="18.75" x14ac:dyDescent="0.35">
      <c r="B20" s="19" t="s">
        <v>198</v>
      </c>
      <c r="C20" s="16">
        <v>0.69</v>
      </c>
      <c r="D20" s="16">
        <v>0.56000000000000005</v>
      </c>
      <c r="E20" s="16">
        <v>0.38</v>
      </c>
      <c r="F20" s="16">
        <v>9.2999999999999999E-2</v>
      </c>
      <c r="G20" s="80">
        <v>0</v>
      </c>
      <c r="H20" s="16">
        <v>0.25</v>
      </c>
      <c r="I20" s="16">
        <v>3.7999999999999999E-2</v>
      </c>
      <c r="J20" s="24">
        <v>0.2</v>
      </c>
      <c r="K20" s="16">
        <v>0.14000000000000001</v>
      </c>
      <c r="L20" s="80">
        <v>0</v>
      </c>
      <c r="M20" s="80">
        <v>0</v>
      </c>
      <c r="N20" s="5">
        <v>4</v>
      </c>
      <c r="Q20" s="19" t="s">
        <v>198</v>
      </c>
      <c r="R20" s="16">
        <v>0.69</v>
      </c>
      <c r="S20" s="16">
        <v>0.56000000000000005</v>
      </c>
      <c r="T20" s="16">
        <v>0.38</v>
      </c>
      <c r="U20" s="16">
        <v>9.2999999999999999E-2</v>
      </c>
      <c r="V20" s="80" t="s">
        <v>149</v>
      </c>
      <c r="W20" s="16">
        <v>0.25</v>
      </c>
      <c r="X20" s="16">
        <v>3.7999999999999999E-2</v>
      </c>
      <c r="Y20" s="24">
        <v>0.2</v>
      </c>
      <c r="Z20" s="16">
        <v>0.14000000000000001</v>
      </c>
      <c r="AA20" s="80" t="s">
        <v>149</v>
      </c>
      <c r="AB20" s="80" t="s">
        <v>149</v>
      </c>
    </row>
    <row r="21" spans="2:28" ht="18.75" x14ac:dyDescent="0.35">
      <c r="B21" s="18" t="s">
        <v>199</v>
      </c>
      <c r="C21" s="66">
        <v>0</v>
      </c>
      <c r="D21" s="8">
        <v>0.23</v>
      </c>
      <c r="E21" s="8">
        <v>2.5999999999999999E-2</v>
      </c>
      <c r="F21" s="8">
        <v>2.1000000000000001E-2</v>
      </c>
      <c r="G21" s="66">
        <v>0</v>
      </c>
      <c r="H21" s="8">
        <v>0.19</v>
      </c>
      <c r="I21" s="8">
        <v>4.0000000000000001E-3</v>
      </c>
      <c r="J21" s="66">
        <v>0</v>
      </c>
      <c r="K21" s="8">
        <v>0.13</v>
      </c>
      <c r="L21" s="66">
        <v>0</v>
      </c>
      <c r="M21" s="66">
        <v>0</v>
      </c>
      <c r="N21" s="5">
        <v>5</v>
      </c>
      <c r="Q21" s="18" t="s">
        <v>199</v>
      </c>
      <c r="R21" s="66" t="s">
        <v>149</v>
      </c>
      <c r="S21" s="8">
        <v>0.23</v>
      </c>
      <c r="T21" s="8">
        <v>2.5999999999999999E-2</v>
      </c>
      <c r="U21" s="8">
        <v>2.1000000000000001E-2</v>
      </c>
      <c r="V21" s="66" t="s">
        <v>149</v>
      </c>
      <c r="W21" s="8">
        <v>0.19</v>
      </c>
      <c r="X21" s="8">
        <v>4.0000000000000001E-3</v>
      </c>
      <c r="Y21" s="66" t="s">
        <v>149</v>
      </c>
      <c r="Z21" s="8">
        <v>0.13</v>
      </c>
      <c r="AA21" s="66" t="s">
        <v>149</v>
      </c>
      <c r="AB21" s="66" t="s">
        <v>149</v>
      </c>
    </row>
    <row r="22" spans="2:28" ht="18.75" x14ac:dyDescent="0.35">
      <c r="B22" s="18" t="s">
        <v>200</v>
      </c>
      <c r="C22" s="66">
        <v>0</v>
      </c>
      <c r="D22" s="66">
        <v>0</v>
      </c>
      <c r="E22" s="66">
        <v>0</v>
      </c>
      <c r="F22" s="66">
        <v>0</v>
      </c>
      <c r="G22" s="66">
        <v>0</v>
      </c>
      <c r="H22" s="8">
        <v>8.4000000000000005E-2</v>
      </c>
      <c r="I22" s="66">
        <v>0</v>
      </c>
      <c r="J22" s="66">
        <v>0</v>
      </c>
      <c r="K22" s="8">
        <v>0.12</v>
      </c>
      <c r="L22" s="66">
        <v>0</v>
      </c>
      <c r="M22" s="66">
        <v>0</v>
      </c>
      <c r="N22" s="5">
        <v>6</v>
      </c>
      <c r="Q22" s="18" t="s">
        <v>200</v>
      </c>
      <c r="R22" s="66" t="s">
        <v>149</v>
      </c>
      <c r="S22" s="66" t="s">
        <v>149</v>
      </c>
      <c r="T22" s="66" t="s">
        <v>149</v>
      </c>
      <c r="U22" s="66" t="s">
        <v>149</v>
      </c>
      <c r="V22" s="66" t="s">
        <v>149</v>
      </c>
      <c r="W22" s="8">
        <v>8.4000000000000005E-2</v>
      </c>
      <c r="X22" s="66" t="s">
        <v>149</v>
      </c>
      <c r="Y22" s="66" t="s">
        <v>149</v>
      </c>
      <c r="Z22" s="8">
        <v>0.12</v>
      </c>
      <c r="AA22" s="66" t="s">
        <v>149</v>
      </c>
      <c r="AB22" s="66" t="s">
        <v>149</v>
      </c>
    </row>
    <row r="23" spans="2:28" ht="18.75" x14ac:dyDescent="0.35">
      <c r="B23" s="20" t="s">
        <v>201</v>
      </c>
      <c r="C23" s="81">
        <v>0</v>
      </c>
      <c r="D23" s="81">
        <v>0</v>
      </c>
      <c r="E23" s="81">
        <v>0</v>
      </c>
      <c r="F23" s="81">
        <v>0</v>
      </c>
      <c r="G23" s="81">
        <v>0</v>
      </c>
      <c r="H23" s="81">
        <v>0</v>
      </c>
      <c r="I23" s="81">
        <v>0</v>
      </c>
      <c r="J23" s="81">
        <v>0</v>
      </c>
      <c r="K23" s="81">
        <v>0</v>
      </c>
      <c r="L23" s="81">
        <v>0</v>
      </c>
      <c r="M23" s="81">
        <v>0</v>
      </c>
      <c r="N23" s="5">
        <v>7</v>
      </c>
      <c r="Q23" s="20" t="s">
        <v>201</v>
      </c>
      <c r="R23" s="81" t="s">
        <v>149</v>
      </c>
      <c r="S23" s="81" t="s">
        <v>149</v>
      </c>
      <c r="T23" s="81" t="s">
        <v>149</v>
      </c>
      <c r="U23" s="81" t="s">
        <v>149</v>
      </c>
      <c r="V23" s="81" t="s">
        <v>149</v>
      </c>
      <c r="W23" s="81" t="s">
        <v>149</v>
      </c>
      <c r="X23" s="81" t="s">
        <v>149</v>
      </c>
      <c r="Y23" s="81" t="s">
        <v>149</v>
      </c>
      <c r="Z23" s="81" t="s">
        <v>149</v>
      </c>
      <c r="AA23" s="81" t="s">
        <v>149</v>
      </c>
      <c r="AB23" s="81" t="s">
        <v>149</v>
      </c>
    </row>
    <row r="24" spans="2:28" ht="15" x14ac:dyDescent="0.25">
      <c r="B24" s="50"/>
      <c r="C24" s="45"/>
      <c r="D24" s="45"/>
      <c r="E24" s="45"/>
      <c r="F24" s="45" t="s">
        <v>193</v>
      </c>
      <c r="G24" s="45"/>
      <c r="H24" s="45"/>
      <c r="I24" s="45"/>
      <c r="J24" s="45"/>
      <c r="K24" s="45"/>
      <c r="L24" s="45"/>
      <c r="M24" s="46"/>
      <c r="N24" s="5">
        <v>8</v>
      </c>
      <c r="Q24" s="50"/>
      <c r="R24" s="45"/>
      <c r="S24" s="45"/>
      <c r="T24" s="45"/>
      <c r="U24" s="45" t="s">
        <v>193</v>
      </c>
      <c r="V24" s="45"/>
      <c r="W24" s="45"/>
      <c r="X24" s="45"/>
      <c r="Y24" s="45"/>
      <c r="Z24" s="45"/>
      <c r="AA24" s="45"/>
      <c r="AB24" s="46"/>
    </row>
    <row r="25" spans="2:28" x14ac:dyDescent="0.2">
      <c r="B25" s="47" t="s">
        <v>194</v>
      </c>
      <c r="C25" s="48"/>
      <c r="D25" s="48"/>
      <c r="E25" s="48"/>
      <c r="F25" s="48"/>
      <c r="G25" s="48"/>
      <c r="H25" s="48"/>
      <c r="I25" s="48"/>
      <c r="J25" s="48"/>
      <c r="K25" s="48"/>
      <c r="L25" s="48"/>
      <c r="M25" s="49"/>
      <c r="N25" s="5">
        <v>9</v>
      </c>
      <c r="Q25" s="79" t="s">
        <v>194</v>
      </c>
      <c r="R25" s="48"/>
      <c r="S25" s="48"/>
      <c r="T25" s="48"/>
      <c r="U25" s="48"/>
      <c r="V25" s="48"/>
      <c r="W25" s="48"/>
      <c r="X25" s="48"/>
      <c r="Y25" s="48"/>
      <c r="Z25" s="48"/>
      <c r="AA25" s="48"/>
      <c r="AB25" s="49"/>
    </row>
    <row r="26" spans="2:28" ht="18.75" x14ac:dyDescent="0.35">
      <c r="B26" s="19" t="s">
        <v>198</v>
      </c>
      <c r="C26" s="16">
        <v>0.92</v>
      </c>
      <c r="D26" s="16">
        <v>0.55000000000000004</v>
      </c>
      <c r="E26" s="157">
        <v>0</v>
      </c>
      <c r="F26" s="80">
        <v>0</v>
      </c>
      <c r="G26" s="24">
        <v>0.4</v>
      </c>
      <c r="H26" s="24">
        <v>0.1</v>
      </c>
      <c r="I26" s="16">
        <v>0.18</v>
      </c>
      <c r="J26" s="80">
        <v>0</v>
      </c>
      <c r="K26" s="80">
        <v>0</v>
      </c>
      <c r="L26" s="80">
        <v>0</v>
      </c>
      <c r="M26" s="16">
        <v>0.14000000000000001</v>
      </c>
      <c r="N26" s="5">
        <v>10</v>
      </c>
      <c r="Q26" s="19" t="s">
        <v>198</v>
      </c>
      <c r="R26" s="16">
        <v>0.92</v>
      </c>
      <c r="S26" s="16">
        <v>0.55000000000000004</v>
      </c>
      <c r="T26" s="157" t="s">
        <v>149</v>
      </c>
      <c r="U26" s="80" t="s">
        <v>149</v>
      </c>
      <c r="V26" s="24">
        <v>0.4</v>
      </c>
      <c r="W26" s="24">
        <v>0.1</v>
      </c>
      <c r="X26" s="16">
        <v>0.18</v>
      </c>
      <c r="Y26" s="80" t="s">
        <v>149</v>
      </c>
      <c r="Z26" s="80" t="s">
        <v>149</v>
      </c>
      <c r="AA26" s="80" t="s">
        <v>149</v>
      </c>
      <c r="AB26" s="16">
        <v>0.14000000000000001</v>
      </c>
    </row>
    <row r="27" spans="2:28" ht="18.75" x14ac:dyDescent="0.35">
      <c r="B27" s="18" t="s">
        <v>199</v>
      </c>
      <c r="C27" s="66">
        <v>0</v>
      </c>
      <c r="D27" s="8">
        <v>0.19</v>
      </c>
      <c r="E27" s="66">
        <v>0</v>
      </c>
      <c r="F27" s="66">
        <v>0</v>
      </c>
      <c r="G27" s="7">
        <v>0.2</v>
      </c>
      <c r="H27" s="8">
        <v>0.11</v>
      </c>
      <c r="I27" s="8">
        <v>1.0999999999999999E-2</v>
      </c>
      <c r="J27" s="66">
        <v>0</v>
      </c>
      <c r="K27" s="66">
        <v>0</v>
      </c>
      <c r="L27" s="66">
        <v>0</v>
      </c>
      <c r="M27" s="8">
        <v>0.13</v>
      </c>
      <c r="N27" s="5">
        <v>11</v>
      </c>
      <c r="Q27" s="18" t="s">
        <v>199</v>
      </c>
      <c r="R27" s="66" t="s">
        <v>149</v>
      </c>
      <c r="S27" s="8">
        <v>0.19</v>
      </c>
      <c r="T27" s="66" t="s">
        <v>149</v>
      </c>
      <c r="U27" s="66" t="s">
        <v>149</v>
      </c>
      <c r="V27" s="7">
        <v>0.2</v>
      </c>
      <c r="W27" s="8">
        <v>0.11</v>
      </c>
      <c r="X27" s="8">
        <v>1.0999999999999999E-2</v>
      </c>
      <c r="Y27" s="66" t="s">
        <v>149</v>
      </c>
      <c r="Z27" s="66" t="s">
        <v>149</v>
      </c>
      <c r="AA27" s="66" t="s">
        <v>149</v>
      </c>
      <c r="AB27" s="8">
        <v>0.13</v>
      </c>
    </row>
    <row r="28" spans="2:28" ht="18.75" x14ac:dyDescent="0.35">
      <c r="B28" s="18" t="s">
        <v>200</v>
      </c>
      <c r="C28" s="66">
        <v>0</v>
      </c>
      <c r="D28" s="66">
        <v>0</v>
      </c>
      <c r="E28" s="66">
        <v>0</v>
      </c>
      <c r="F28" s="66">
        <v>0</v>
      </c>
      <c r="G28" s="66">
        <v>0</v>
      </c>
      <c r="H28" s="66">
        <v>0</v>
      </c>
      <c r="I28" s="66">
        <v>0</v>
      </c>
      <c r="J28" s="66">
        <v>0</v>
      </c>
      <c r="K28" s="66">
        <v>0</v>
      </c>
      <c r="L28" s="66">
        <v>0</v>
      </c>
      <c r="M28" s="8">
        <v>0.03</v>
      </c>
      <c r="N28" s="5">
        <v>12</v>
      </c>
      <c r="Q28" s="18" t="s">
        <v>200</v>
      </c>
      <c r="R28" s="66" t="s">
        <v>149</v>
      </c>
      <c r="S28" s="66" t="s">
        <v>149</v>
      </c>
      <c r="T28" s="66" t="s">
        <v>149</v>
      </c>
      <c r="U28" s="66" t="s">
        <v>149</v>
      </c>
      <c r="V28" s="66" t="s">
        <v>149</v>
      </c>
      <c r="W28" s="66" t="s">
        <v>149</v>
      </c>
      <c r="X28" s="66" t="s">
        <v>149</v>
      </c>
      <c r="Y28" s="66" t="s">
        <v>149</v>
      </c>
      <c r="Z28" s="66" t="s">
        <v>149</v>
      </c>
      <c r="AA28" s="66" t="s">
        <v>149</v>
      </c>
      <c r="AB28" s="8">
        <v>0.03</v>
      </c>
    </row>
    <row r="29" spans="2:28" ht="18.75" x14ac:dyDescent="0.35">
      <c r="B29" s="20" t="s">
        <v>201</v>
      </c>
      <c r="C29" s="81">
        <v>0</v>
      </c>
      <c r="D29" s="81">
        <v>0</v>
      </c>
      <c r="E29" s="81">
        <v>0</v>
      </c>
      <c r="F29" s="81">
        <v>0</v>
      </c>
      <c r="G29" s="81">
        <v>0</v>
      </c>
      <c r="H29" s="81">
        <v>0</v>
      </c>
      <c r="I29" s="81">
        <v>0</v>
      </c>
      <c r="J29" s="81">
        <v>0</v>
      </c>
      <c r="K29" s="81">
        <v>0</v>
      </c>
      <c r="L29" s="81">
        <v>0</v>
      </c>
      <c r="M29" s="81">
        <v>0</v>
      </c>
      <c r="N29" s="5">
        <v>13</v>
      </c>
      <c r="Q29" s="20" t="s">
        <v>201</v>
      </c>
      <c r="R29" s="81" t="s">
        <v>149</v>
      </c>
      <c r="S29" s="81" t="s">
        <v>149</v>
      </c>
      <c r="T29" s="81" t="s">
        <v>149</v>
      </c>
      <c r="U29" s="81" t="s">
        <v>149</v>
      </c>
      <c r="V29" s="81" t="s">
        <v>149</v>
      </c>
      <c r="W29" s="81" t="s">
        <v>149</v>
      </c>
      <c r="X29" s="81" t="s">
        <v>149</v>
      </c>
      <c r="Y29" s="81" t="s">
        <v>149</v>
      </c>
      <c r="Z29" s="81" t="s">
        <v>149</v>
      </c>
      <c r="AA29" s="81" t="s">
        <v>149</v>
      </c>
      <c r="AB29" s="81" t="s">
        <v>149</v>
      </c>
    </row>
    <row r="30" spans="2:28" x14ac:dyDescent="0.2">
      <c r="B30" s="13" t="s">
        <v>195</v>
      </c>
      <c r="C30" s="14"/>
      <c r="D30" s="14"/>
      <c r="E30" s="14"/>
      <c r="F30" s="14"/>
      <c r="G30" s="14"/>
      <c r="H30" s="14"/>
      <c r="I30" s="14"/>
      <c r="J30" s="14"/>
      <c r="K30" s="14"/>
      <c r="L30" s="14"/>
      <c r="M30" s="15"/>
      <c r="N30" s="5">
        <v>14</v>
      </c>
      <c r="Q30" s="78" t="s">
        <v>195</v>
      </c>
      <c r="R30" s="14"/>
      <c r="S30" s="14"/>
      <c r="T30" s="14"/>
      <c r="U30" s="14"/>
      <c r="V30" s="14"/>
      <c r="W30" s="14"/>
      <c r="X30" s="14"/>
      <c r="Y30" s="14"/>
      <c r="Z30" s="14"/>
      <c r="AA30" s="14"/>
      <c r="AB30" s="15"/>
    </row>
    <row r="31" spans="2:28" ht="18.75" x14ac:dyDescent="0.35">
      <c r="B31" s="19" t="s">
        <v>198</v>
      </c>
      <c r="C31" s="81">
        <v>0</v>
      </c>
      <c r="D31" s="81">
        <v>0</v>
      </c>
      <c r="E31" s="81">
        <v>0</v>
      </c>
      <c r="F31" s="81">
        <v>0</v>
      </c>
      <c r="G31" s="81">
        <v>0</v>
      </c>
      <c r="H31" s="81">
        <v>0</v>
      </c>
      <c r="I31" s="16">
        <v>1.7999999999999999E-2</v>
      </c>
      <c r="J31" s="81">
        <v>0</v>
      </c>
      <c r="K31" s="81">
        <v>0</v>
      </c>
      <c r="L31" s="81">
        <v>0</v>
      </c>
      <c r="M31" s="81">
        <v>0</v>
      </c>
      <c r="N31" s="5">
        <v>15</v>
      </c>
      <c r="Q31" s="19" t="s">
        <v>198</v>
      </c>
      <c r="R31" s="81" t="s">
        <v>149</v>
      </c>
      <c r="S31" s="81" t="s">
        <v>149</v>
      </c>
      <c r="T31" s="81" t="s">
        <v>149</v>
      </c>
      <c r="U31" s="81" t="s">
        <v>149</v>
      </c>
      <c r="V31" s="81" t="s">
        <v>149</v>
      </c>
      <c r="W31" s="81" t="s">
        <v>149</v>
      </c>
      <c r="X31" s="16">
        <v>1.7999999999999999E-2</v>
      </c>
      <c r="Y31" s="81" t="s">
        <v>149</v>
      </c>
      <c r="Z31" s="81" t="s">
        <v>149</v>
      </c>
      <c r="AA31" s="81" t="s">
        <v>149</v>
      </c>
      <c r="AB31" s="81" t="s">
        <v>149</v>
      </c>
    </row>
    <row r="32" spans="2:28" ht="18.75" x14ac:dyDescent="0.35">
      <c r="B32" s="18" t="s">
        <v>199</v>
      </c>
      <c r="C32" s="81">
        <v>0</v>
      </c>
      <c r="D32" s="81">
        <v>0</v>
      </c>
      <c r="E32" s="81">
        <v>0</v>
      </c>
      <c r="F32" s="81">
        <v>0</v>
      </c>
      <c r="G32" s="81">
        <v>0</v>
      </c>
      <c r="H32" s="81">
        <v>0</v>
      </c>
      <c r="I32" s="8">
        <v>4.7000000000000002E-3</v>
      </c>
      <c r="J32" s="81">
        <v>0</v>
      </c>
      <c r="K32" s="81">
        <v>0</v>
      </c>
      <c r="L32" s="81">
        <v>0</v>
      </c>
      <c r="M32" s="81">
        <v>0</v>
      </c>
      <c r="N32" s="5">
        <v>16</v>
      </c>
      <c r="Q32" s="18" t="s">
        <v>199</v>
      </c>
      <c r="R32" s="81" t="s">
        <v>149</v>
      </c>
      <c r="S32" s="81" t="s">
        <v>149</v>
      </c>
      <c r="T32" s="81" t="s">
        <v>149</v>
      </c>
      <c r="U32" s="81" t="s">
        <v>149</v>
      </c>
      <c r="V32" s="81" t="s">
        <v>149</v>
      </c>
      <c r="W32" s="81" t="s">
        <v>149</v>
      </c>
      <c r="X32" s="8">
        <v>4.7000000000000002E-3</v>
      </c>
      <c r="Y32" s="81" t="s">
        <v>149</v>
      </c>
      <c r="Z32" s="81" t="s">
        <v>149</v>
      </c>
      <c r="AA32" s="81" t="s">
        <v>149</v>
      </c>
      <c r="AB32" s="81" t="s">
        <v>149</v>
      </c>
    </row>
    <row r="33" spans="2:28" ht="18.75" x14ac:dyDescent="0.35">
      <c r="B33" s="18" t="s">
        <v>200</v>
      </c>
      <c r="C33" s="81">
        <v>0</v>
      </c>
      <c r="D33" s="81">
        <v>0</v>
      </c>
      <c r="E33" s="81">
        <v>0</v>
      </c>
      <c r="F33" s="81">
        <v>0</v>
      </c>
      <c r="G33" s="81">
        <v>0</v>
      </c>
      <c r="H33" s="81">
        <v>0</v>
      </c>
      <c r="I33" s="81">
        <v>0</v>
      </c>
      <c r="J33" s="81">
        <v>0</v>
      </c>
      <c r="K33" s="81">
        <v>0</v>
      </c>
      <c r="L33" s="81">
        <v>0</v>
      </c>
      <c r="M33" s="81">
        <v>0</v>
      </c>
      <c r="N33" s="5">
        <v>17</v>
      </c>
      <c r="Q33" s="18" t="s">
        <v>200</v>
      </c>
      <c r="R33" s="81" t="s">
        <v>149</v>
      </c>
      <c r="S33" s="81" t="s">
        <v>149</v>
      </c>
      <c r="T33" s="81" t="s">
        <v>149</v>
      </c>
      <c r="U33" s="81" t="s">
        <v>149</v>
      </c>
      <c r="V33" s="81" t="s">
        <v>149</v>
      </c>
      <c r="W33" s="81" t="s">
        <v>149</v>
      </c>
      <c r="X33" s="81" t="s">
        <v>149</v>
      </c>
      <c r="Y33" s="81" t="s">
        <v>149</v>
      </c>
      <c r="Z33" s="81" t="s">
        <v>149</v>
      </c>
      <c r="AA33" s="81" t="s">
        <v>149</v>
      </c>
      <c r="AB33" s="81" t="s">
        <v>149</v>
      </c>
    </row>
    <row r="34" spans="2:28" ht="18.75" x14ac:dyDescent="0.35">
      <c r="B34" s="20" t="s">
        <v>201</v>
      </c>
      <c r="C34" s="81">
        <v>0</v>
      </c>
      <c r="D34" s="81">
        <v>0</v>
      </c>
      <c r="E34" s="81">
        <v>0</v>
      </c>
      <c r="F34" s="81">
        <v>0</v>
      </c>
      <c r="G34" s="81">
        <v>0</v>
      </c>
      <c r="H34" s="81">
        <v>0</v>
      </c>
      <c r="I34" s="81">
        <v>0</v>
      </c>
      <c r="J34" s="81">
        <v>0</v>
      </c>
      <c r="K34" s="81">
        <v>0</v>
      </c>
      <c r="L34" s="81">
        <v>0</v>
      </c>
      <c r="M34" s="81">
        <v>0</v>
      </c>
      <c r="N34" s="5">
        <v>18</v>
      </c>
      <c r="Q34" s="20" t="s">
        <v>201</v>
      </c>
      <c r="R34" s="81" t="s">
        <v>149</v>
      </c>
      <c r="S34" s="81" t="s">
        <v>149</v>
      </c>
      <c r="T34" s="81" t="s">
        <v>149</v>
      </c>
      <c r="U34" s="81" t="s">
        <v>149</v>
      </c>
      <c r="V34" s="81" t="s">
        <v>149</v>
      </c>
      <c r="W34" s="81" t="s">
        <v>149</v>
      </c>
      <c r="X34" s="81" t="s">
        <v>149</v>
      </c>
      <c r="Y34" s="81" t="s">
        <v>149</v>
      </c>
      <c r="Z34" s="81" t="s">
        <v>149</v>
      </c>
      <c r="AA34" s="81" t="s">
        <v>149</v>
      </c>
      <c r="AB34" s="81" t="s">
        <v>149</v>
      </c>
    </row>
    <row r="35" spans="2:28" x14ac:dyDescent="0.2">
      <c r="B35" s="13" t="s">
        <v>196</v>
      </c>
      <c r="C35" s="14"/>
      <c r="D35" s="14"/>
      <c r="E35" s="14"/>
      <c r="F35" s="14"/>
      <c r="G35" s="14"/>
      <c r="H35" s="14"/>
      <c r="I35" s="14"/>
      <c r="J35" s="14"/>
      <c r="K35" s="14"/>
      <c r="L35" s="14"/>
      <c r="M35" s="15"/>
      <c r="N35" s="5">
        <v>19</v>
      </c>
      <c r="Q35" s="78" t="s">
        <v>196</v>
      </c>
      <c r="R35" s="14"/>
      <c r="S35" s="14"/>
      <c r="T35" s="14"/>
      <c r="U35" s="14"/>
      <c r="V35" s="14"/>
      <c r="W35" s="14"/>
      <c r="X35" s="14"/>
      <c r="Y35" s="14"/>
      <c r="Z35" s="14"/>
      <c r="AA35" s="14"/>
      <c r="AB35" s="15"/>
    </row>
    <row r="36" spans="2:28" ht="18.75" x14ac:dyDescent="0.35">
      <c r="B36" s="19" t="s">
        <v>198</v>
      </c>
      <c r="C36" s="81">
        <v>0</v>
      </c>
      <c r="D36" s="81">
        <v>0</v>
      </c>
      <c r="E36" s="81">
        <v>0</v>
      </c>
      <c r="F36" s="81">
        <v>0</v>
      </c>
      <c r="G36" s="81">
        <v>0</v>
      </c>
      <c r="H36" s="81">
        <v>0</v>
      </c>
      <c r="I36" s="81">
        <v>0</v>
      </c>
      <c r="J36" s="81">
        <v>0</v>
      </c>
      <c r="K36" s="81">
        <v>0</v>
      </c>
      <c r="L36" s="81">
        <v>0</v>
      </c>
      <c r="M36" s="81">
        <v>0</v>
      </c>
      <c r="N36" s="5">
        <v>20</v>
      </c>
      <c r="Q36" s="19" t="s">
        <v>198</v>
      </c>
      <c r="R36" s="81" t="s">
        <v>149</v>
      </c>
      <c r="S36" s="81" t="s">
        <v>149</v>
      </c>
      <c r="T36" s="81" t="s">
        <v>149</v>
      </c>
      <c r="U36" s="81" t="s">
        <v>149</v>
      </c>
      <c r="V36" s="81" t="s">
        <v>149</v>
      </c>
      <c r="W36" s="81" t="s">
        <v>149</v>
      </c>
      <c r="X36" s="81" t="s">
        <v>149</v>
      </c>
      <c r="Y36" s="81" t="s">
        <v>149</v>
      </c>
      <c r="Z36" s="81" t="s">
        <v>149</v>
      </c>
      <c r="AA36" s="81" t="s">
        <v>149</v>
      </c>
      <c r="AB36" s="81" t="s">
        <v>149</v>
      </c>
    </row>
    <row r="37" spans="2:28" ht="18.75" x14ac:dyDescent="0.35">
      <c r="B37" s="18" t="s">
        <v>199</v>
      </c>
      <c r="C37" s="81">
        <v>0</v>
      </c>
      <c r="D37" s="81">
        <v>0</v>
      </c>
      <c r="E37" s="81">
        <v>0</v>
      </c>
      <c r="F37" s="81">
        <v>0</v>
      </c>
      <c r="G37" s="81">
        <v>0</v>
      </c>
      <c r="H37" s="81">
        <v>0</v>
      </c>
      <c r="I37" s="81">
        <v>0</v>
      </c>
      <c r="J37" s="81">
        <v>0</v>
      </c>
      <c r="K37" s="81">
        <v>0</v>
      </c>
      <c r="L37" s="81">
        <v>0</v>
      </c>
      <c r="M37" s="81">
        <v>0</v>
      </c>
      <c r="N37" s="5">
        <v>21</v>
      </c>
      <c r="Q37" s="18" t="s">
        <v>199</v>
      </c>
      <c r="R37" s="81" t="s">
        <v>149</v>
      </c>
      <c r="S37" s="81" t="s">
        <v>149</v>
      </c>
      <c r="T37" s="81" t="s">
        <v>149</v>
      </c>
      <c r="U37" s="81" t="s">
        <v>149</v>
      </c>
      <c r="V37" s="81" t="s">
        <v>149</v>
      </c>
      <c r="W37" s="81" t="s">
        <v>149</v>
      </c>
      <c r="X37" s="81" t="s">
        <v>149</v>
      </c>
      <c r="Y37" s="81" t="s">
        <v>149</v>
      </c>
      <c r="Z37" s="81" t="s">
        <v>149</v>
      </c>
      <c r="AA37" s="81" t="s">
        <v>149</v>
      </c>
      <c r="AB37" s="81" t="s">
        <v>149</v>
      </c>
    </row>
    <row r="38" spans="2:28" ht="18.75" x14ac:dyDescent="0.35">
      <c r="B38" s="18" t="s">
        <v>200</v>
      </c>
      <c r="C38" s="81">
        <v>0</v>
      </c>
      <c r="D38" s="81">
        <v>0</v>
      </c>
      <c r="E38" s="81">
        <v>0</v>
      </c>
      <c r="F38" s="81">
        <v>0</v>
      </c>
      <c r="G38" s="81">
        <v>0</v>
      </c>
      <c r="H38" s="81">
        <v>0</v>
      </c>
      <c r="I38" s="81">
        <v>0</v>
      </c>
      <c r="J38" s="81">
        <v>0</v>
      </c>
      <c r="K38" s="81">
        <v>0</v>
      </c>
      <c r="L38" s="81">
        <v>0</v>
      </c>
      <c r="M38" s="81">
        <v>0</v>
      </c>
      <c r="N38" s="5">
        <v>22</v>
      </c>
      <c r="Q38" s="18" t="s">
        <v>200</v>
      </c>
      <c r="R38" s="81" t="s">
        <v>149</v>
      </c>
      <c r="S38" s="81" t="s">
        <v>149</v>
      </c>
      <c r="T38" s="81" t="s">
        <v>149</v>
      </c>
      <c r="U38" s="81" t="s">
        <v>149</v>
      </c>
      <c r="V38" s="81" t="s">
        <v>149</v>
      </c>
      <c r="W38" s="81" t="s">
        <v>149</v>
      </c>
      <c r="X38" s="81" t="s">
        <v>149</v>
      </c>
      <c r="Y38" s="81" t="s">
        <v>149</v>
      </c>
      <c r="Z38" s="81" t="s">
        <v>149</v>
      </c>
      <c r="AA38" s="81" t="s">
        <v>149</v>
      </c>
      <c r="AB38" s="81" t="s">
        <v>149</v>
      </c>
    </row>
    <row r="39" spans="2:28" ht="18.75" x14ac:dyDescent="0.35">
      <c r="B39" s="20" t="s">
        <v>201</v>
      </c>
      <c r="C39" s="81">
        <v>0</v>
      </c>
      <c r="D39" s="81">
        <v>0</v>
      </c>
      <c r="E39" s="81">
        <v>0</v>
      </c>
      <c r="F39" s="81">
        <v>0</v>
      </c>
      <c r="G39" s="81">
        <v>0</v>
      </c>
      <c r="H39" s="81">
        <v>0</v>
      </c>
      <c r="I39" s="81">
        <v>0</v>
      </c>
      <c r="J39" s="81">
        <v>0</v>
      </c>
      <c r="K39" s="81">
        <v>0</v>
      </c>
      <c r="L39" s="81">
        <v>0</v>
      </c>
      <c r="M39" s="81">
        <v>0</v>
      </c>
      <c r="N39" s="5">
        <v>23</v>
      </c>
      <c r="Q39" s="20" t="s">
        <v>201</v>
      </c>
      <c r="R39" s="81" t="s">
        <v>149</v>
      </c>
      <c r="S39" s="81" t="s">
        <v>149</v>
      </c>
      <c r="T39" s="81" t="s">
        <v>149</v>
      </c>
      <c r="U39" s="81" t="s">
        <v>149</v>
      </c>
      <c r="V39" s="81" t="s">
        <v>149</v>
      </c>
      <c r="W39" s="81" t="s">
        <v>149</v>
      </c>
      <c r="X39" s="81" t="s">
        <v>149</v>
      </c>
      <c r="Y39" s="81" t="s">
        <v>149</v>
      </c>
      <c r="Z39" s="81" t="s">
        <v>149</v>
      </c>
      <c r="AA39" s="81" t="s">
        <v>149</v>
      </c>
      <c r="AB39" s="81" t="s">
        <v>149</v>
      </c>
    </row>
    <row r="40" spans="2:28" ht="15" x14ac:dyDescent="0.25">
      <c r="B40" s="50"/>
      <c r="C40" s="45"/>
      <c r="D40" s="45"/>
      <c r="E40" s="45"/>
      <c r="F40" s="45" t="s">
        <v>197</v>
      </c>
      <c r="G40" s="45"/>
      <c r="H40" s="45"/>
      <c r="I40" s="45"/>
      <c r="J40" s="45"/>
      <c r="K40" s="45"/>
      <c r="L40" s="45"/>
      <c r="M40" s="46"/>
      <c r="N40" s="5">
        <v>24</v>
      </c>
      <c r="Q40" s="50"/>
      <c r="R40" s="45"/>
      <c r="S40" s="45"/>
      <c r="T40" s="45"/>
      <c r="U40" s="45" t="s">
        <v>197</v>
      </c>
      <c r="V40" s="45"/>
      <c r="W40" s="45"/>
      <c r="X40" s="45"/>
      <c r="Y40" s="45"/>
      <c r="Z40" s="45"/>
      <c r="AA40" s="45"/>
      <c r="AB40" s="46"/>
    </row>
    <row r="41" spans="2:28" ht="18.75" x14ac:dyDescent="0.35">
      <c r="B41" s="19" t="s">
        <v>198</v>
      </c>
      <c r="C41" s="16">
        <v>0.77</v>
      </c>
      <c r="D41" s="80">
        <v>0</v>
      </c>
      <c r="E41" s="80">
        <v>0</v>
      </c>
      <c r="F41" s="16">
        <v>0.24</v>
      </c>
      <c r="G41" s="80">
        <v>0</v>
      </c>
      <c r="H41" s="80">
        <v>0</v>
      </c>
      <c r="I41" s="16">
        <v>0.23</v>
      </c>
      <c r="J41" s="24">
        <v>0.2</v>
      </c>
      <c r="K41" s="80">
        <v>0</v>
      </c>
      <c r="L41" s="80">
        <v>0</v>
      </c>
      <c r="M41" s="80">
        <v>0</v>
      </c>
      <c r="N41" s="5">
        <v>25</v>
      </c>
      <c r="Q41" s="19" t="s">
        <v>198</v>
      </c>
      <c r="R41" s="16">
        <v>0.77</v>
      </c>
      <c r="S41" s="80" t="s">
        <v>149</v>
      </c>
      <c r="T41" s="80" t="s">
        <v>149</v>
      </c>
      <c r="U41" s="16">
        <v>0.24</v>
      </c>
      <c r="V41" s="80" t="s">
        <v>149</v>
      </c>
      <c r="W41" s="80" t="s">
        <v>149</v>
      </c>
      <c r="X41" s="16">
        <v>0.23</v>
      </c>
      <c r="Y41" s="24">
        <v>0.2</v>
      </c>
      <c r="Z41" s="80" t="s">
        <v>149</v>
      </c>
      <c r="AA41" s="80" t="s">
        <v>149</v>
      </c>
      <c r="AB41" s="80" t="s">
        <v>149</v>
      </c>
    </row>
    <row r="42" spans="2:28" ht="18.75" x14ac:dyDescent="0.35">
      <c r="B42" s="18" t="s">
        <v>199</v>
      </c>
      <c r="C42" s="66">
        <v>0</v>
      </c>
      <c r="D42" s="66">
        <v>0</v>
      </c>
      <c r="E42" s="66">
        <v>0</v>
      </c>
      <c r="F42" s="66">
        <v>0</v>
      </c>
      <c r="G42" s="66">
        <v>0</v>
      </c>
      <c r="H42" s="66">
        <v>0</v>
      </c>
      <c r="I42" s="66">
        <v>0</v>
      </c>
      <c r="J42" s="66">
        <v>0</v>
      </c>
      <c r="K42" s="66">
        <v>0</v>
      </c>
      <c r="L42" s="66">
        <v>0</v>
      </c>
      <c r="M42" s="66">
        <v>0</v>
      </c>
      <c r="N42" s="5">
        <v>26</v>
      </c>
      <c r="Q42" s="18" t="s">
        <v>199</v>
      </c>
      <c r="R42" s="66" t="s">
        <v>149</v>
      </c>
      <c r="S42" s="66" t="s">
        <v>149</v>
      </c>
      <c r="T42" s="66" t="s">
        <v>149</v>
      </c>
      <c r="U42" s="66" t="s">
        <v>149</v>
      </c>
      <c r="V42" s="66" t="s">
        <v>149</v>
      </c>
      <c r="W42" s="66" t="s">
        <v>149</v>
      </c>
      <c r="X42" s="66" t="s">
        <v>149</v>
      </c>
      <c r="Y42" s="66" t="s">
        <v>149</v>
      </c>
      <c r="Z42" s="66" t="s">
        <v>149</v>
      </c>
      <c r="AA42" s="66" t="s">
        <v>149</v>
      </c>
      <c r="AB42" s="66" t="s">
        <v>149</v>
      </c>
    </row>
    <row r="43" spans="2:28" ht="18.75" x14ac:dyDescent="0.35">
      <c r="B43" s="18" t="s">
        <v>200</v>
      </c>
      <c r="C43" s="66">
        <v>0</v>
      </c>
      <c r="D43" s="66">
        <v>0</v>
      </c>
      <c r="E43" s="66">
        <v>0</v>
      </c>
      <c r="F43" s="66">
        <v>0</v>
      </c>
      <c r="G43" s="66">
        <v>0</v>
      </c>
      <c r="H43" s="66">
        <v>0</v>
      </c>
      <c r="I43" s="66">
        <v>0</v>
      </c>
      <c r="J43" s="66">
        <v>0</v>
      </c>
      <c r="K43" s="66">
        <v>0</v>
      </c>
      <c r="L43" s="66">
        <v>0</v>
      </c>
      <c r="M43" s="66">
        <v>0</v>
      </c>
      <c r="N43" s="5">
        <v>27</v>
      </c>
      <c r="Q43" s="18" t="s">
        <v>200</v>
      </c>
      <c r="R43" s="66" t="s">
        <v>149</v>
      </c>
      <c r="S43" s="66" t="s">
        <v>149</v>
      </c>
      <c r="T43" s="66" t="s">
        <v>149</v>
      </c>
      <c r="U43" s="66" t="s">
        <v>149</v>
      </c>
      <c r="V43" s="66" t="s">
        <v>149</v>
      </c>
      <c r="W43" s="66" t="s">
        <v>149</v>
      </c>
      <c r="X43" s="66" t="s">
        <v>149</v>
      </c>
      <c r="Y43" s="66" t="s">
        <v>149</v>
      </c>
      <c r="Z43" s="66" t="s">
        <v>149</v>
      </c>
      <c r="AA43" s="66" t="s">
        <v>149</v>
      </c>
      <c r="AB43" s="66" t="s">
        <v>149</v>
      </c>
    </row>
    <row r="44" spans="2:28" ht="18.75" x14ac:dyDescent="0.35">
      <c r="B44" s="18" t="s">
        <v>201</v>
      </c>
      <c r="C44" s="66">
        <v>0</v>
      </c>
      <c r="D44" s="66">
        <v>0</v>
      </c>
      <c r="E44" s="66">
        <v>0</v>
      </c>
      <c r="F44" s="66">
        <v>0</v>
      </c>
      <c r="G44" s="66">
        <v>0</v>
      </c>
      <c r="H44" s="66">
        <v>0</v>
      </c>
      <c r="I44" s="66">
        <v>0</v>
      </c>
      <c r="J44" s="66">
        <v>0</v>
      </c>
      <c r="K44" s="66">
        <v>0</v>
      </c>
      <c r="L44" s="66">
        <v>0</v>
      </c>
      <c r="M44" s="66">
        <v>0</v>
      </c>
      <c r="N44" s="5">
        <v>28</v>
      </c>
      <c r="Q44" s="18" t="s">
        <v>201</v>
      </c>
      <c r="R44" s="66" t="s">
        <v>149</v>
      </c>
      <c r="S44" s="66" t="s">
        <v>149</v>
      </c>
      <c r="T44" s="66" t="s">
        <v>149</v>
      </c>
      <c r="U44" s="66" t="s">
        <v>149</v>
      </c>
      <c r="V44" s="66" t="s">
        <v>149</v>
      </c>
      <c r="W44" s="66" t="s">
        <v>149</v>
      </c>
      <c r="X44" s="66" t="s">
        <v>149</v>
      </c>
      <c r="Y44" s="66" t="s">
        <v>149</v>
      </c>
      <c r="Z44" s="66" t="s">
        <v>149</v>
      </c>
      <c r="AA44" s="66" t="s">
        <v>149</v>
      </c>
      <c r="AB44" s="66" t="s">
        <v>149</v>
      </c>
    </row>
    <row r="45" spans="2:28" ht="15" x14ac:dyDescent="0.25">
      <c r="B45" s="73" t="s">
        <v>58</v>
      </c>
      <c r="C45" s="73"/>
      <c r="D45" s="73"/>
      <c r="E45" s="73"/>
      <c r="F45" s="73"/>
      <c r="G45" s="73"/>
      <c r="H45" s="73"/>
      <c r="Q45" s="5" t="s">
        <v>203</v>
      </c>
    </row>
    <row r="46" spans="2:28" x14ac:dyDescent="0.2">
      <c r="B46" s="73"/>
      <c r="C46" s="73"/>
      <c r="D46" s="73"/>
      <c r="E46" s="73"/>
      <c r="F46" s="73"/>
      <c r="G46" s="73"/>
      <c r="H46" s="73"/>
    </row>
    <row r="47" spans="2:28" ht="38.25" customHeight="1" x14ac:dyDescent="0.25">
      <c r="B47" s="1043" t="s">
        <v>117</v>
      </c>
      <c r="C47" s="1043"/>
      <c r="D47" s="1043"/>
      <c r="E47" s="1043"/>
      <c r="F47" s="1043"/>
      <c r="G47" s="1043"/>
      <c r="H47" s="1043"/>
      <c r="I47" s="1043"/>
      <c r="J47" s="1043"/>
      <c r="K47" s="1043"/>
      <c r="L47" s="1043"/>
      <c r="M47" s="1043"/>
      <c r="Q47" s="1043" t="s">
        <v>117</v>
      </c>
      <c r="R47" s="1043"/>
      <c r="S47" s="1043"/>
      <c r="T47" s="1043"/>
      <c r="U47" s="1043"/>
      <c r="V47" s="1043"/>
      <c r="W47" s="1043"/>
      <c r="X47" s="1043"/>
      <c r="Y47" s="1043"/>
      <c r="Z47" s="1043"/>
      <c r="AA47" s="1043"/>
      <c r="AB47" s="1043"/>
    </row>
    <row r="48" spans="2:28" ht="15" x14ac:dyDescent="0.25">
      <c r="B48" s="1041" t="s">
        <v>185</v>
      </c>
      <c r="C48" s="1041" t="s">
        <v>186</v>
      </c>
      <c r="D48" s="1041"/>
      <c r="E48" s="1041"/>
      <c r="F48" s="1041"/>
      <c r="G48" s="1041"/>
      <c r="H48" s="1041"/>
      <c r="I48" s="1041"/>
      <c r="J48" s="1041"/>
      <c r="K48" s="1041"/>
      <c r="L48" s="1041"/>
      <c r="M48" s="1041"/>
      <c r="Q48" s="1041" t="s">
        <v>185</v>
      </c>
      <c r="R48" s="1041" t="s">
        <v>186</v>
      </c>
      <c r="S48" s="1041"/>
      <c r="T48" s="1041"/>
      <c r="U48" s="1041"/>
      <c r="V48" s="1041"/>
      <c r="W48" s="1041"/>
      <c r="X48" s="1041"/>
      <c r="Y48" s="1041"/>
      <c r="Z48" s="1041"/>
      <c r="AA48" s="1041"/>
      <c r="AB48" s="1041"/>
    </row>
    <row r="49" spans="2:28" ht="15.75" customHeight="1" x14ac:dyDescent="0.2">
      <c r="B49" s="1042"/>
      <c r="C49" s="187" t="s">
        <v>374</v>
      </c>
      <c r="D49" s="187" t="s">
        <v>377</v>
      </c>
      <c r="E49" s="187" t="s">
        <v>309</v>
      </c>
      <c r="F49" s="187" t="s">
        <v>312</v>
      </c>
      <c r="G49" s="187" t="s">
        <v>380</v>
      </c>
      <c r="H49" s="187" t="s">
        <v>389</v>
      </c>
      <c r="I49" s="187" t="s">
        <v>371</v>
      </c>
      <c r="J49" s="187" t="s">
        <v>365</v>
      </c>
      <c r="K49" s="127" t="s">
        <v>518</v>
      </c>
      <c r="L49" s="127" t="s">
        <v>519</v>
      </c>
      <c r="M49" s="147" t="s">
        <v>517</v>
      </c>
      <c r="Q49" s="1042"/>
      <c r="R49" s="187" t="s">
        <v>374</v>
      </c>
      <c r="S49" s="187" t="s">
        <v>377</v>
      </c>
      <c r="T49" s="187" t="s">
        <v>309</v>
      </c>
      <c r="U49" s="187" t="s">
        <v>312</v>
      </c>
      <c r="V49" s="187" t="s">
        <v>380</v>
      </c>
      <c r="W49" s="187" t="s">
        <v>389</v>
      </c>
      <c r="X49" s="187" t="s">
        <v>371</v>
      </c>
      <c r="Y49" s="187" t="s">
        <v>365</v>
      </c>
      <c r="Z49" s="121" t="s">
        <v>518</v>
      </c>
      <c r="AA49" s="121" t="s">
        <v>519</v>
      </c>
      <c r="AB49" s="121" t="s">
        <v>517</v>
      </c>
    </row>
    <row r="50" spans="2:28" ht="15.75" customHeight="1" x14ac:dyDescent="0.3">
      <c r="B50" s="12"/>
      <c r="C50" s="189" t="s">
        <v>174</v>
      </c>
      <c r="D50" s="189" t="s">
        <v>175</v>
      </c>
      <c r="E50" s="189" t="s">
        <v>176</v>
      </c>
      <c r="F50" s="189" t="s">
        <v>202</v>
      </c>
      <c r="G50" s="189" t="s">
        <v>177</v>
      </c>
      <c r="H50" s="189" t="s">
        <v>189</v>
      </c>
      <c r="I50" s="189" t="s">
        <v>178</v>
      </c>
      <c r="J50" s="189" t="s">
        <v>179</v>
      </c>
      <c r="K50" s="189" t="s">
        <v>190</v>
      </c>
      <c r="L50" s="189" t="s">
        <v>191</v>
      </c>
      <c r="M50" s="189" t="s">
        <v>192</v>
      </c>
      <c r="Q50" s="12"/>
      <c r="R50" s="189" t="s">
        <v>174</v>
      </c>
      <c r="S50" s="189" t="s">
        <v>175</v>
      </c>
      <c r="T50" s="189" t="s">
        <v>176</v>
      </c>
      <c r="U50" s="189" t="s">
        <v>202</v>
      </c>
      <c r="V50" s="189" t="s">
        <v>177</v>
      </c>
      <c r="W50" s="189" t="s">
        <v>189</v>
      </c>
      <c r="X50" s="189" t="s">
        <v>178</v>
      </c>
      <c r="Y50" s="189" t="s">
        <v>179</v>
      </c>
      <c r="Z50" s="189" t="s">
        <v>190</v>
      </c>
      <c r="AA50" s="189" t="s">
        <v>191</v>
      </c>
      <c r="AB50" s="189" t="s">
        <v>192</v>
      </c>
    </row>
    <row r="51" spans="2:28" ht="15.75" customHeight="1" x14ac:dyDescent="0.25">
      <c r="B51" s="50"/>
      <c r="C51" s="45"/>
      <c r="D51" s="45"/>
      <c r="E51" s="45"/>
      <c r="F51" s="45" t="s">
        <v>188</v>
      </c>
      <c r="G51" s="51"/>
      <c r="H51" s="45"/>
      <c r="I51" s="45"/>
      <c r="J51" s="45"/>
      <c r="K51" s="45"/>
      <c r="L51" s="45"/>
      <c r="M51" s="46"/>
      <c r="N51" s="67"/>
      <c r="O51" s="146"/>
      <c r="Q51" s="50"/>
      <c r="R51" s="45"/>
      <c r="S51" s="45"/>
      <c r="T51" s="45"/>
      <c r="U51" s="45" t="s">
        <v>188</v>
      </c>
      <c r="V51" s="51"/>
      <c r="W51" s="45"/>
      <c r="X51" s="45"/>
      <c r="Y51" s="45"/>
      <c r="Z51" s="45"/>
      <c r="AA51" s="45"/>
      <c r="AB51" s="46"/>
    </row>
    <row r="52" spans="2:28" ht="18.75" x14ac:dyDescent="0.35">
      <c r="B52" s="19" t="s">
        <v>198</v>
      </c>
      <c r="C52" s="24">
        <v>0.8</v>
      </c>
      <c r="D52" s="24">
        <v>0.8</v>
      </c>
      <c r="E52" s="16">
        <v>0.48</v>
      </c>
      <c r="F52" s="16">
        <v>0.14000000000000001</v>
      </c>
      <c r="G52" s="80">
        <v>0</v>
      </c>
      <c r="H52" s="16">
        <v>0.28999999999999998</v>
      </c>
      <c r="I52" s="16">
        <v>0.32</v>
      </c>
      <c r="J52" s="16">
        <v>0.37</v>
      </c>
      <c r="K52" s="16">
        <v>0.09</v>
      </c>
      <c r="L52" s="80">
        <v>0</v>
      </c>
      <c r="M52" s="80">
        <v>0</v>
      </c>
      <c r="N52" s="67"/>
      <c r="O52" s="146"/>
      <c r="Q52" s="19" t="s">
        <v>198</v>
      </c>
      <c r="R52" s="24">
        <v>0.8</v>
      </c>
      <c r="S52" s="24">
        <v>0.8</v>
      </c>
      <c r="T52" s="16">
        <v>0.48</v>
      </c>
      <c r="U52" s="16">
        <v>0.14000000000000001</v>
      </c>
      <c r="V52" s="80" t="s">
        <v>149</v>
      </c>
      <c r="W52" s="16">
        <v>0.28999999999999998</v>
      </c>
      <c r="X52" s="16">
        <v>0.32</v>
      </c>
      <c r="Y52" s="16">
        <v>0.37</v>
      </c>
      <c r="Z52" s="16">
        <v>0.09</v>
      </c>
      <c r="AA52" s="80" t="s">
        <v>149</v>
      </c>
      <c r="AB52" s="80" t="s">
        <v>149</v>
      </c>
    </row>
    <row r="53" spans="2:28" ht="18.75" x14ac:dyDescent="0.35">
      <c r="B53" s="18" t="s">
        <v>199</v>
      </c>
      <c r="C53" s="66">
        <v>0</v>
      </c>
      <c r="D53" s="66">
        <v>0</v>
      </c>
      <c r="E53" s="8">
        <v>1.8E-3</v>
      </c>
      <c r="F53" s="8">
        <v>1.1000000000000001E-3</v>
      </c>
      <c r="G53" s="66">
        <v>0</v>
      </c>
      <c r="H53" s="8">
        <v>7.9000000000000001E-2</v>
      </c>
      <c r="I53" s="66">
        <v>0</v>
      </c>
      <c r="J53" s="66">
        <v>0</v>
      </c>
      <c r="K53" s="8">
        <v>0.27</v>
      </c>
      <c r="L53" s="66">
        <v>0</v>
      </c>
      <c r="M53" s="66">
        <v>0</v>
      </c>
      <c r="N53" s="67"/>
      <c r="O53" s="146"/>
      <c r="Q53" s="18" t="s">
        <v>199</v>
      </c>
      <c r="R53" s="66" t="s">
        <v>149</v>
      </c>
      <c r="S53" s="66" t="s">
        <v>149</v>
      </c>
      <c r="T53" s="8">
        <v>1.8E-3</v>
      </c>
      <c r="U53" s="8">
        <v>1.1000000000000001E-3</v>
      </c>
      <c r="V53" s="66" t="s">
        <v>149</v>
      </c>
      <c r="W53" s="8">
        <v>7.9000000000000001E-2</v>
      </c>
      <c r="X53" s="66" t="s">
        <v>149</v>
      </c>
      <c r="Y53" s="66" t="s">
        <v>149</v>
      </c>
      <c r="Z53" s="8">
        <v>0.27</v>
      </c>
      <c r="AA53" s="66" t="s">
        <v>149</v>
      </c>
      <c r="AB53" s="66" t="s">
        <v>149</v>
      </c>
    </row>
    <row r="54" spans="2:28" ht="18.75" x14ac:dyDescent="0.35">
      <c r="B54" s="18" t="s">
        <v>200</v>
      </c>
      <c r="C54" s="66">
        <v>0</v>
      </c>
      <c r="D54" s="66">
        <v>0</v>
      </c>
      <c r="E54" s="8">
        <v>1.1000000000000001E-3</v>
      </c>
      <c r="F54" s="66">
        <v>0</v>
      </c>
      <c r="G54" s="66">
        <v>0</v>
      </c>
      <c r="H54" s="8">
        <v>0.12</v>
      </c>
      <c r="I54" s="66">
        <v>0</v>
      </c>
      <c r="J54" s="66">
        <v>0</v>
      </c>
      <c r="K54" s="8">
        <v>0.28999999999999998</v>
      </c>
      <c r="L54" s="66">
        <v>0</v>
      </c>
      <c r="M54" s="66">
        <v>0</v>
      </c>
      <c r="N54" s="67"/>
      <c r="O54" s="146"/>
      <c r="Q54" s="18" t="s">
        <v>200</v>
      </c>
      <c r="R54" s="66" t="s">
        <v>149</v>
      </c>
      <c r="S54" s="66" t="s">
        <v>149</v>
      </c>
      <c r="T54" s="8">
        <v>1.1000000000000001E-3</v>
      </c>
      <c r="U54" s="66" t="s">
        <v>149</v>
      </c>
      <c r="V54" s="66" t="s">
        <v>149</v>
      </c>
      <c r="W54" s="8">
        <v>0.12</v>
      </c>
      <c r="X54" s="66" t="s">
        <v>149</v>
      </c>
      <c r="Y54" s="66" t="s">
        <v>149</v>
      </c>
      <c r="Z54" s="8">
        <v>0.28999999999999998</v>
      </c>
      <c r="AA54" s="66" t="s">
        <v>149</v>
      </c>
      <c r="AB54" s="66" t="s">
        <v>149</v>
      </c>
    </row>
    <row r="55" spans="2:28" ht="18.75" x14ac:dyDescent="0.35">
      <c r="B55" s="20" t="s">
        <v>201</v>
      </c>
      <c r="C55" s="81">
        <v>0</v>
      </c>
      <c r="D55" s="81">
        <v>0</v>
      </c>
      <c r="E55" s="81">
        <v>0</v>
      </c>
      <c r="F55" s="81">
        <v>0</v>
      </c>
      <c r="G55" s="81">
        <v>0</v>
      </c>
      <c r="H55" s="81">
        <v>0</v>
      </c>
      <c r="I55" s="81">
        <v>0</v>
      </c>
      <c r="J55" s="81">
        <v>0</v>
      </c>
      <c r="K55" s="81">
        <v>0</v>
      </c>
      <c r="L55" s="81">
        <v>0</v>
      </c>
      <c r="M55" s="81">
        <v>0</v>
      </c>
      <c r="N55" s="67"/>
      <c r="O55" s="146"/>
      <c r="Q55" s="20" t="s">
        <v>201</v>
      </c>
      <c r="R55" s="81" t="s">
        <v>149</v>
      </c>
      <c r="S55" s="81" t="s">
        <v>149</v>
      </c>
      <c r="T55" s="81" t="s">
        <v>149</v>
      </c>
      <c r="U55" s="81" t="s">
        <v>149</v>
      </c>
      <c r="V55" s="81" t="s">
        <v>149</v>
      </c>
      <c r="W55" s="81" t="s">
        <v>149</v>
      </c>
      <c r="X55" s="81" t="s">
        <v>149</v>
      </c>
      <c r="Y55" s="81" t="s">
        <v>149</v>
      </c>
      <c r="Z55" s="81" t="s">
        <v>149</v>
      </c>
      <c r="AA55" s="81" t="s">
        <v>149</v>
      </c>
      <c r="AB55" s="81" t="s">
        <v>149</v>
      </c>
    </row>
    <row r="56" spans="2:28" ht="15" x14ac:dyDescent="0.25">
      <c r="B56" s="50"/>
      <c r="C56" s="45"/>
      <c r="D56" s="45"/>
      <c r="E56" s="45"/>
      <c r="F56" s="45" t="s">
        <v>193</v>
      </c>
      <c r="G56" s="45"/>
      <c r="H56" s="45"/>
      <c r="I56" s="45"/>
      <c r="J56" s="45"/>
      <c r="K56" s="45"/>
      <c r="L56" s="45"/>
      <c r="M56" s="46"/>
      <c r="N56" s="67"/>
      <c r="O56" s="146"/>
      <c r="Q56" s="50"/>
      <c r="R56" s="45"/>
      <c r="S56" s="45"/>
      <c r="T56" s="45"/>
      <c r="U56" s="45" t="s">
        <v>193</v>
      </c>
      <c r="V56" s="45"/>
      <c r="W56" s="45"/>
      <c r="X56" s="45"/>
      <c r="Y56" s="45"/>
      <c r="Z56" s="45"/>
      <c r="AA56" s="45"/>
      <c r="AB56" s="46"/>
    </row>
    <row r="57" spans="2:28" ht="15" x14ac:dyDescent="0.25">
      <c r="B57" s="47" t="s">
        <v>194</v>
      </c>
      <c r="C57" s="48"/>
      <c r="D57" s="48"/>
      <c r="E57" s="48"/>
      <c r="F57" s="48"/>
      <c r="G57" s="48"/>
      <c r="H57" s="48"/>
      <c r="I57" s="48"/>
      <c r="J57" s="48"/>
      <c r="K57" s="48"/>
      <c r="L57" s="48"/>
      <c r="M57" s="49"/>
      <c r="N57" s="68"/>
      <c r="O57" s="146"/>
      <c r="Q57" s="79" t="s">
        <v>194</v>
      </c>
      <c r="R57" s="48"/>
      <c r="S57" s="48"/>
      <c r="T57" s="48"/>
      <c r="U57" s="48"/>
      <c r="V57" s="48"/>
      <c r="W57" s="48"/>
      <c r="X57" s="48"/>
      <c r="Y57" s="48"/>
      <c r="Z57" s="48"/>
      <c r="AA57" s="48"/>
      <c r="AB57" s="49"/>
    </row>
    <row r="58" spans="2:28" ht="18.75" x14ac:dyDescent="0.35">
      <c r="B58" s="19" t="s">
        <v>198</v>
      </c>
      <c r="C58" s="80">
        <v>0</v>
      </c>
      <c r="D58" s="80">
        <v>0</v>
      </c>
      <c r="E58" s="80">
        <v>0</v>
      </c>
      <c r="F58" s="80">
        <v>0</v>
      </c>
      <c r="G58" s="80">
        <v>0</v>
      </c>
      <c r="H58" s="80">
        <v>0</v>
      </c>
      <c r="I58" s="16">
        <v>0.23</v>
      </c>
      <c r="J58" s="80">
        <v>0</v>
      </c>
      <c r="K58" s="80">
        <v>0</v>
      </c>
      <c r="L58" s="80">
        <v>0</v>
      </c>
      <c r="M58" s="80">
        <v>0</v>
      </c>
      <c r="N58" s="67"/>
      <c r="O58" s="146"/>
      <c r="Q58" s="19" t="s">
        <v>198</v>
      </c>
      <c r="R58" s="80" t="s">
        <v>149</v>
      </c>
      <c r="S58" s="80" t="s">
        <v>149</v>
      </c>
      <c r="T58" s="80" t="s">
        <v>149</v>
      </c>
      <c r="U58" s="80" t="s">
        <v>149</v>
      </c>
      <c r="V58" s="80" t="s">
        <v>149</v>
      </c>
      <c r="W58" s="80" t="s">
        <v>149</v>
      </c>
      <c r="X58" s="16">
        <v>0.23</v>
      </c>
      <c r="Y58" s="80" t="s">
        <v>149</v>
      </c>
      <c r="Z58" s="80" t="s">
        <v>149</v>
      </c>
      <c r="AA58" s="80" t="s">
        <v>149</v>
      </c>
      <c r="AB58" s="80" t="s">
        <v>149</v>
      </c>
    </row>
    <row r="59" spans="2:28" ht="18.75" x14ac:dyDescent="0.35">
      <c r="B59" s="18" t="s">
        <v>199</v>
      </c>
      <c r="C59" s="80">
        <v>0</v>
      </c>
      <c r="D59" s="80">
        <v>0</v>
      </c>
      <c r="E59" s="80">
        <v>0</v>
      </c>
      <c r="F59" s="80">
        <v>0</v>
      </c>
      <c r="G59" s="80">
        <v>0</v>
      </c>
      <c r="H59" s="80">
        <v>0</v>
      </c>
      <c r="I59" s="8">
        <v>4.5999999999999999E-3</v>
      </c>
      <c r="J59" s="80">
        <v>0</v>
      </c>
      <c r="K59" s="80">
        <v>0</v>
      </c>
      <c r="L59" s="80">
        <v>0</v>
      </c>
      <c r="M59" s="80">
        <v>0</v>
      </c>
      <c r="N59" s="67"/>
      <c r="O59" s="127"/>
      <c r="Q59" s="18" t="s">
        <v>199</v>
      </c>
      <c r="R59" s="80" t="s">
        <v>149</v>
      </c>
      <c r="S59" s="80" t="s">
        <v>149</v>
      </c>
      <c r="T59" s="80" t="s">
        <v>149</v>
      </c>
      <c r="U59" s="80" t="s">
        <v>149</v>
      </c>
      <c r="V59" s="80" t="s">
        <v>149</v>
      </c>
      <c r="W59" s="80" t="s">
        <v>149</v>
      </c>
      <c r="X59" s="8">
        <v>4.5999999999999999E-3</v>
      </c>
      <c r="Y59" s="80" t="s">
        <v>149</v>
      </c>
      <c r="Z59" s="80" t="s">
        <v>149</v>
      </c>
      <c r="AA59" s="80" t="s">
        <v>149</v>
      </c>
      <c r="AB59" s="80" t="s">
        <v>149</v>
      </c>
    </row>
    <row r="60" spans="2:28" ht="18.75" x14ac:dyDescent="0.35">
      <c r="B60" s="18" t="s">
        <v>200</v>
      </c>
      <c r="C60" s="80">
        <v>0</v>
      </c>
      <c r="D60" s="80">
        <v>0</v>
      </c>
      <c r="E60" s="80">
        <v>0</v>
      </c>
      <c r="F60" s="80">
        <v>0</v>
      </c>
      <c r="G60" s="80">
        <v>0</v>
      </c>
      <c r="H60" s="80">
        <v>0</v>
      </c>
      <c r="I60" s="80">
        <v>0</v>
      </c>
      <c r="J60" s="80">
        <v>0</v>
      </c>
      <c r="K60" s="80">
        <v>0</v>
      </c>
      <c r="L60" s="80">
        <v>0</v>
      </c>
      <c r="M60" s="80">
        <v>0</v>
      </c>
      <c r="N60" s="67"/>
      <c r="O60" s="127"/>
      <c r="Q60" s="18" t="s">
        <v>200</v>
      </c>
      <c r="R60" s="80" t="s">
        <v>149</v>
      </c>
      <c r="S60" s="80" t="s">
        <v>149</v>
      </c>
      <c r="T60" s="80" t="s">
        <v>149</v>
      </c>
      <c r="U60" s="80" t="s">
        <v>149</v>
      </c>
      <c r="V60" s="80" t="s">
        <v>149</v>
      </c>
      <c r="W60" s="80" t="s">
        <v>149</v>
      </c>
      <c r="X60" s="80" t="s">
        <v>149</v>
      </c>
      <c r="Y60" s="80" t="s">
        <v>149</v>
      </c>
      <c r="Z60" s="80" t="s">
        <v>149</v>
      </c>
      <c r="AA60" s="80" t="s">
        <v>149</v>
      </c>
      <c r="AB60" s="80" t="s">
        <v>149</v>
      </c>
    </row>
    <row r="61" spans="2:28" ht="18.75" x14ac:dyDescent="0.35">
      <c r="B61" s="20" t="s">
        <v>201</v>
      </c>
      <c r="C61" s="80">
        <v>0</v>
      </c>
      <c r="D61" s="80">
        <v>0</v>
      </c>
      <c r="E61" s="80">
        <v>0</v>
      </c>
      <c r="F61" s="80">
        <v>0</v>
      </c>
      <c r="G61" s="80">
        <v>0</v>
      </c>
      <c r="H61" s="80">
        <v>0</v>
      </c>
      <c r="I61" s="80">
        <v>0</v>
      </c>
      <c r="J61" s="80">
        <v>0</v>
      </c>
      <c r="K61" s="80">
        <v>0</v>
      </c>
      <c r="L61" s="80">
        <v>0</v>
      </c>
      <c r="M61" s="80">
        <v>0</v>
      </c>
      <c r="N61" s="67"/>
      <c r="O61" s="127"/>
      <c r="Q61" s="20" t="s">
        <v>201</v>
      </c>
      <c r="R61" s="80" t="s">
        <v>149</v>
      </c>
      <c r="S61" s="80" t="s">
        <v>149</v>
      </c>
      <c r="T61" s="80" t="s">
        <v>149</v>
      </c>
      <c r="U61" s="80" t="s">
        <v>149</v>
      </c>
      <c r="V61" s="80" t="s">
        <v>149</v>
      </c>
      <c r="W61" s="80" t="s">
        <v>149</v>
      </c>
      <c r="X61" s="80" t="s">
        <v>149</v>
      </c>
      <c r="Y61" s="80" t="s">
        <v>149</v>
      </c>
      <c r="Z61" s="80" t="s">
        <v>149</v>
      </c>
      <c r="AA61" s="80" t="s">
        <v>149</v>
      </c>
      <c r="AB61" s="80" t="s">
        <v>149</v>
      </c>
    </row>
    <row r="62" spans="2:28" x14ac:dyDescent="0.2">
      <c r="B62" s="13" t="s">
        <v>195</v>
      </c>
      <c r="C62" s="14"/>
      <c r="D62" s="14"/>
      <c r="E62" s="14"/>
      <c r="F62" s="14"/>
      <c r="G62" s="14"/>
      <c r="H62" s="14"/>
      <c r="I62" s="14"/>
      <c r="J62" s="14"/>
      <c r="K62" s="14"/>
      <c r="L62" s="14"/>
      <c r="M62" s="15"/>
      <c r="Q62" s="78" t="s">
        <v>195</v>
      </c>
      <c r="R62" s="14"/>
      <c r="S62" s="14"/>
      <c r="T62" s="14"/>
      <c r="U62" s="14"/>
      <c r="V62" s="14"/>
      <c r="W62" s="14"/>
      <c r="X62" s="14"/>
      <c r="Y62" s="14"/>
      <c r="Z62" s="14"/>
      <c r="AA62" s="14"/>
      <c r="AB62" s="15"/>
    </row>
    <row r="63" spans="2:28" ht="18.75" x14ac:dyDescent="0.35">
      <c r="B63" s="19" t="s">
        <v>198</v>
      </c>
      <c r="C63" s="80">
        <v>0</v>
      </c>
      <c r="D63" s="80">
        <v>0</v>
      </c>
      <c r="E63" s="80">
        <v>0</v>
      </c>
      <c r="F63" s="80">
        <v>0</v>
      </c>
      <c r="G63" s="8">
        <v>6.3E-2</v>
      </c>
      <c r="H63" s="80">
        <v>0</v>
      </c>
      <c r="I63" s="16">
        <v>1.7999999999999999E-2</v>
      </c>
      <c r="J63" s="80">
        <v>0</v>
      </c>
      <c r="K63" s="80">
        <v>0</v>
      </c>
      <c r="L63" s="80">
        <v>0</v>
      </c>
      <c r="M63" s="80">
        <v>0</v>
      </c>
      <c r="Q63" s="19" t="s">
        <v>198</v>
      </c>
      <c r="R63" s="80" t="s">
        <v>149</v>
      </c>
      <c r="S63" s="80" t="s">
        <v>149</v>
      </c>
      <c r="T63" s="80" t="s">
        <v>149</v>
      </c>
      <c r="U63" s="80" t="s">
        <v>149</v>
      </c>
      <c r="V63" s="8">
        <v>6.3E-2</v>
      </c>
      <c r="W63" s="80" t="s">
        <v>149</v>
      </c>
      <c r="X63" s="16">
        <v>1.7999999999999999E-2</v>
      </c>
      <c r="Y63" s="80" t="s">
        <v>149</v>
      </c>
      <c r="Z63" s="80" t="s">
        <v>149</v>
      </c>
      <c r="AA63" s="80" t="s">
        <v>149</v>
      </c>
      <c r="AB63" s="80" t="s">
        <v>149</v>
      </c>
    </row>
    <row r="64" spans="2:28" ht="18.75" x14ac:dyDescent="0.35">
      <c r="B64" s="18" t="s">
        <v>199</v>
      </c>
      <c r="C64" s="80">
        <v>0</v>
      </c>
      <c r="D64" s="80">
        <v>0</v>
      </c>
      <c r="E64" s="80">
        <v>0</v>
      </c>
      <c r="F64" s="80">
        <v>0</v>
      </c>
      <c r="G64" s="80">
        <v>0</v>
      </c>
      <c r="H64" s="80">
        <v>0</v>
      </c>
      <c r="I64" s="8">
        <v>0.04</v>
      </c>
      <c r="J64" s="80">
        <v>0</v>
      </c>
      <c r="K64" s="80">
        <v>0</v>
      </c>
      <c r="L64" s="80">
        <v>0</v>
      </c>
      <c r="M64" s="80">
        <v>0</v>
      </c>
      <c r="Q64" s="18" t="s">
        <v>199</v>
      </c>
      <c r="R64" s="80" t="s">
        <v>149</v>
      </c>
      <c r="S64" s="80" t="s">
        <v>149</v>
      </c>
      <c r="T64" s="80" t="s">
        <v>149</v>
      </c>
      <c r="U64" s="80" t="s">
        <v>149</v>
      </c>
      <c r="V64" s="80" t="s">
        <v>149</v>
      </c>
      <c r="W64" s="80" t="s">
        <v>149</v>
      </c>
      <c r="X64" s="8">
        <v>0.04</v>
      </c>
      <c r="Y64" s="80" t="s">
        <v>149</v>
      </c>
      <c r="Z64" s="80" t="s">
        <v>149</v>
      </c>
      <c r="AA64" s="80" t="s">
        <v>149</v>
      </c>
      <c r="AB64" s="80" t="s">
        <v>149</v>
      </c>
    </row>
    <row r="65" spans="2:29" ht="18.75" x14ac:dyDescent="0.35">
      <c r="B65" s="18" t="s">
        <v>200</v>
      </c>
      <c r="C65" s="80">
        <v>0</v>
      </c>
      <c r="D65" s="80">
        <v>0</v>
      </c>
      <c r="E65" s="80">
        <v>0</v>
      </c>
      <c r="F65" s="80">
        <v>0</v>
      </c>
      <c r="G65" s="80">
        <v>0</v>
      </c>
      <c r="H65" s="80">
        <v>0</v>
      </c>
      <c r="I65" s="80">
        <v>0</v>
      </c>
      <c r="J65" s="80">
        <v>0</v>
      </c>
      <c r="K65" s="80">
        <v>0</v>
      </c>
      <c r="L65" s="80">
        <v>0</v>
      </c>
      <c r="M65" s="80">
        <v>0</v>
      </c>
      <c r="Q65" s="18" t="s">
        <v>200</v>
      </c>
      <c r="R65" s="80" t="s">
        <v>149</v>
      </c>
      <c r="S65" s="80" t="s">
        <v>149</v>
      </c>
      <c r="T65" s="80" t="s">
        <v>149</v>
      </c>
      <c r="U65" s="80" t="s">
        <v>149</v>
      </c>
      <c r="V65" s="80" t="s">
        <v>149</v>
      </c>
      <c r="W65" s="80" t="s">
        <v>149</v>
      </c>
      <c r="X65" s="80" t="s">
        <v>149</v>
      </c>
      <c r="Y65" s="80" t="s">
        <v>149</v>
      </c>
      <c r="Z65" s="80" t="s">
        <v>149</v>
      </c>
      <c r="AA65" s="80" t="s">
        <v>149</v>
      </c>
      <c r="AB65" s="80" t="s">
        <v>149</v>
      </c>
    </row>
    <row r="66" spans="2:29" ht="18.75" x14ac:dyDescent="0.35">
      <c r="B66" s="20" t="s">
        <v>201</v>
      </c>
      <c r="C66" s="80">
        <v>0</v>
      </c>
      <c r="D66" s="80">
        <v>0</v>
      </c>
      <c r="E66" s="80">
        <v>0</v>
      </c>
      <c r="F66" s="80">
        <v>0</v>
      </c>
      <c r="G66" s="80">
        <v>0</v>
      </c>
      <c r="H66" s="80">
        <v>0</v>
      </c>
      <c r="I66" s="80">
        <v>0</v>
      </c>
      <c r="J66" s="80">
        <v>0</v>
      </c>
      <c r="K66" s="80">
        <v>0</v>
      </c>
      <c r="L66" s="80">
        <v>0</v>
      </c>
      <c r="M66" s="80">
        <v>0</v>
      </c>
      <c r="Q66" s="20" t="s">
        <v>201</v>
      </c>
      <c r="R66" s="80" t="s">
        <v>149</v>
      </c>
      <c r="S66" s="80" t="s">
        <v>149</v>
      </c>
      <c r="T66" s="80" t="s">
        <v>149</v>
      </c>
      <c r="U66" s="80" t="s">
        <v>149</v>
      </c>
      <c r="V66" s="80" t="s">
        <v>149</v>
      </c>
      <c r="W66" s="80" t="s">
        <v>149</v>
      </c>
      <c r="X66" s="80" t="s">
        <v>149</v>
      </c>
      <c r="Y66" s="80" t="s">
        <v>149</v>
      </c>
      <c r="Z66" s="80" t="s">
        <v>149</v>
      </c>
      <c r="AA66" s="80" t="s">
        <v>149</v>
      </c>
      <c r="AB66" s="80" t="s">
        <v>149</v>
      </c>
    </row>
    <row r="67" spans="2:29" x14ac:dyDescent="0.2">
      <c r="B67" s="13" t="s">
        <v>196</v>
      </c>
      <c r="C67" s="14"/>
      <c r="D67" s="14"/>
      <c r="E67" s="14"/>
      <c r="F67" s="14"/>
      <c r="G67" s="14"/>
      <c r="H67" s="14"/>
      <c r="I67" s="14"/>
      <c r="J67" s="14"/>
      <c r="K67" s="14"/>
      <c r="L67" s="14"/>
      <c r="M67" s="15"/>
      <c r="Q67" s="78" t="s">
        <v>196</v>
      </c>
      <c r="R67" s="14"/>
      <c r="S67" s="14"/>
      <c r="T67" s="14"/>
      <c r="U67" s="14"/>
      <c r="V67" s="14"/>
      <c r="W67" s="14"/>
      <c r="X67" s="14"/>
      <c r="Y67" s="14"/>
      <c r="Z67" s="14"/>
      <c r="AA67" s="14"/>
      <c r="AB67" s="15"/>
    </row>
    <row r="68" spans="2:29" ht="18.75" x14ac:dyDescent="0.35">
      <c r="B68" s="19" t="s">
        <v>198</v>
      </c>
      <c r="C68" s="80">
        <v>0</v>
      </c>
      <c r="D68" s="80">
        <v>0</v>
      </c>
      <c r="E68" s="80">
        <v>0</v>
      </c>
      <c r="F68" s="80">
        <v>0</v>
      </c>
      <c r="G68" s="80">
        <v>0</v>
      </c>
      <c r="H68" s="80">
        <v>0</v>
      </c>
      <c r="I68" s="17">
        <v>0.28000000000000003</v>
      </c>
      <c r="J68" s="80">
        <v>0</v>
      </c>
      <c r="K68" s="80">
        <v>0</v>
      </c>
      <c r="L68" s="80">
        <v>0</v>
      </c>
      <c r="M68" s="80">
        <v>0</v>
      </c>
      <c r="Q68" s="19" t="s">
        <v>198</v>
      </c>
      <c r="R68" s="80" t="s">
        <v>149</v>
      </c>
      <c r="S68" s="80" t="s">
        <v>149</v>
      </c>
      <c r="T68" s="80" t="s">
        <v>149</v>
      </c>
      <c r="U68" s="80" t="s">
        <v>149</v>
      </c>
      <c r="V68" s="80" t="s">
        <v>149</v>
      </c>
      <c r="W68" s="80" t="s">
        <v>149</v>
      </c>
      <c r="X68" s="17">
        <v>0.28000000000000003</v>
      </c>
      <c r="Y68" s="80" t="s">
        <v>149</v>
      </c>
      <c r="Z68" s="80" t="s">
        <v>149</v>
      </c>
      <c r="AA68" s="80" t="s">
        <v>149</v>
      </c>
      <c r="AB68" s="80" t="s">
        <v>149</v>
      </c>
    </row>
    <row r="69" spans="2:29" ht="18.75" x14ac:dyDescent="0.35">
      <c r="B69" s="18" t="s">
        <v>199</v>
      </c>
      <c r="C69" s="80">
        <v>0</v>
      </c>
      <c r="D69" s="80">
        <v>0</v>
      </c>
      <c r="E69" s="80">
        <v>0</v>
      </c>
      <c r="F69" s="80">
        <v>0</v>
      </c>
      <c r="G69" s="80">
        <v>0</v>
      </c>
      <c r="H69" s="80">
        <v>0</v>
      </c>
      <c r="I69" s="8">
        <v>0.01</v>
      </c>
      <c r="J69" s="80">
        <v>0</v>
      </c>
      <c r="K69" s="80">
        <v>0</v>
      </c>
      <c r="L69" s="80">
        <v>0</v>
      </c>
      <c r="M69" s="80">
        <v>0</v>
      </c>
      <c r="Q69" s="18" t="s">
        <v>199</v>
      </c>
      <c r="R69" s="80" t="s">
        <v>149</v>
      </c>
      <c r="S69" s="80" t="s">
        <v>149</v>
      </c>
      <c r="T69" s="80" t="s">
        <v>149</v>
      </c>
      <c r="U69" s="80" t="s">
        <v>149</v>
      </c>
      <c r="V69" s="80" t="s">
        <v>149</v>
      </c>
      <c r="W69" s="80" t="s">
        <v>149</v>
      </c>
      <c r="X69" s="8">
        <v>0.01</v>
      </c>
      <c r="Y69" s="80" t="s">
        <v>149</v>
      </c>
      <c r="Z69" s="80" t="s">
        <v>149</v>
      </c>
      <c r="AA69" s="80" t="s">
        <v>149</v>
      </c>
      <c r="AB69" s="80" t="s">
        <v>149</v>
      </c>
    </row>
    <row r="70" spans="2:29" ht="18.75" x14ac:dyDescent="0.35">
      <c r="B70" s="18" t="s">
        <v>200</v>
      </c>
      <c r="C70" s="80">
        <v>0</v>
      </c>
      <c r="D70" s="80">
        <v>0</v>
      </c>
      <c r="E70" s="80">
        <v>0</v>
      </c>
      <c r="F70" s="80">
        <v>0</v>
      </c>
      <c r="G70" s="80">
        <v>0</v>
      </c>
      <c r="H70" s="80">
        <v>0</v>
      </c>
      <c r="I70" s="80">
        <v>0</v>
      </c>
      <c r="J70" s="80">
        <v>0</v>
      </c>
      <c r="K70" s="80">
        <v>0</v>
      </c>
      <c r="L70" s="80">
        <v>0</v>
      </c>
      <c r="M70" s="80">
        <v>0</v>
      </c>
      <c r="Q70" s="18" t="s">
        <v>200</v>
      </c>
      <c r="R70" s="80" t="s">
        <v>149</v>
      </c>
      <c r="S70" s="80" t="s">
        <v>149</v>
      </c>
      <c r="T70" s="80" t="s">
        <v>149</v>
      </c>
      <c r="U70" s="80" t="s">
        <v>149</v>
      </c>
      <c r="V70" s="80" t="s">
        <v>149</v>
      </c>
      <c r="W70" s="80" t="s">
        <v>149</v>
      </c>
      <c r="X70" s="80" t="s">
        <v>149</v>
      </c>
      <c r="Y70" s="80" t="s">
        <v>149</v>
      </c>
      <c r="Z70" s="80" t="s">
        <v>149</v>
      </c>
      <c r="AA70" s="80" t="s">
        <v>149</v>
      </c>
      <c r="AB70" s="80" t="s">
        <v>149</v>
      </c>
    </row>
    <row r="71" spans="2:29" ht="18.75" x14ac:dyDescent="0.35">
      <c r="B71" s="20" t="s">
        <v>201</v>
      </c>
      <c r="C71" s="82">
        <v>0</v>
      </c>
      <c r="D71" s="82">
        <v>0</v>
      </c>
      <c r="E71" s="82">
        <v>0</v>
      </c>
      <c r="F71" s="82">
        <v>0</v>
      </c>
      <c r="G71" s="82">
        <v>0</v>
      </c>
      <c r="H71" s="82">
        <v>0</v>
      </c>
      <c r="I71" s="82">
        <v>0</v>
      </c>
      <c r="J71" s="82">
        <v>0</v>
      </c>
      <c r="K71" s="82">
        <v>0</v>
      </c>
      <c r="L71" s="82">
        <v>0</v>
      </c>
      <c r="M71" s="82">
        <v>0</v>
      </c>
      <c r="Q71" s="20" t="s">
        <v>201</v>
      </c>
      <c r="R71" s="82" t="s">
        <v>149</v>
      </c>
      <c r="S71" s="82" t="s">
        <v>149</v>
      </c>
      <c r="T71" s="82" t="s">
        <v>149</v>
      </c>
      <c r="U71" s="82" t="s">
        <v>149</v>
      </c>
      <c r="V71" s="82" t="s">
        <v>149</v>
      </c>
      <c r="W71" s="82" t="s">
        <v>149</v>
      </c>
      <c r="X71" s="82" t="s">
        <v>149</v>
      </c>
      <c r="Y71" s="82" t="s">
        <v>149</v>
      </c>
      <c r="Z71" s="82" t="s">
        <v>149</v>
      </c>
      <c r="AA71" s="82" t="s">
        <v>149</v>
      </c>
      <c r="AB71" s="82" t="s">
        <v>149</v>
      </c>
    </row>
    <row r="72" spans="2:29" ht="15" x14ac:dyDescent="0.25">
      <c r="B72" s="50"/>
      <c r="C72" s="45"/>
      <c r="D72" s="45"/>
      <c r="E72" s="45"/>
      <c r="F72" s="45" t="s">
        <v>197</v>
      </c>
      <c r="G72" s="45"/>
      <c r="H72" s="45"/>
      <c r="I72" s="45"/>
      <c r="J72" s="45"/>
      <c r="K72" s="45"/>
      <c r="L72" s="45"/>
      <c r="M72" s="46"/>
      <c r="Q72" s="50"/>
      <c r="R72" s="45"/>
      <c r="S72" s="45"/>
      <c r="T72" s="45"/>
      <c r="U72" s="45" t="s">
        <v>197</v>
      </c>
      <c r="V72" s="45"/>
      <c r="W72" s="45"/>
      <c r="X72" s="45"/>
      <c r="Y72" s="45"/>
      <c r="Z72" s="45"/>
      <c r="AA72" s="45"/>
      <c r="AB72" s="46"/>
    </row>
    <row r="73" spans="2:29" ht="18.75" x14ac:dyDescent="0.35">
      <c r="B73" s="19" t="s">
        <v>198</v>
      </c>
      <c r="C73" s="16">
        <v>0.77</v>
      </c>
      <c r="D73" s="80">
        <v>0</v>
      </c>
      <c r="E73" s="80">
        <v>0</v>
      </c>
      <c r="F73" s="16">
        <v>0.24</v>
      </c>
      <c r="G73" s="80">
        <v>0</v>
      </c>
      <c r="H73" s="157">
        <v>0</v>
      </c>
      <c r="I73" s="16">
        <v>0.23</v>
      </c>
      <c r="J73" s="179">
        <v>0.2</v>
      </c>
      <c r="K73" s="80">
        <v>0</v>
      </c>
      <c r="L73" s="80">
        <v>0</v>
      </c>
      <c r="M73" s="80">
        <v>0</v>
      </c>
      <c r="Q73" s="19" t="s">
        <v>198</v>
      </c>
      <c r="R73" s="16">
        <v>0.77</v>
      </c>
      <c r="S73" s="80" t="s">
        <v>149</v>
      </c>
      <c r="T73" s="80" t="s">
        <v>149</v>
      </c>
      <c r="U73" s="16">
        <v>0.24</v>
      </c>
      <c r="V73" s="80" t="s">
        <v>149</v>
      </c>
      <c r="W73" s="157" t="s">
        <v>149</v>
      </c>
      <c r="X73" s="179">
        <v>0.23</v>
      </c>
      <c r="Y73" s="179">
        <v>0.2</v>
      </c>
      <c r="Z73" s="80" t="s">
        <v>149</v>
      </c>
      <c r="AA73" s="80" t="s">
        <v>149</v>
      </c>
      <c r="AB73" s="80" t="s">
        <v>149</v>
      </c>
    </row>
    <row r="74" spans="2:29" ht="18.75" x14ac:dyDescent="0.35">
      <c r="B74" s="18" t="s">
        <v>199</v>
      </c>
      <c r="C74" s="80">
        <v>0</v>
      </c>
      <c r="D74" s="80">
        <v>0</v>
      </c>
      <c r="E74" s="80">
        <v>0</v>
      </c>
      <c r="F74" s="80">
        <v>0</v>
      </c>
      <c r="G74" s="80">
        <v>0</v>
      </c>
      <c r="H74" s="80">
        <v>0</v>
      </c>
      <c r="I74" s="80">
        <v>0</v>
      </c>
      <c r="J74" s="80">
        <v>0</v>
      </c>
      <c r="K74" s="80">
        <v>0</v>
      </c>
      <c r="L74" s="80">
        <v>0</v>
      </c>
      <c r="M74" s="80">
        <v>0</v>
      </c>
      <c r="Q74" s="18" t="s">
        <v>199</v>
      </c>
      <c r="R74" s="80" t="s">
        <v>149</v>
      </c>
      <c r="S74" s="80" t="s">
        <v>149</v>
      </c>
      <c r="T74" s="80" t="s">
        <v>149</v>
      </c>
      <c r="U74" s="80" t="s">
        <v>149</v>
      </c>
      <c r="V74" s="80" t="s">
        <v>149</v>
      </c>
      <c r="W74" s="80" t="s">
        <v>149</v>
      </c>
      <c r="X74" s="80" t="s">
        <v>149</v>
      </c>
      <c r="Y74" s="80" t="s">
        <v>149</v>
      </c>
      <c r="Z74" s="80" t="s">
        <v>149</v>
      </c>
      <c r="AA74" s="80" t="s">
        <v>149</v>
      </c>
      <c r="AB74" s="80" t="s">
        <v>149</v>
      </c>
    </row>
    <row r="75" spans="2:29" ht="18.75" x14ac:dyDescent="0.35">
      <c r="B75" s="18" t="s">
        <v>200</v>
      </c>
      <c r="C75" s="80">
        <v>0</v>
      </c>
      <c r="D75" s="80">
        <v>0</v>
      </c>
      <c r="E75" s="80">
        <v>0</v>
      </c>
      <c r="F75" s="80">
        <v>0</v>
      </c>
      <c r="G75" s="80">
        <v>0</v>
      </c>
      <c r="H75" s="80">
        <v>0</v>
      </c>
      <c r="I75" s="80">
        <v>0</v>
      </c>
      <c r="J75" s="80">
        <v>0</v>
      </c>
      <c r="K75" s="80">
        <v>0</v>
      </c>
      <c r="L75" s="80">
        <v>0</v>
      </c>
      <c r="M75" s="80">
        <v>0</v>
      </c>
      <c r="Q75" s="18" t="s">
        <v>200</v>
      </c>
      <c r="R75" s="80" t="s">
        <v>149</v>
      </c>
      <c r="S75" s="80" t="s">
        <v>149</v>
      </c>
      <c r="T75" s="80" t="s">
        <v>149</v>
      </c>
      <c r="U75" s="80" t="s">
        <v>149</v>
      </c>
      <c r="V75" s="80" t="s">
        <v>149</v>
      </c>
      <c r="W75" s="80" t="s">
        <v>149</v>
      </c>
      <c r="X75" s="80" t="s">
        <v>149</v>
      </c>
      <c r="Y75" s="80" t="s">
        <v>149</v>
      </c>
      <c r="Z75" s="80" t="s">
        <v>149</v>
      </c>
      <c r="AA75" s="80" t="s">
        <v>149</v>
      </c>
      <c r="AB75" s="80" t="s">
        <v>149</v>
      </c>
    </row>
    <row r="76" spans="2:29" ht="18.75" x14ac:dyDescent="0.35">
      <c r="B76" s="18" t="s">
        <v>201</v>
      </c>
      <c r="C76" s="80">
        <v>0</v>
      </c>
      <c r="D76" s="80">
        <v>0</v>
      </c>
      <c r="E76" s="80">
        <v>0</v>
      </c>
      <c r="F76" s="80">
        <v>0</v>
      </c>
      <c r="G76" s="80">
        <v>0</v>
      </c>
      <c r="H76" s="80">
        <v>0</v>
      </c>
      <c r="I76" s="80">
        <v>0</v>
      </c>
      <c r="J76" s="80">
        <v>0</v>
      </c>
      <c r="K76" s="80">
        <v>0</v>
      </c>
      <c r="L76" s="80">
        <v>0</v>
      </c>
      <c r="M76" s="80">
        <v>0</v>
      </c>
      <c r="Q76" s="18" t="s">
        <v>201</v>
      </c>
      <c r="R76" s="80" t="s">
        <v>149</v>
      </c>
      <c r="S76" s="80" t="s">
        <v>149</v>
      </c>
      <c r="T76" s="80" t="s">
        <v>149</v>
      </c>
      <c r="U76" s="80" t="s">
        <v>149</v>
      </c>
      <c r="V76" s="80" t="s">
        <v>149</v>
      </c>
      <c r="W76" s="80" t="s">
        <v>149</v>
      </c>
      <c r="X76" s="80" t="s">
        <v>149</v>
      </c>
      <c r="Y76" s="80" t="s">
        <v>149</v>
      </c>
      <c r="Z76" s="80" t="s">
        <v>149</v>
      </c>
      <c r="AA76" s="80" t="s">
        <v>149</v>
      </c>
      <c r="AB76" s="80" t="s">
        <v>149</v>
      </c>
    </row>
    <row r="77" spans="2:29" ht="15" x14ac:dyDescent="0.25">
      <c r="B77" s="5" t="s">
        <v>58</v>
      </c>
      <c r="Q77" s="5" t="s">
        <v>203</v>
      </c>
    </row>
    <row r="79" spans="2:29" ht="52.5" customHeight="1" x14ac:dyDescent="0.25">
      <c r="B79" s="1045" t="s">
        <v>133</v>
      </c>
      <c r="C79" s="1045"/>
      <c r="D79" s="1045"/>
      <c r="E79" s="1045"/>
      <c r="F79" s="1045"/>
      <c r="G79" s="1045"/>
      <c r="H79" s="1045"/>
      <c r="I79" s="1045"/>
      <c r="J79" s="1045"/>
      <c r="K79" s="1045"/>
      <c r="L79" s="1045"/>
      <c r="M79" s="1045"/>
    </row>
    <row r="80" spans="2:29" ht="15" x14ac:dyDescent="0.25">
      <c r="B80" s="53"/>
      <c r="C80" s="1044" t="s">
        <v>123</v>
      </c>
      <c r="D80" s="1041"/>
      <c r="E80" s="1041"/>
      <c r="F80" s="1041"/>
      <c r="G80" s="1041"/>
      <c r="H80" s="1041"/>
      <c r="I80" s="1041"/>
      <c r="J80" s="1041"/>
      <c r="K80" s="1041"/>
      <c r="L80" s="1041"/>
      <c r="M80" s="1041"/>
      <c r="N80" s="1041"/>
      <c r="Q80" s="53"/>
      <c r="R80" s="1044" t="s">
        <v>123</v>
      </c>
      <c r="S80" s="1041"/>
      <c r="T80" s="1041"/>
      <c r="U80" s="1041"/>
      <c r="V80" s="1041"/>
      <c r="W80" s="1041"/>
      <c r="X80" s="1041"/>
      <c r="Y80" s="1041"/>
      <c r="Z80" s="1041"/>
      <c r="AA80" s="1041"/>
      <c r="AB80" s="1041"/>
      <c r="AC80" s="1041"/>
    </row>
    <row r="81" spans="2:29" ht="31.5" x14ac:dyDescent="0.25">
      <c r="B81" s="52" t="s">
        <v>124</v>
      </c>
      <c r="C81" s="187" t="s">
        <v>374</v>
      </c>
      <c r="D81" s="187" t="s">
        <v>377</v>
      </c>
      <c r="E81" s="187" t="s">
        <v>309</v>
      </c>
      <c r="F81" s="187" t="s">
        <v>312</v>
      </c>
      <c r="G81" s="187" t="s">
        <v>380</v>
      </c>
      <c r="H81" s="187" t="s">
        <v>389</v>
      </c>
      <c r="I81" s="190" t="s">
        <v>119</v>
      </c>
      <c r="J81" s="187" t="s">
        <v>371</v>
      </c>
      <c r="K81" s="187" t="s">
        <v>365</v>
      </c>
      <c r="L81" s="121" t="s">
        <v>518</v>
      </c>
      <c r="M81" s="121" t="s">
        <v>519</v>
      </c>
      <c r="N81" s="121" t="s">
        <v>517</v>
      </c>
      <c r="Q81" s="52" t="s">
        <v>124</v>
      </c>
      <c r="R81" s="187" t="s">
        <v>374</v>
      </c>
      <c r="S81" s="187" t="s">
        <v>377</v>
      </c>
      <c r="T81" s="187" t="s">
        <v>309</v>
      </c>
      <c r="U81" s="187" t="s">
        <v>312</v>
      </c>
      <c r="V81" s="187" t="s">
        <v>380</v>
      </c>
      <c r="W81" s="187" t="s">
        <v>389</v>
      </c>
      <c r="X81" s="190" t="s">
        <v>119</v>
      </c>
      <c r="Y81" s="187" t="s">
        <v>371</v>
      </c>
      <c r="Z81" s="187" t="s">
        <v>365</v>
      </c>
      <c r="AA81" s="121" t="s">
        <v>518</v>
      </c>
      <c r="AB81" s="121" t="s">
        <v>519</v>
      </c>
      <c r="AC81" s="121" t="s">
        <v>517</v>
      </c>
    </row>
    <row r="82" spans="2:29" ht="18.75" x14ac:dyDescent="0.35">
      <c r="B82" s="19" t="s">
        <v>125</v>
      </c>
      <c r="C82" s="8">
        <v>0.7</v>
      </c>
      <c r="D82" s="28">
        <v>0.4</v>
      </c>
      <c r="E82" s="28">
        <v>0.4</v>
      </c>
      <c r="F82" s="28">
        <v>0.06</v>
      </c>
      <c r="G82" s="66">
        <v>0</v>
      </c>
      <c r="H82" s="28">
        <v>0.2</v>
      </c>
      <c r="I82" s="66">
        <v>0</v>
      </c>
      <c r="J82" s="8">
        <v>0.2</v>
      </c>
      <c r="K82" s="8">
        <v>0.2</v>
      </c>
      <c r="L82" s="8">
        <v>0.1</v>
      </c>
      <c r="M82" s="8">
        <v>0.2</v>
      </c>
      <c r="N82" s="66">
        <v>0</v>
      </c>
      <c r="Q82" s="19" t="s">
        <v>125</v>
      </c>
      <c r="R82" s="8">
        <v>0.7</v>
      </c>
      <c r="S82" s="28">
        <v>0.4</v>
      </c>
      <c r="T82" s="28">
        <v>0.4</v>
      </c>
      <c r="U82" s="28">
        <v>0.06</v>
      </c>
      <c r="V82" s="66" t="s">
        <v>149</v>
      </c>
      <c r="W82" s="28">
        <v>0.2</v>
      </c>
      <c r="X82" s="66" t="s">
        <v>149</v>
      </c>
      <c r="Y82" s="8">
        <v>0.2</v>
      </c>
      <c r="Z82" s="8">
        <v>0.2</v>
      </c>
      <c r="AA82" s="8">
        <v>0.1</v>
      </c>
      <c r="AB82" s="8">
        <v>0.2</v>
      </c>
      <c r="AC82" s="66" t="s">
        <v>149</v>
      </c>
    </row>
    <row r="83" spans="2:29" ht="18.75" x14ac:dyDescent="0.35">
      <c r="B83" s="18" t="s">
        <v>126</v>
      </c>
      <c r="C83" s="66">
        <v>0</v>
      </c>
      <c r="D83" s="28">
        <v>0.4</v>
      </c>
      <c r="E83" s="28">
        <v>7.0000000000000007E-2</v>
      </c>
      <c r="F83" s="28">
        <v>0.08</v>
      </c>
      <c r="G83" s="66">
        <v>0</v>
      </c>
      <c r="H83" s="8">
        <v>0.2</v>
      </c>
      <c r="I83" s="66">
        <v>0</v>
      </c>
      <c r="J83" s="66">
        <v>0</v>
      </c>
      <c r="K83" s="66">
        <v>0</v>
      </c>
      <c r="L83" s="28">
        <v>0.3</v>
      </c>
      <c r="M83" s="8">
        <v>0.2</v>
      </c>
      <c r="N83" s="66">
        <v>0</v>
      </c>
      <c r="Q83" s="18" t="s">
        <v>126</v>
      </c>
      <c r="R83" s="66" t="s">
        <v>149</v>
      </c>
      <c r="S83" s="28">
        <v>0.4</v>
      </c>
      <c r="T83" s="28">
        <v>7.0000000000000007E-2</v>
      </c>
      <c r="U83" s="28">
        <v>0.08</v>
      </c>
      <c r="V83" s="66" t="s">
        <v>149</v>
      </c>
      <c r="W83" s="8">
        <v>0.2</v>
      </c>
      <c r="X83" s="66" t="s">
        <v>149</v>
      </c>
      <c r="Y83" s="66" t="s">
        <v>149</v>
      </c>
      <c r="Z83" s="66" t="s">
        <v>149</v>
      </c>
      <c r="AA83" s="28">
        <v>0.3</v>
      </c>
      <c r="AB83" s="8">
        <v>0.2</v>
      </c>
      <c r="AC83" s="66" t="s">
        <v>149</v>
      </c>
    </row>
    <row r="84" spans="2:29" ht="18.75" x14ac:dyDescent="0.35">
      <c r="B84" s="18" t="s">
        <v>127</v>
      </c>
      <c r="C84" s="66">
        <v>0</v>
      </c>
      <c r="D84" s="66">
        <v>0</v>
      </c>
      <c r="E84" s="66">
        <v>0</v>
      </c>
      <c r="F84" s="66">
        <v>0</v>
      </c>
      <c r="G84" s="66">
        <v>0</v>
      </c>
      <c r="H84" s="8">
        <v>0.2</v>
      </c>
      <c r="I84" s="66">
        <v>0</v>
      </c>
      <c r="J84" s="66">
        <v>0</v>
      </c>
      <c r="K84" s="66">
        <v>0</v>
      </c>
      <c r="L84" s="28">
        <v>0.2</v>
      </c>
      <c r="M84" s="8">
        <v>0.2</v>
      </c>
      <c r="N84" s="66">
        <v>0</v>
      </c>
      <c r="Q84" s="18" t="s">
        <v>127</v>
      </c>
      <c r="R84" s="66" t="s">
        <v>149</v>
      </c>
      <c r="S84" s="66" t="s">
        <v>149</v>
      </c>
      <c r="T84" s="66" t="s">
        <v>149</v>
      </c>
      <c r="U84" s="66" t="s">
        <v>149</v>
      </c>
      <c r="V84" s="66" t="s">
        <v>149</v>
      </c>
      <c r="W84" s="8">
        <v>0.2</v>
      </c>
      <c r="X84" s="66" t="s">
        <v>149</v>
      </c>
      <c r="Y84" s="66" t="s">
        <v>149</v>
      </c>
      <c r="Z84" s="66" t="s">
        <v>149</v>
      </c>
      <c r="AA84" s="28">
        <v>0.2</v>
      </c>
      <c r="AB84" s="8">
        <v>0.2</v>
      </c>
      <c r="AC84" s="66" t="s">
        <v>149</v>
      </c>
    </row>
    <row r="85" spans="2:29" ht="18.75" x14ac:dyDescent="0.35">
      <c r="B85" s="18" t="s">
        <v>128</v>
      </c>
      <c r="C85" s="8">
        <v>0.9</v>
      </c>
      <c r="D85" s="8">
        <v>0.6</v>
      </c>
      <c r="E85" s="66">
        <v>0</v>
      </c>
      <c r="F85" s="66">
        <v>0</v>
      </c>
      <c r="G85" s="8">
        <v>0.4</v>
      </c>
      <c r="H85" s="8">
        <v>0.1</v>
      </c>
      <c r="I85" s="8">
        <v>0.02</v>
      </c>
      <c r="J85" s="8">
        <v>0.2</v>
      </c>
      <c r="K85" s="66">
        <v>0</v>
      </c>
      <c r="L85" s="66">
        <v>0</v>
      </c>
      <c r="M85" s="8">
        <v>0.1</v>
      </c>
      <c r="N85" s="8">
        <v>0.1</v>
      </c>
      <c r="Q85" s="18" t="s">
        <v>128</v>
      </c>
      <c r="R85" s="8">
        <v>0.9</v>
      </c>
      <c r="S85" s="8">
        <v>0.6</v>
      </c>
      <c r="T85" s="66" t="s">
        <v>149</v>
      </c>
      <c r="U85" s="66" t="s">
        <v>149</v>
      </c>
      <c r="V85" s="8">
        <v>0.4</v>
      </c>
      <c r="W85" s="8">
        <v>0.1</v>
      </c>
      <c r="X85" s="8">
        <v>0.02</v>
      </c>
      <c r="Y85" s="8">
        <v>0.2</v>
      </c>
      <c r="Z85" s="66" t="s">
        <v>149</v>
      </c>
      <c r="AA85" s="66" t="s">
        <v>149</v>
      </c>
      <c r="AB85" s="8">
        <v>0.1</v>
      </c>
      <c r="AC85" s="8">
        <v>0.1</v>
      </c>
    </row>
    <row r="86" spans="2:29" ht="18.75" x14ac:dyDescent="0.35">
      <c r="B86" s="18" t="s">
        <v>129</v>
      </c>
      <c r="C86" s="66">
        <v>0</v>
      </c>
      <c r="D86" s="8">
        <v>0.1</v>
      </c>
      <c r="E86" s="66">
        <v>0</v>
      </c>
      <c r="F86" s="66">
        <v>0</v>
      </c>
      <c r="G86" s="8">
        <v>0.1</v>
      </c>
      <c r="H86" s="8">
        <v>0.1</v>
      </c>
      <c r="I86" s="29">
        <v>0.02</v>
      </c>
      <c r="J86" s="30">
        <v>0.1</v>
      </c>
      <c r="K86" s="66">
        <v>0</v>
      </c>
      <c r="L86" s="66">
        <v>0</v>
      </c>
      <c r="M86" s="8">
        <v>0.1</v>
      </c>
      <c r="N86" s="8">
        <v>0.1</v>
      </c>
      <c r="Q86" s="18" t="s">
        <v>129</v>
      </c>
      <c r="R86" s="66" t="s">
        <v>149</v>
      </c>
      <c r="S86" s="8">
        <v>0.1</v>
      </c>
      <c r="T86" s="66" t="s">
        <v>149</v>
      </c>
      <c r="U86" s="66" t="s">
        <v>149</v>
      </c>
      <c r="V86" s="8">
        <v>0.1</v>
      </c>
      <c r="W86" s="8">
        <v>0.1</v>
      </c>
      <c r="X86" s="29">
        <v>0.02</v>
      </c>
      <c r="Y86" s="30">
        <v>0.1</v>
      </c>
      <c r="Z86" s="66" t="s">
        <v>149</v>
      </c>
      <c r="AA86" s="66" t="s">
        <v>149</v>
      </c>
      <c r="AB86" s="8">
        <v>0.1</v>
      </c>
      <c r="AC86" s="8">
        <v>0.1</v>
      </c>
    </row>
    <row r="87" spans="2:29" ht="18.75" x14ac:dyDescent="0.35">
      <c r="B87" s="18" t="s">
        <v>130</v>
      </c>
      <c r="C87" s="66">
        <v>0</v>
      </c>
      <c r="D87" s="66">
        <v>0</v>
      </c>
      <c r="E87" s="66">
        <v>0</v>
      </c>
      <c r="F87" s="66">
        <v>0</v>
      </c>
      <c r="G87" s="66">
        <v>0</v>
      </c>
      <c r="H87" s="66">
        <v>0</v>
      </c>
      <c r="I87" s="66">
        <v>0</v>
      </c>
      <c r="J87" s="66">
        <v>0</v>
      </c>
      <c r="K87" s="66">
        <v>0</v>
      </c>
      <c r="L87" s="66">
        <v>0</v>
      </c>
      <c r="M87" s="66">
        <v>0</v>
      </c>
      <c r="N87" s="8">
        <v>0.4</v>
      </c>
      <c r="Q87" s="18" t="s">
        <v>130</v>
      </c>
      <c r="R87" s="66" t="s">
        <v>149</v>
      </c>
      <c r="S87" s="66" t="s">
        <v>149</v>
      </c>
      <c r="T87" s="66" t="s">
        <v>149</v>
      </c>
      <c r="U87" s="66" t="s">
        <v>149</v>
      </c>
      <c r="V87" s="66" t="s">
        <v>149</v>
      </c>
      <c r="W87" s="66" t="s">
        <v>149</v>
      </c>
      <c r="X87" s="66" t="s">
        <v>149</v>
      </c>
      <c r="Y87" s="66" t="s">
        <v>149</v>
      </c>
      <c r="Z87" s="66" t="s">
        <v>149</v>
      </c>
      <c r="AA87" s="66" t="s">
        <v>149</v>
      </c>
      <c r="AB87" s="66" t="s">
        <v>149</v>
      </c>
      <c r="AC87" s="8">
        <v>0.4</v>
      </c>
    </row>
    <row r="88" spans="2:29" ht="15" x14ac:dyDescent="0.25">
      <c r="B88" s="5" t="s">
        <v>58</v>
      </c>
      <c r="Q88" s="5" t="s">
        <v>204</v>
      </c>
    </row>
    <row r="89" spans="2:29" x14ac:dyDescent="0.2">
      <c r="B89" s="27" t="s">
        <v>131</v>
      </c>
      <c r="C89" s="27"/>
      <c r="D89" s="27"/>
      <c r="E89" s="27"/>
      <c r="F89" s="27"/>
      <c r="G89" s="27"/>
      <c r="H89" s="27"/>
      <c r="I89" s="27"/>
      <c r="J89" s="27"/>
      <c r="K89" s="27"/>
      <c r="L89" s="27"/>
      <c r="M89" s="27"/>
      <c r="N89" s="27"/>
      <c r="Q89" s="27" t="s">
        <v>131</v>
      </c>
      <c r="R89" s="27"/>
      <c r="S89" s="27"/>
      <c r="T89" s="27"/>
      <c r="U89" s="27"/>
      <c r="V89" s="27"/>
      <c r="W89" s="27"/>
      <c r="X89" s="27"/>
      <c r="Y89" s="27"/>
      <c r="Z89" s="27"/>
      <c r="AA89" s="27"/>
      <c r="AB89" s="27"/>
      <c r="AC89" s="27"/>
    </row>
    <row r="90" spans="2:29" x14ac:dyDescent="0.2">
      <c r="B90" s="26" t="s">
        <v>132</v>
      </c>
      <c r="C90" s="26"/>
      <c r="D90" s="26"/>
      <c r="E90" s="26"/>
      <c r="F90" s="26"/>
      <c r="G90" s="26"/>
      <c r="H90" s="26"/>
      <c r="I90" s="26"/>
      <c r="J90" s="26"/>
      <c r="K90" s="26"/>
      <c r="L90" s="26"/>
      <c r="M90" s="26"/>
      <c r="N90" s="26"/>
      <c r="Q90" s="26" t="s">
        <v>132</v>
      </c>
      <c r="R90" s="26"/>
      <c r="S90" s="26"/>
      <c r="T90" s="26"/>
      <c r="U90" s="26"/>
      <c r="V90" s="26"/>
      <c r="W90" s="26"/>
      <c r="X90" s="26"/>
      <c r="Y90" s="26"/>
      <c r="Z90" s="26"/>
      <c r="AA90" s="26"/>
      <c r="AB90" s="26"/>
      <c r="AC90" s="26"/>
    </row>
    <row r="92" spans="2:29" ht="51.75" customHeight="1" x14ac:dyDescent="0.25">
      <c r="B92" s="1045" t="s">
        <v>134</v>
      </c>
      <c r="C92" s="1045"/>
      <c r="D92" s="1045"/>
      <c r="E92" s="1045"/>
      <c r="F92" s="1045"/>
      <c r="G92" s="1045"/>
      <c r="H92" s="1045"/>
      <c r="I92" s="1045"/>
      <c r="J92" s="1045"/>
      <c r="K92" s="1045"/>
      <c r="L92" s="1045"/>
      <c r="M92" s="1045"/>
    </row>
    <row r="93" spans="2:29" ht="15" customHeight="1" x14ac:dyDescent="0.25">
      <c r="B93" s="54"/>
      <c r="C93" s="1044" t="s">
        <v>186</v>
      </c>
      <c r="D93" s="1041"/>
      <c r="E93" s="1041"/>
      <c r="F93" s="1041"/>
      <c r="G93" s="1041"/>
      <c r="H93" s="1041"/>
      <c r="I93" s="1041"/>
      <c r="J93" s="1041"/>
      <c r="K93" s="1041"/>
      <c r="Q93" s="54"/>
      <c r="R93" s="1044" t="s">
        <v>186</v>
      </c>
      <c r="S93" s="1041"/>
      <c r="T93" s="1041"/>
      <c r="U93" s="1041"/>
      <c r="V93" s="1041"/>
      <c r="W93" s="1041"/>
      <c r="X93" s="1041"/>
      <c r="Y93" s="1041"/>
      <c r="Z93" s="1041"/>
    </row>
    <row r="94" spans="2:29" ht="31.5" x14ac:dyDescent="0.25">
      <c r="B94" s="55" t="s">
        <v>124</v>
      </c>
      <c r="C94" s="187" t="s">
        <v>374</v>
      </c>
      <c r="D94" s="187" t="s">
        <v>377</v>
      </c>
      <c r="E94" s="187" t="s">
        <v>309</v>
      </c>
      <c r="F94" s="187" t="s">
        <v>312</v>
      </c>
      <c r="G94" s="187" t="s">
        <v>380</v>
      </c>
      <c r="H94" s="187" t="s">
        <v>389</v>
      </c>
      <c r="I94" s="190" t="s">
        <v>119</v>
      </c>
      <c r="J94" s="187" t="s">
        <v>371</v>
      </c>
      <c r="K94" s="187" t="s">
        <v>365</v>
      </c>
      <c r="Q94" s="55" t="s">
        <v>124</v>
      </c>
      <c r="R94" s="187" t="s">
        <v>374</v>
      </c>
      <c r="S94" s="187" t="s">
        <v>377</v>
      </c>
      <c r="T94" s="187" t="s">
        <v>309</v>
      </c>
      <c r="U94" s="187" t="s">
        <v>312</v>
      </c>
      <c r="V94" s="187" t="s">
        <v>380</v>
      </c>
      <c r="W94" s="187" t="s">
        <v>389</v>
      </c>
      <c r="X94" s="190" t="s">
        <v>119</v>
      </c>
      <c r="Y94" s="187" t="s">
        <v>371</v>
      </c>
      <c r="Z94" s="187" t="s">
        <v>365</v>
      </c>
    </row>
    <row r="95" spans="2:29" ht="18.75" x14ac:dyDescent="0.35">
      <c r="B95" s="19" t="s">
        <v>125</v>
      </c>
      <c r="C95" s="8">
        <v>0.6</v>
      </c>
      <c r="D95" s="66">
        <v>0</v>
      </c>
      <c r="E95" s="8">
        <v>0.2</v>
      </c>
      <c r="F95" s="66">
        <v>0</v>
      </c>
      <c r="G95" s="66">
        <v>0</v>
      </c>
      <c r="H95" s="8">
        <v>0.1</v>
      </c>
      <c r="I95" s="66">
        <v>0</v>
      </c>
      <c r="J95" s="66">
        <v>0</v>
      </c>
      <c r="K95" s="8">
        <v>0.3</v>
      </c>
      <c r="Q95" s="19" t="s">
        <v>125</v>
      </c>
      <c r="R95" s="8">
        <v>0.6</v>
      </c>
      <c r="S95" s="66" t="s">
        <v>149</v>
      </c>
      <c r="T95" s="8">
        <v>0.2</v>
      </c>
      <c r="U95" s="66" t="s">
        <v>149</v>
      </c>
      <c r="V95" s="66" t="s">
        <v>149</v>
      </c>
      <c r="W95" s="8">
        <v>0.1</v>
      </c>
      <c r="X95" s="66" t="s">
        <v>149</v>
      </c>
      <c r="Y95" s="66" t="s">
        <v>149</v>
      </c>
      <c r="Z95" s="8">
        <v>0.3</v>
      </c>
    </row>
    <row r="96" spans="2:29" ht="18.75" x14ac:dyDescent="0.35">
      <c r="B96" s="18" t="s">
        <v>126</v>
      </c>
      <c r="C96" s="66">
        <v>0</v>
      </c>
      <c r="D96" s="66">
        <v>0</v>
      </c>
      <c r="E96" s="8">
        <v>7.0000000000000007E-2</v>
      </c>
      <c r="F96" s="66">
        <v>0</v>
      </c>
      <c r="G96" s="66">
        <v>0</v>
      </c>
      <c r="H96" s="8">
        <v>8.9999999999999993E-3</v>
      </c>
      <c r="I96" s="66">
        <v>0</v>
      </c>
      <c r="J96" s="66">
        <v>0</v>
      </c>
      <c r="K96" s="66">
        <v>0</v>
      </c>
      <c r="Q96" s="18" t="s">
        <v>126</v>
      </c>
      <c r="R96" s="66" t="s">
        <v>149</v>
      </c>
      <c r="S96" s="66" t="s">
        <v>149</v>
      </c>
      <c r="T96" s="8">
        <v>7.0000000000000007E-2</v>
      </c>
      <c r="U96" s="66" t="s">
        <v>149</v>
      </c>
      <c r="V96" s="66" t="s">
        <v>149</v>
      </c>
      <c r="W96" s="8">
        <v>8.9999999999999993E-3</v>
      </c>
      <c r="X96" s="66" t="s">
        <v>149</v>
      </c>
      <c r="Y96" s="66" t="s">
        <v>149</v>
      </c>
      <c r="Z96" s="66" t="s">
        <v>149</v>
      </c>
    </row>
    <row r="97" spans="2:26" ht="18.75" x14ac:dyDescent="0.35">
      <c r="B97" s="18" t="s">
        <v>135</v>
      </c>
      <c r="C97" s="66">
        <v>0</v>
      </c>
      <c r="D97" s="66">
        <v>0</v>
      </c>
      <c r="E97" s="66">
        <v>0</v>
      </c>
      <c r="F97" s="66">
        <v>0</v>
      </c>
      <c r="G97" s="66">
        <v>0</v>
      </c>
      <c r="H97" s="8">
        <v>0.02</v>
      </c>
      <c r="I97" s="66">
        <v>0</v>
      </c>
      <c r="J97" s="66">
        <v>0</v>
      </c>
      <c r="K97" s="66">
        <v>0</v>
      </c>
      <c r="Q97" s="18" t="s">
        <v>135</v>
      </c>
      <c r="R97" s="66" t="s">
        <v>149</v>
      </c>
      <c r="S97" s="66" t="s">
        <v>149</v>
      </c>
      <c r="T97" s="66" t="s">
        <v>149</v>
      </c>
      <c r="U97" s="66" t="s">
        <v>149</v>
      </c>
      <c r="V97" s="66" t="s">
        <v>149</v>
      </c>
      <c r="W97" s="8">
        <v>0.02</v>
      </c>
      <c r="X97" s="66" t="s">
        <v>149</v>
      </c>
      <c r="Y97" s="66" t="s">
        <v>149</v>
      </c>
      <c r="Z97" s="66" t="s">
        <v>149</v>
      </c>
    </row>
    <row r="98" spans="2:26" ht="18.75" x14ac:dyDescent="0.35">
      <c r="B98" s="18" t="s">
        <v>127</v>
      </c>
      <c r="C98" s="66">
        <v>0</v>
      </c>
      <c r="D98" s="66">
        <v>0</v>
      </c>
      <c r="E98" s="8">
        <v>0.05</v>
      </c>
      <c r="F98" s="66">
        <v>0</v>
      </c>
      <c r="G98" s="66">
        <v>0</v>
      </c>
      <c r="H98" s="66">
        <v>0</v>
      </c>
      <c r="I98" s="66">
        <v>0</v>
      </c>
      <c r="J98" s="66">
        <v>0</v>
      </c>
      <c r="K98" s="66">
        <v>0</v>
      </c>
      <c r="Q98" s="18" t="s">
        <v>127</v>
      </c>
      <c r="R98" s="66" t="s">
        <v>149</v>
      </c>
      <c r="S98" s="66" t="s">
        <v>149</v>
      </c>
      <c r="T98" s="8">
        <v>0.05</v>
      </c>
      <c r="U98" s="66" t="s">
        <v>149</v>
      </c>
      <c r="V98" s="66" t="s">
        <v>149</v>
      </c>
      <c r="W98" s="66" t="s">
        <v>149</v>
      </c>
      <c r="X98" s="66" t="s">
        <v>149</v>
      </c>
      <c r="Y98" s="66" t="s">
        <v>149</v>
      </c>
      <c r="Z98" s="66" t="s">
        <v>149</v>
      </c>
    </row>
    <row r="99" spans="2:26" ht="18.75" x14ac:dyDescent="0.35">
      <c r="B99" s="18" t="s">
        <v>128</v>
      </c>
      <c r="C99" s="66">
        <v>0</v>
      </c>
      <c r="D99" s="66">
        <v>0</v>
      </c>
      <c r="E99" s="66">
        <v>0</v>
      </c>
      <c r="F99" s="66">
        <v>0</v>
      </c>
      <c r="G99" s="66">
        <v>0</v>
      </c>
      <c r="H99" s="66">
        <v>0</v>
      </c>
      <c r="I99" s="8">
        <v>0.03</v>
      </c>
      <c r="J99" s="8">
        <v>0.3</v>
      </c>
      <c r="K99" s="8">
        <v>0.9</v>
      </c>
      <c r="Q99" s="18" t="s">
        <v>128</v>
      </c>
      <c r="R99" s="66" t="s">
        <v>149</v>
      </c>
      <c r="S99" s="66" t="s">
        <v>149</v>
      </c>
      <c r="T99" s="66" t="s">
        <v>149</v>
      </c>
      <c r="U99" s="66" t="s">
        <v>149</v>
      </c>
      <c r="V99" s="66" t="s">
        <v>149</v>
      </c>
      <c r="W99" s="66" t="s">
        <v>149</v>
      </c>
      <c r="X99" s="8">
        <v>0.03</v>
      </c>
      <c r="Y99" s="8">
        <v>0.3</v>
      </c>
      <c r="Z99" s="8">
        <v>0.9</v>
      </c>
    </row>
    <row r="100" spans="2:26" ht="15" x14ac:dyDescent="0.25">
      <c r="B100" s="5" t="s">
        <v>58</v>
      </c>
      <c r="Q100" s="5" t="s">
        <v>204</v>
      </c>
    </row>
    <row r="102" spans="2:26" ht="54.75" customHeight="1" x14ac:dyDescent="0.25">
      <c r="B102" s="1045" t="s">
        <v>136</v>
      </c>
      <c r="C102" s="1045"/>
      <c r="D102" s="1045"/>
      <c r="E102" s="1045"/>
      <c r="F102" s="1045"/>
      <c r="G102" s="1045"/>
      <c r="H102" s="1045"/>
      <c r="I102" s="1045"/>
      <c r="J102" s="1045"/>
      <c r="K102" s="1045"/>
      <c r="L102" s="1045"/>
      <c r="M102" s="1045"/>
    </row>
    <row r="103" spans="2:26" ht="15" x14ac:dyDescent="0.25">
      <c r="B103" s="53"/>
      <c r="C103" s="1044" t="s">
        <v>186</v>
      </c>
      <c r="D103" s="1041"/>
      <c r="E103" s="1041"/>
      <c r="F103" s="1041"/>
      <c r="G103" s="1041"/>
      <c r="H103" s="1041"/>
      <c r="I103" s="1041"/>
      <c r="J103" s="1041"/>
      <c r="K103" s="1041"/>
      <c r="Q103" s="53"/>
      <c r="R103" s="1044" t="s">
        <v>186</v>
      </c>
      <c r="S103" s="1041"/>
      <c r="T103" s="1041"/>
      <c r="U103" s="1041"/>
      <c r="V103" s="1041"/>
      <c r="W103" s="1041"/>
      <c r="X103" s="1041"/>
      <c r="Y103" s="1041"/>
      <c r="Z103" s="1041"/>
    </row>
    <row r="104" spans="2:26" ht="31.5" x14ac:dyDescent="0.25">
      <c r="B104" s="52" t="s">
        <v>124</v>
      </c>
      <c r="C104" s="187" t="s">
        <v>374</v>
      </c>
      <c r="D104" s="187" t="s">
        <v>377</v>
      </c>
      <c r="E104" s="187" t="s">
        <v>309</v>
      </c>
      <c r="F104" s="187" t="s">
        <v>312</v>
      </c>
      <c r="G104" s="187" t="s">
        <v>380</v>
      </c>
      <c r="H104" s="187" t="s">
        <v>389</v>
      </c>
      <c r="I104" s="190" t="s">
        <v>119</v>
      </c>
      <c r="J104" s="187" t="s">
        <v>371</v>
      </c>
      <c r="K104" s="187" t="s">
        <v>365</v>
      </c>
      <c r="Q104" s="52" t="s">
        <v>124</v>
      </c>
      <c r="R104" s="187" t="s">
        <v>374</v>
      </c>
      <c r="S104" s="187" t="s">
        <v>377</v>
      </c>
      <c r="T104" s="187" t="s">
        <v>309</v>
      </c>
      <c r="U104" s="187" t="s">
        <v>312</v>
      </c>
      <c r="V104" s="187" t="s">
        <v>380</v>
      </c>
      <c r="W104" s="187" t="s">
        <v>389</v>
      </c>
      <c r="X104" s="190" t="s">
        <v>119</v>
      </c>
      <c r="Y104" s="187" t="s">
        <v>371</v>
      </c>
      <c r="Z104" s="187" t="s">
        <v>365</v>
      </c>
    </row>
    <row r="105" spans="2:26" ht="18.75" x14ac:dyDescent="0.35">
      <c r="B105" s="19" t="s">
        <v>125</v>
      </c>
      <c r="C105" s="8">
        <v>0.7</v>
      </c>
      <c r="D105" s="8">
        <v>0.4</v>
      </c>
      <c r="E105" s="8">
        <v>0.4</v>
      </c>
      <c r="F105" s="66">
        <v>0</v>
      </c>
      <c r="G105" s="66">
        <v>0</v>
      </c>
      <c r="H105" s="8">
        <v>0.2</v>
      </c>
      <c r="I105" s="66">
        <v>0</v>
      </c>
      <c r="J105" s="66">
        <v>0</v>
      </c>
      <c r="K105" s="8">
        <v>0.4</v>
      </c>
      <c r="Q105" s="19" t="s">
        <v>125</v>
      </c>
      <c r="R105" s="8">
        <v>0.7</v>
      </c>
      <c r="S105" s="8">
        <v>0.4</v>
      </c>
      <c r="T105" s="8">
        <v>0.4</v>
      </c>
      <c r="U105" s="66" t="s">
        <v>149</v>
      </c>
      <c r="V105" s="66" t="s">
        <v>149</v>
      </c>
      <c r="W105" s="8">
        <v>0.2</v>
      </c>
      <c r="X105" s="66" t="s">
        <v>149</v>
      </c>
      <c r="Y105" s="66" t="s">
        <v>149</v>
      </c>
      <c r="Z105" s="8">
        <v>0.4</v>
      </c>
    </row>
    <row r="106" spans="2:26" ht="18.75" x14ac:dyDescent="0.35">
      <c r="B106" s="18" t="s">
        <v>126</v>
      </c>
      <c r="C106" s="66">
        <v>0</v>
      </c>
      <c r="D106" s="8">
        <v>0.2</v>
      </c>
      <c r="E106" s="66">
        <v>0</v>
      </c>
      <c r="F106" s="66">
        <v>0</v>
      </c>
      <c r="G106" s="66">
        <v>0</v>
      </c>
      <c r="H106" s="8">
        <v>0.1</v>
      </c>
      <c r="I106" s="66">
        <v>0</v>
      </c>
      <c r="J106" s="66">
        <v>0</v>
      </c>
      <c r="K106" s="66">
        <v>0</v>
      </c>
      <c r="Q106" s="18" t="s">
        <v>126</v>
      </c>
      <c r="R106" s="66" t="s">
        <v>149</v>
      </c>
      <c r="S106" s="8">
        <v>0.2</v>
      </c>
      <c r="T106" s="66" t="s">
        <v>149</v>
      </c>
      <c r="U106" s="66" t="s">
        <v>149</v>
      </c>
      <c r="V106" s="66" t="s">
        <v>149</v>
      </c>
      <c r="W106" s="8">
        <v>0.1</v>
      </c>
      <c r="X106" s="66" t="s">
        <v>149</v>
      </c>
      <c r="Y106" s="66" t="s">
        <v>149</v>
      </c>
      <c r="Z106" s="66" t="s">
        <v>149</v>
      </c>
    </row>
    <row r="107" spans="2:26" ht="18.75" x14ac:dyDescent="0.35">
      <c r="B107" s="18" t="s">
        <v>127</v>
      </c>
      <c r="C107" s="66">
        <v>0</v>
      </c>
      <c r="D107" s="66">
        <v>0</v>
      </c>
      <c r="E107" s="66">
        <v>0</v>
      </c>
      <c r="F107" s="66">
        <v>0</v>
      </c>
      <c r="G107" s="66">
        <v>0</v>
      </c>
      <c r="H107" s="8">
        <v>0.1</v>
      </c>
      <c r="I107" s="66">
        <v>0</v>
      </c>
      <c r="J107" s="66">
        <v>0</v>
      </c>
      <c r="K107" s="66">
        <v>0</v>
      </c>
      <c r="Q107" s="18" t="s">
        <v>127</v>
      </c>
      <c r="R107" s="66" t="s">
        <v>149</v>
      </c>
      <c r="S107" s="66" t="s">
        <v>149</v>
      </c>
      <c r="T107" s="66" t="s">
        <v>149</v>
      </c>
      <c r="U107" s="66" t="s">
        <v>149</v>
      </c>
      <c r="V107" s="66" t="s">
        <v>149</v>
      </c>
      <c r="W107" s="8">
        <v>0.1</v>
      </c>
      <c r="X107" s="66" t="s">
        <v>149</v>
      </c>
      <c r="Y107" s="66" t="s">
        <v>149</v>
      </c>
      <c r="Z107" s="66" t="s">
        <v>149</v>
      </c>
    </row>
    <row r="108" spans="2:26" ht="18.75" x14ac:dyDescent="0.35">
      <c r="B108" s="6" t="s">
        <v>70</v>
      </c>
      <c r="C108" s="66">
        <v>0</v>
      </c>
      <c r="D108" s="8">
        <v>0.6</v>
      </c>
      <c r="E108" s="66">
        <v>0</v>
      </c>
      <c r="F108" s="66">
        <v>0</v>
      </c>
      <c r="G108" s="8">
        <v>0.1</v>
      </c>
      <c r="H108" s="8">
        <v>0.1</v>
      </c>
      <c r="I108" s="66">
        <v>0</v>
      </c>
      <c r="J108" s="8">
        <v>0.3</v>
      </c>
      <c r="K108" s="8">
        <v>0.4</v>
      </c>
      <c r="Q108" s="6" t="s">
        <v>70</v>
      </c>
      <c r="R108" s="66" t="s">
        <v>149</v>
      </c>
      <c r="S108" s="8">
        <v>0.6</v>
      </c>
      <c r="T108" s="66" t="s">
        <v>149</v>
      </c>
      <c r="U108" s="66" t="s">
        <v>149</v>
      </c>
      <c r="V108" s="8">
        <v>0.1</v>
      </c>
      <c r="W108" s="8">
        <v>0.1</v>
      </c>
      <c r="X108" s="66" t="s">
        <v>149</v>
      </c>
      <c r="Y108" s="8">
        <v>0.3</v>
      </c>
      <c r="Z108" s="8">
        <v>0.4</v>
      </c>
    </row>
    <row r="109" spans="2:26" ht="18.75" x14ac:dyDescent="0.35">
      <c r="B109" s="18" t="s">
        <v>129</v>
      </c>
      <c r="C109" s="66">
        <v>0</v>
      </c>
      <c r="D109" s="8">
        <v>0.2</v>
      </c>
      <c r="E109" s="66">
        <v>0</v>
      </c>
      <c r="F109" s="66">
        <v>0</v>
      </c>
      <c r="G109" s="8">
        <v>0.2</v>
      </c>
      <c r="H109" s="8">
        <v>0.1</v>
      </c>
      <c r="I109" s="66">
        <v>0</v>
      </c>
      <c r="J109" s="66">
        <v>0</v>
      </c>
      <c r="K109" s="66">
        <v>0</v>
      </c>
      <c r="Q109" s="18" t="s">
        <v>129</v>
      </c>
      <c r="R109" s="66" t="s">
        <v>149</v>
      </c>
      <c r="S109" s="8">
        <v>0.2</v>
      </c>
      <c r="T109" s="66" t="s">
        <v>149</v>
      </c>
      <c r="U109" s="66" t="s">
        <v>149</v>
      </c>
      <c r="V109" s="8">
        <v>0.2</v>
      </c>
      <c r="W109" s="8">
        <v>0.1</v>
      </c>
      <c r="X109" s="66" t="s">
        <v>149</v>
      </c>
      <c r="Y109" s="66" t="s">
        <v>149</v>
      </c>
      <c r="Z109" s="66" t="s">
        <v>149</v>
      </c>
    </row>
    <row r="110" spans="2:26" ht="15" x14ac:dyDescent="0.25">
      <c r="B110" s="5" t="s">
        <v>58</v>
      </c>
      <c r="Q110" s="5" t="s">
        <v>204</v>
      </c>
    </row>
    <row r="112" spans="2:26" ht="37.5" customHeight="1" x14ac:dyDescent="0.35">
      <c r="B112" s="1045" t="s">
        <v>137</v>
      </c>
      <c r="C112" s="1045"/>
      <c r="D112" s="1045"/>
      <c r="E112" s="1045"/>
      <c r="F112" s="1045"/>
      <c r="G112" s="1045"/>
      <c r="H112" s="1045"/>
      <c r="I112" s="1045"/>
      <c r="J112" s="1045"/>
      <c r="K112" s="1045"/>
      <c r="L112" s="1045"/>
      <c r="M112" s="1045"/>
    </row>
    <row r="113" spans="2:4" ht="16.5" x14ac:dyDescent="0.3">
      <c r="B113" s="188" t="s">
        <v>124</v>
      </c>
      <c r="C113" s="188" t="s">
        <v>124</v>
      </c>
      <c r="D113" s="188" t="s">
        <v>139</v>
      </c>
    </row>
    <row r="114" spans="2:4" ht="18.75" x14ac:dyDescent="0.35">
      <c r="B114" s="18" t="s">
        <v>128</v>
      </c>
      <c r="C114" s="6" t="s">
        <v>41</v>
      </c>
      <c r="D114" s="6">
        <v>0.8</v>
      </c>
    </row>
    <row r="115" spans="2:4" ht="33" x14ac:dyDescent="0.35">
      <c r="B115" s="31" t="s">
        <v>138</v>
      </c>
      <c r="C115" s="6" t="s">
        <v>42</v>
      </c>
      <c r="D115" s="32">
        <v>1</v>
      </c>
    </row>
  </sheetData>
  <sheetProtection password="CDDE" sheet="1" objects="1" scenarios="1"/>
  <customSheetViews>
    <customSheetView guid="{59C7AF62-EEC6-4F51-A806-769887FF76F8}" scale="80" showGridLines="0">
      <selection activeCell="C113" sqref="C113"/>
      <pageMargins left="0.7" right="0.7" top="0.75" bottom="0.75" header="0.3" footer="0.3"/>
    </customSheetView>
    <customSheetView guid="{4578E973-646E-4880-BAA0-5156523D5ED5}" scale="80" showGridLines="0" topLeftCell="A46">
      <selection activeCell="C53" sqref="C53"/>
      <pageMargins left="0.7" right="0.7" top="0.75" bottom="0.75" header="0.3" footer="0.3"/>
    </customSheetView>
    <customSheetView guid="{F89B9BEA-1774-4CFC-87FC-E38938422EEF}" scale="80" showGridLines="0" topLeftCell="A97">
      <selection activeCell="C113" sqref="C113"/>
      <pageMargins left="0.7" right="0.7" top="0.75" bottom="0.75" header="0.3" footer="0.3"/>
    </customSheetView>
  </customSheetViews>
  <mergeCells count="26">
    <mergeCell ref="B11:M11"/>
    <mergeCell ref="B48:B49"/>
    <mergeCell ref="B15:M15"/>
    <mergeCell ref="B16:B17"/>
    <mergeCell ref="C3:H3"/>
    <mergeCell ref="B3:B4"/>
    <mergeCell ref="C13:K13"/>
    <mergeCell ref="C12:K12"/>
    <mergeCell ref="C16:M16"/>
    <mergeCell ref="C48:M48"/>
    <mergeCell ref="B47:M47"/>
    <mergeCell ref="B112:M112"/>
    <mergeCell ref="B79:M79"/>
    <mergeCell ref="C80:N80"/>
    <mergeCell ref="B92:M92"/>
    <mergeCell ref="C93:K93"/>
    <mergeCell ref="R80:AC80"/>
    <mergeCell ref="R93:Z93"/>
    <mergeCell ref="R103:Z103"/>
    <mergeCell ref="B102:M102"/>
    <mergeCell ref="C103:K103"/>
    <mergeCell ref="Q16:Q17"/>
    <mergeCell ref="R16:AB16"/>
    <mergeCell ref="Q47:AB47"/>
    <mergeCell ref="Q48:Q49"/>
    <mergeCell ref="R48:AB48"/>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6"/>
  <sheetViews>
    <sheetView showGridLines="0" zoomScale="80" zoomScaleNormal="80" zoomScalePageLayoutView="80" workbookViewId="0"/>
  </sheetViews>
  <sheetFormatPr defaultColWidth="8.85546875" defaultRowHeight="14.25" x14ac:dyDescent="0.2"/>
  <cols>
    <col min="1" max="1" width="3.7109375" style="5" customWidth="1"/>
    <col min="2" max="2" width="30.7109375" style="5" customWidth="1"/>
    <col min="3" max="3" width="34.28515625" style="5" customWidth="1"/>
    <col min="4" max="7" width="27.7109375" style="5" customWidth="1"/>
    <col min="8" max="12" width="8.85546875" style="5"/>
    <col min="13" max="13" width="8.7109375" style="5" customWidth="1"/>
    <col min="14" max="14" width="8.85546875" style="5" hidden="1" customWidth="1"/>
    <col min="15" max="15" width="38" style="5" hidden="1" customWidth="1"/>
    <col min="16" max="16" width="8.85546875" style="5" hidden="1" customWidth="1"/>
    <col min="17" max="16384" width="8.85546875" style="5"/>
  </cols>
  <sheetData>
    <row r="1" spans="1:29"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1:29" s="33" customFormat="1" ht="18" x14ac:dyDescent="0.25">
      <c r="B2" s="34" t="s">
        <v>83</v>
      </c>
    </row>
    <row r="3" spans="1:29" s="33" customFormat="1" ht="15" x14ac:dyDescent="0.25">
      <c r="B3" s="35" t="s">
        <v>140</v>
      </c>
    </row>
    <row r="4" spans="1:29" s="33" customFormat="1" x14ac:dyDescent="0.2">
      <c r="C4" s="141" t="s">
        <v>84</v>
      </c>
      <c r="D4" s="33" t="s">
        <v>142</v>
      </c>
    </row>
    <row r="5" spans="1:29" s="33" customFormat="1" x14ac:dyDescent="0.2">
      <c r="C5" s="142" t="s">
        <v>691</v>
      </c>
      <c r="D5" s="142"/>
      <c r="F5" s="33" t="s">
        <v>143</v>
      </c>
    </row>
    <row r="6" spans="1:29" s="33" customFormat="1" ht="15" customHeight="1" x14ac:dyDescent="0.2">
      <c r="B6" s="183"/>
      <c r="C6" s="183"/>
      <c r="D6" s="183"/>
      <c r="E6" s="183"/>
      <c r="F6" s="183"/>
      <c r="G6" s="183"/>
      <c r="H6" s="183"/>
    </row>
    <row r="7" spans="1:29" s="33" customFormat="1" ht="13.5" customHeight="1" x14ac:dyDescent="0.2">
      <c r="B7" s="36"/>
      <c r="D7" s="42"/>
      <c r="E7" s="42"/>
      <c r="F7" s="42"/>
      <c r="G7" s="42"/>
      <c r="H7" s="42"/>
    </row>
    <row r="8" spans="1:29" ht="15" x14ac:dyDescent="0.2">
      <c r="A8" s="33"/>
      <c r="B8" s="877" t="s">
        <v>85</v>
      </c>
      <c r="C8" s="878"/>
      <c r="D8" s="878"/>
      <c r="E8" s="878"/>
      <c r="F8" s="878"/>
      <c r="G8" s="878"/>
      <c r="H8" s="878"/>
      <c r="I8" s="879"/>
      <c r="J8" s="33"/>
      <c r="K8" s="33"/>
      <c r="L8" s="33"/>
      <c r="M8" s="33"/>
      <c r="N8" s="33"/>
      <c r="O8" s="33"/>
      <c r="P8" s="33"/>
      <c r="Q8" s="33"/>
      <c r="R8" s="33"/>
      <c r="S8" s="33"/>
      <c r="T8" s="33"/>
      <c r="U8" s="33"/>
      <c r="V8" s="33"/>
      <c r="W8" s="33"/>
      <c r="X8" s="33"/>
      <c r="Y8" s="33"/>
      <c r="Z8" s="33"/>
      <c r="AA8" s="33"/>
      <c r="AB8" s="33"/>
      <c r="AC8" s="33"/>
    </row>
    <row r="9" spans="1:29" ht="15" x14ac:dyDescent="0.25">
      <c r="A9" s="33"/>
      <c r="B9" s="880" t="s">
        <v>543</v>
      </c>
      <c r="C9" s="881"/>
      <c r="D9" s="881"/>
      <c r="E9" s="881"/>
      <c r="F9" s="881"/>
      <c r="G9" s="881"/>
      <c r="H9" s="881"/>
      <c r="I9" s="882"/>
      <c r="J9" s="98"/>
      <c r="K9" s="98"/>
      <c r="L9" s="98"/>
      <c r="M9" s="98"/>
      <c r="N9" s="98"/>
      <c r="O9" s="33"/>
      <c r="P9" s="33"/>
      <c r="Q9" s="33"/>
      <c r="R9" s="33"/>
      <c r="S9" s="33"/>
      <c r="T9" s="33"/>
      <c r="U9" s="33"/>
      <c r="V9" s="33"/>
      <c r="W9" s="33"/>
      <c r="X9" s="33"/>
      <c r="Y9" s="33"/>
      <c r="Z9" s="33"/>
      <c r="AA9" s="33"/>
      <c r="AB9" s="33"/>
      <c r="AC9" s="33"/>
    </row>
    <row r="10" spans="1:29" ht="15" x14ac:dyDescent="0.25">
      <c r="A10" s="33"/>
      <c r="B10" s="883" t="s">
        <v>544</v>
      </c>
      <c r="C10" s="884"/>
      <c r="D10" s="884"/>
      <c r="E10" s="884"/>
      <c r="F10" s="884"/>
      <c r="G10" s="884"/>
      <c r="H10" s="884"/>
      <c r="I10" s="885"/>
      <c r="J10" s="33"/>
      <c r="K10" s="33"/>
      <c r="L10" s="33"/>
      <c r="M10" s="33"/>
      <c r="N10" s="33"/>
      <c r="O10" s="33"/>
      <c r="P10" s="33"/>
      <c r="Q10" s="33"/>
      <c r="R10" s="33"/>
      <c r="S10" s="33"/>
      <c r="T10" s="33"/>
      <c r="U10" s="33"/>
      <c r="V10" s="33"/>
      <c r="W10" s="33"/>
      <c r="X10" s="33"/>
      <c r="Y10" s="33"/>
      <c r="Z10" s="33"/>
      <c r="AA10" s="33"/>
      <c r="AB10" s="33"/>
      <c r="AC10" s="33"/>
    </row>
    <row r="11" spans="1:29" ht="15" x14ac:dyDescent="0.25">
      <c r="A11" s="33"/>
      <c r="B11" s="883" t="s">
        <v>584</v>
      </c>
      <c r="C11" s="884"/>
      <c r="D11" s="884"/>
      <c r="E11" s="884"/>
      <c r="F11" s="884"/>
      <c r="G11" s="884"/>
      <c r="H11" s="884"/>
      <c r="I11" s="885"/>
      <c r="J11" s="33"/>
      <c r="K11" s="33"/>
      <c r="L11" s="33"/>
      <c r="M11" s="33"/>
      <c r="N11" s="33"/>
      <c r="O11" s="33"/>
      <c r="P11" s="33"/>
      <c r="Q11" s="33"/>
      <c r="R11" s="33"/>
      <c r="S11" s="33"/>
      <c r="T11" s="33"/>
      <c r="U11" s="33"/>
      <c r="V11" s="33"/>
      <c r="W11" s="33"/>
      <c r="X11" s="33"/>
      <c r="Y11" s="33"/>
      <c r="Z11" s="33"/>
      <c r="AA11" s="33"/>
      <c r="AB11" s="33"/>
      <c r="AC11" s="33"/>
    </row>
    <row r="12" spans="1:29" x14ac:dyDescent="0.2">
      <c r="A12" s="33"/>
      <c r="B12" s="903"/>
      <c r="C12" s="904"/>
      <c r="D12" s="904"/>
      <c r="E12" s="904"/>
      <c r="F12" s="904"/>
      <c r="G12" s="904"/>
      <c r="H12" s="904"/>
      <c r="I12" s="905"/>
      <c r="J12" s="33"/>
      <c r="K12" s="33"/>
      <c r="L12" s="33"/>
      <c r="M12" s="33"/>
      <c r="N12" s="33"/>
      <c r="O12" s="33"/>
      <c r="P12" s="33"/>
      <c r="Q12" s="33"/>
      <c r="R12" s="33"/>
      <c r="S12" s="33"/>
      <c r="T12" s="33"/>
      <c r="U12" s="33"/>
      <c r="V12" s="33"/>
      <c r="W12" s="33"/>
      <c r="X12" s="33"/>
      <c r="Y12" s="33"/>
      <c r="Z12" s="33"/>
      <c r="AA12" s="33"/>
      <c r="AB12" s="33"/>
      <c r="AC12" s="33"/>
    </row>
    <row r="13" spans="1:29" ht="15" x14ac:dyDescent="0.2">
      <c r="A13" s="33"/>
      <c r="B13" s="898" t="s">
        <v>86</v>
      </c>
      <c r="C13" s="899"/>
      <c r="D13" s="899"/>
      <c r="E13" s="899"/>
      <c r="F13" s="899"/>
      <c r="G13" s="899"/>
      <c r="H13" s="899"/>
      <c r="I13" s="900"/>
      <c r="J13" s="33"/>
      <c r="K13" s="33"/>
      <c r="L13" s="33"/>
      <c r="M13" s="33"/>
      <c r="N13" s="33"/>
      <c r="O13" s="33"/>
      <c r="P13" s="33"/>
      <c r="Q13" s="33"/>
      <c r="R13" s="33"/>
      <c r="S13" s="33"/>
      <c r="T13" s="33"/>
      <c r="U13" s="33"/>
      <c r="V13" s="33"/>
      <c r="W13" s="33"/>
      <c r="X13" s="33"/>
      <c r="Y13" s="33"/>
      <c r="Z13" s="33"/>
      <c r="AA13" s="33"/>
      <c r="AB13" s="33"/>
      <c r="AC13" s="33"/>
    </row>
    <row r="14" spans="1:29" ht="15" x14ac:dyDescent="0.2">
      <c r="A14" s="33"/>
      <c r="B14" s="37" t="s">
        <v>88</v>
      </c>
      <c r="C14" s="864" t="s">
        <v>724</v>
      </c>
      <c r="D14" s="143"/>
      <c r="E14" s="143"/>
      <c r="F14" s="143"/>
      <c r="G14" s="40"/>
      <c r="H14" s="40"/>
      <c r="I14" s="204"/>
      <c r="J14" s="33"/>
      <c r="K14" s="33"/>
      <c r="L14" s="33"/>
      <c r="M14" s="33"/>
      <c r="N14" s="33"/>
      <c r="O14" s="33"/>
      <c r="P14" s="33"/>
      <c r="Q14" s="33"/>
      <c r="R14" s="33"/>
      <c r="S14" s="33"/>
      <c r="T14" s="33"/>
      <c r="U14" s="33"/>
      <c r="V14" s="33"/>
      <c r="W14" s="33"/>
      <c r="X14" s="33"/>
      <c r="Y14" s="33"/>
      <c r="Z14" s="33"/>
      <c r="AA14" s="33"/>
      <c r="AB14" s="33"/>
      <c r="AC14" s="33"/>
    </row>
    <row r="15" spans="1:29" ht="15" x14ac:dyDescent="0.2">
      <c r="A15" s="33"/>
      <c r="B15" s="38" t="s">
        <v>89</v>
      </c>
      <c r="C15" s="39" t="s">
        <v>87</v>
      </c>
      <c r="D15" s="144"/>
      <c r="E15" s="144"/>
      <c r="F15" s="144"/>
      <c r="G15" s="41"/>
      <c r="H15" s="41"/>
      <c r="I15" s="205"/>
      <c r="J15" s="33"/>
      <c r="K15" s="33"/>
      <c r="L15" s="33"/>
      <c r="M15" s="33"/>
      <c r="N15" s="33"/>
      <c r="O15" s="33"/>
      <c r="P15" s="33"/>
      <c r="Q15" s="33"/>
      <c r="R15" s="33"/>
      <c r="S15" s="33"/>
      <c r="T15" s="33"/>
      <c r="U15" s="33"/>
      <c r="V15" s="33"/>
      <c r="W15" s="33"/>
      <c r="X15" s="33"/>
      <c r="Y15" s="33"/>
      <c r="Z15" s="33"/>
      <c r="AA15" s="33"/>
      <c r="AB15" s="33"/>
      <c r="AC15" s="33"/>
    </row>
    <row r="16" spans="1:29" x14ac:dyDescent="0.2">
      <c r="A16" s="33"/>
      <c r="B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ht="15" x14ac:dyDescent="0.25">
      <c r="A17" s="33"/>
      <c r="B17" s="206" t="s">
        <v>81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29" ht="15" x14ac:dyDescent="0.25">
      <c r="A18" s="33"/>
      <c r="B18" s="206"/>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row>
    <row r="20" spans="1:29"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row>
    <row r="21" spans="1:29"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row>
    <row r="22" spans="1:29" ht="65.25" customHeight="1" x14ac:dyDescent="0.25">
      <c r="A22" s="33"/>
      <c r="B22" s="207" t="s">
        <v>95</v>
      </c>
      <c r="C22" s="208" t="s">
        <v>108</v>
      </c>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row>
    <row r="23" spans="1:29" ht="18" customHeight="1" x14ac:dyDescent="0.2">
      <c r="A23" s="33"/>
      <c r="B23" s="209" t="s">
        <v>96</v>
      </c>
      <c r="C23" s="130"/>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row>
    <row r="24" spans="1:29" ht="18" customHeight="1" x14ac:dyDescent="0.2">
      <c r="A24" s="33"/>
      <c r="B24" s="209" t="s">
        <v>97</v>
      </c>
      <c r="C24" s="130"/>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ht="18" customHeight="1" x14ac:dyDescent="0.2">
      <c r="A25" s="33"/>
      <c r="B25" s="209" t="s">
        <v>98</v>
      </c>
      <c r="C25" s="130"/>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row>
    <row r="26" spans="1:29" ht="18" customHeight="1" x14ac:dyDescent="0.2">
      <c r="A26" s="33"/>
      <c r="B26" s="209" t="s">
        <v>99</v>
      </c>
      <c r="C26" s="130"/>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row>
    <row r="27" spans="1:29" ht="18" customHeight="1" x14ac:dyDescent="0.2">
      <c r="A27" s="33"/>
      <c r="B27" s="209" t="s">
        <v>100</v>
      </c>
      <c r="C27" s="130"/>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row>
    <row r="28" spans="1:29" ht="18" customHeight="1" x14ac:dyDescent="0.2">
      <c r="A28" s="33"/>
      <c r="B28" s="209" t="s">
        <v>101</v>
      </c>
      <c r="C28" s="130"/>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row>
    <row r="29" spans="1:29" ht="18" customHeight="1" x14ac:dyDescent="0.2">
      <c r="A29" s="33"/>
      <c r="B29" s="209" t="s">
        <v>102</v>
      </c>
      <c r="C29" s="130"/>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29" ht="18" customHeight="1" x14ac:dyDescent="0.2">
      <c r="A30" s="33"/>
      <c r="B30" s="209" t="s">
        <v>103</v>
      </c>
      <c r="C30" s="130"/>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ht="18" customHeight="1" x14ac:dyDescent="0.2">
      <c r="A31" s="33"/>
      <c r="B31" s="209" t="s">
        <v>104</v>
      </c>
      <c r="C31" s="130"/>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ht="18" customHeight="1" x14ac:dyDescent="0.2">
      <c r="A32" s="33"/>
      <c r="B32" s="209" t="s">
        <v>105</v>
      </c>
      <c r="C32" s="130"/>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ht="18" customHeight="1" x14ac:dyDescent="0.2">
      <c r="A33" s="33"/>
      <c r="B33" s="209" t="s">
        <v>106</v>
      </c>
      <c r="C33" s="130"/>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row>
    <row r="34" spans="1:29" ht="18" customHeight="1" x14ac:dyDescent="0.2">
      <c r="A34" s="33"/>
      <c r="B34" s="209" t="s">
        <v>107</v>
      </c>
      <c r="C34" s="130"/>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row>
    <row r="35" spans="1:29"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ht="15" thickBot="1"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ht="18" customHeight="1" thickBot="1" x14ac:dyDescent="0.25">
      <c r="A37" s="33"/>
      <c r="B37" s="910" t="s">
        <v>109</v>
      </c>
      <c r="C37" s="911"/>
      <c r="D37" s="912"/>
      <c r="E37" s="210">
        <f>SUM(C23:C34)</f>
        <v>0</v>
      </c>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29"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ht="15" x14ac:dyDescent="0.25">
      <c r="A39" s="33"/>
      <c r="B39" s="33"/>
      <c r="C39" s="33"/>
      <c r="D39" s="33"/>
      <c r="E39" s="33"/>
      <c r="F39" s="43" t="s">
        <v>76</v>
      </c>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5" x14ac:dyDescent="0.25">
      <c r="A40" s="33"/>
      <c r="B40" s="33"/>
      <c r="C40" s="33"/>
      <c r="D40" s="33"/>
      <c r="E40" s="33"/>
      <c r="F40" s="43" t="s">
        <v>82</v>
      </c>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37.5" customHeight="1" x14ac:dyDescent="0.2">
      <c r="A41" s="33"/>
      <c r="B41" s="916" t="s">
        <v>699</v>
      </c>
      <c r="C41" s="916"/>
      <c r="D41" s="916"/>
      <c r="E41" s="195"/>
      <c r="F41" s="917" t="str">
        <f>IF(SUM(E41:E43)&gt;100%,"Percent of annual manufacturing facility applied to production of individual product types can not exceed 100 percent of the annual manufacturing capacity of the facility","")</f>
        <v/>
      </c>
      <c r="G41" s="918"/>
      <c r="H41" s="918"/>
      <c r="I41" s="918"/>
      <c r="J41" s="918"/>
      <c r="K41" s="33"/>
      <c r="L41" s="33"/>
      <c r="M41" s="33"/>
      <c r="N41" s="33"/>
      <c r="O41" s="33"/>
      <c r="P41" s="33"/>
      <c r="Q41" s="33"/>
      <c r="R41" s="33"/>
      <c r="S41" s="33"/>
      <c r="T41" s="33"/>
      <c r="U41" s="33"/>
      <c r="V41" s="33"/>
      <c r="W41" s="33"/>
      <c r="X41" s="33"/>
      <c r="Y41" s="33"/>
      <c r="Z41" s="33"/>
      <c r="AA41" s="33"/>
      <c r="AB41" s="33"/>
      <c r="AC41" s="33"/>
    </row>
    <row r="42" spans="1:29" ht="24.95" customHeight="1" x14ac:dyDescent="0.2">
      <c r="A42" s="33"/>
      <c r="B42" s="916" t="s">
        <v>700</v>
      </c>
      <c r="C42" s="916"/>
      <c r="D42" s="916"/>
      <c r="E42" s="195"/>
      <c r="F42" s="917"/>
      <c r="G42" s="918"/>
      <c r="H42" s="918"/>
      <c r="I42" s="918"/>
      <c r="J42" s="918"/>
      <c r="K42" s="33"/>
      <c r="L42" s="33"/>
      <c r="M42" s="33"/>
      <c r="N42" s="33"/>
      <c r="O42" s="33"/>
      <c r="P42" s="33"/>
      <c r="Q42" s="33"/>
      <c r="R42" s="33"/>
      <c r="S42" s="33"/>
      <c r="T42" s="33"/>
      <c r="U42" s="33"/>
      <c r="V42" s="33"/>
      <c r="W42" s="33"/>
      <c r="X42" s="33"/>
      <c r="Y42" s="33"/>
      <c r="Z42" s="33"/>
      <c r="AA42" s="33"/>
      <c r="AB42" s="33"/>
      <c r="AC42" s="33"/>
    </row>
    <row r="43" spans="1:29" ht="24.95" customHeight="1" x14ac:dyDescent="0.2">
      <c r="A43" s="33"/>
      <c r="B43" s="916" t="s">
        <v>701</v>
      </c>
      <c r="C43" s="916"/>
      <c r="D43" s="916"/>
      <c r="E43" s="195"/>
      <c r="F43" s="917"/>
      <c r="G43" s="918"/>
      <c r="H43" s="918"/>
      <c r="I43" s="918"/>
      <c r="J43" s="918"/>
      <c r="K43" s="33"/>
      <c r="L43" s="33"/>
      <c r="M43" s="33"/>
      <c r="N43" s="33"/>
      <c r="O43" s="33"/>
      <c r="P43" s="33"/>
      <c r="Q43" s="33"/>
      <c r="R43" s="33"/>
      <c r="S43" s="33"/>
      <c r="T43" s="33"/>
      <c r="U43" s="33"/>
      <c r="V43" s="33"/>
      <c r="W43" s="33"/>
      <c r="X43" s="33"/>
      <c r="Y43" s="33"/>
      <c r="Z43" s="33"/>
      <c r="AA43" s="33"/>
      <c r="AB43" s="33"/>
      <c r="AC43" s="33"/>
    </row>
    <row r="44" spans="1:29"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ht="30" customHeight="1" x14ac:dyDescent="0.25">
      <c r="A45" s="33"/>
      <c r="B45" s="906" t="s">
        <v>635</v>
      </c>
      <c r="C45" s="906"/>
      <c r="D45" s="906"/>
      <c r="E45" s="906"/>
      <c r="F45" s="906"/>
      <c r="G45" s="906"/>
      <c r="H45" s="906"/>
      <c r="I45" s="906"/>
      <c r="J45" s="33"/>
      <c r="K45" s="33"/>
      <c r="L45" s="33"/>
      <c r="M45" s="33"/>
      <c r="N45" s="33"/>
      <c r="O45" s="33"/>
      <c r="P45" s="33"/>
      <c r="Q45" s="33"/>
      <c r="R45" s="33"/>
      <c r="S45" s="33"/>
      <c r="T45" s="33"/>
      <c r="U45" s="33"/>
      <c r="V45" s="33"/>
      <c r="W45" s="33"/>
      <c r="X45" s="33"/>
      <c r="Y45" s="33"/>
      <c r="Z45" s="33"/>
      <c r="AA45" s="33"/>
      <c r="AB45" s="33"/>
      <c r="AC45" s="33"/>
    </row>
    <row r="46" spans="1:29"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ht="114.75" customHeight="1" thickBot="1" x14ac:dyDescent="0.25">
      <c r="A49" s="33"/>
      <c r="B49" s="33"/>
      <c r="C49" s="211" t="s">
        <v>110</v>
      </c>
      <c r="D49" s="212" t="s">
        <v>671</v>
      </c>
      <c r="E49" s="212" t="s">
        <v>111</v>
      </c>
      <c r="F49" s="212" t="s">
        <v>112</v>
      </c>
      <c r="G49" s="33"/>
      <c r="H49" s="33"/>
      <c r="I49" s="33"/>
      <c r="J49" s="33"/>
      <c r="K49" s="33"/>
      <c r="L49" s="33"/>
      <c r="M49" s="33"/>
      <c r="N49" s="33" t="s">
        <v>75</v>
      </c>
      <c r="O49" s="33"/>
      <c r="P49" s="33"/>
      <c r="Q49" s="33"/>
      <c r="R49" s="33"/>
      <c r="S49" s="33"/>
      <c r="T49" s="33"/>
      <c r="U49" s="33"/>
      <c r="V49" s="33"/>
      <c r="W49" s="33"/>
      <c r="X49" s="33"/>
      <c r="Y49" s="33"/>
      <c r="Z49" s="33"/>
      <c r="AA49" s="33"/>
      <c r="AB49" s="33"/>
      <c r="AC49" s="33"/>
    </row>
    <row r="50" spans="1:29" ht="18" customHeight="1" x14ac:dyDescent="0.3">
      <c r="A50" s="33"/>
      <c r="B50" s="913" t="s">
        <v>115</v>
      </c>
      <c r="C50" s="106"/>
      <c r="D50" s="196">
        <f>$E$37*$E$41</f>
        <v>0</v>
      </c>
      <c r="E50" s="196" t="str">
        <f>IF(C50="","",HLOOKUP(C50,'Subpart I Tables'!$C$5:$H$6,2,FALSE))</f>
        <v/>
      </c>
      <c r="F50" s="197" t="str">
        <f>IF(C50="","",VLOOKUP(C50,'Table A-1'!$B$5:$E$76,4,FALSE))</f>
        <v/>
      </c>
      <c r="G50" s="33"/>
      <c r="H50" s="33"/>
      <c r="I50" s="33"/>
      <c r="J50" s="33"/>
      <c r="K50" s="33"/>
      <c r="L50" s="33"/>
      <c r="M50" s="33"/>
      <c r="N50" s="213" t="s">
        <v>174</v>
      </c>
      <c r="O50" s="214" t="s">
        <v>374</v>
      </c>
      <c r="P50" s="33"/>
      <c r="Q50" s="33"/>
      <c r="R50" s="33"/>
      <c r="S50" s="33"/>
      <c r="T50" s="33"/>
      <c r="U50" s="33"/>
      <c r="V50" s="33"/>
      <c r="W50" s="33"/>
      <c r="X50" s="33"/>
      <c r="Y50" s="33"/>
      <c r="Z50" s="33"/>
      <c r="AA50" s="33"/>
      <c r="AB50" s="33"/>
      <c r="AC50" s="33"/>
    </row>
    <row r="51" spans="1:29" ht="18" customHeight="1" x14ac:dyDescent="0.3">
      <c r="A51" s="33"/>
      <c r="B51" s="914"/>
      <c r="C51" s="107"/>
      <c r="D51" s="198">
        <f t="shared" ref="D51:D55" si="0">$E$37*$E$41</f>
        <v>0</v>
      </c>
      <c r="E51" s="198" t="str">
        <f>IF(C51="","",HLOOKUP(C51,'Subpart I Tables'!$C$5:$H$6,2,FALSE))</f>
        <v/>
      </c>
      <c r="F51" s="199" t="str">
        <f>IF(C51="","",VLOOKUP(C51,'Table A-1'!$B$5:$E$76,4,FALSE))</f>
        <v/>
      </c>
      <c r="G51" s="33"/>
      <c r="H51" s="33"/>
      <c r="I51" s="33"/>
      <c r="J51" s="33"/>
      <c r="K51" s="33"/>
      <c r="L51" s="33"/>
      <c r="M51" s="33"/>
      <c r="N51" s="213" t="s">
        <v>175</v>
      </c>
      <c r="O51" s="214" t="s">
        <v>377</v>
      </c>
      <c r="P51" s="33"/>
      <c r="Q51" s="33"/>
      <c r="R51" s="33"/>
      <c r="S51" s="33"/>
      <c r="T51" s="33"/>
      <c r="U51" s="33"/>
      <c r="V51" s="33"/>
      <c r="W51" s="33"/>
      <c r="X51" s="33"/>
      <c r="Y51" s="33"/>
      <c r="Z51" s="33"/>
      <c r="AA51" s="33"/>
      <c r="AB51" s="33"/>
      <c r="AC51" s="33"/>
    </row>
    <row r="52" spans="1:29" ht="18" customHeight="1" x14ac:dyDescent="0.3">
      <c r="A52" s="33"/>
      <c r="B52" s="914"/>
      <c r="C52" s="107"/>
      <c r="D52" s="198">
        <f t="shared" si="0"/>
        <v>0</v>
      </c>
      <c r="E52" s="198" t="str">
        <f>IF(C52="","",HLOOKUP(C52,'Subpart I Tables'!$C$5:$H$6,2,FALSE))</f>
        <v/>
      </c>
      <c r="F52" s="199" t="str">
        <f>IF(C52="","",VLOOKUP(C52,'Table A-1'!$B$5:$E$76,4,FALSE))</f>
        <v/>
      </c>
      <c r="G52" s="33"/>
      <c r="H52" s="33"/>
      <c r="I52" s="33"/>
      <c r="J52" s="33"/>
      <c r="K52" s="33"/>
      <c r="L52" s="33"/>
      <c r="M52" s="33"/>
      <c r="N52" s="213" t="s">
        <v>176</v>
      </c>
      <c r="O52" s="214" t="s">
        <v>309</v>
      </c>
      <c r="P52" s="33"/>
      <c r="Q52" s="33"/>
      <c r="R52" s="33"/>
      <c r="S52" s="33"/>
      <c r="T52" s="33"/>
      <c r="U52" s="33"/>
      <c r="V52" s="33"/>
      <c r="W52" s="33"/>
      <c r="X52" s="33"/>
      <c r="Y52" s="33"/>
      <c r="Z52" s="33"/>
      <c r="AA52" s="33"/>
      <c r="AB52" s="33"/>
      <c r="AC52" s="33"/>
    </row>
    <row r="53" spans="1:29" ht="18" customHeight="1" x14ac:dyDescent="0.3">
      <c r="A53" s="33"/>
      <c r="B53" s="914"/>
      <c r="C53" s="107"/>
      <c r="D53" s="198">
        <f>$E$37*$E$41</f>
        <v>0</v>
      </c>
      <c r="E53" s="198" t="str">
        <f>IF(C53="","",HLOOKUP(C53,'Subpart I Tables'!$C$5:$H$6,2,FALSE))</f>
        <v/>
      </c>
      <c r="F53" s="199" t="str">
        <f>IF(C53="","",VLOOKUP(C53,'Table A-1'!$B$5:$E$76,4,FALSE))</f>
        <v/>
      </c>
      <c r="G53" s="33"/>
      <c r="H53" s="33"/>
      <c r="I53" s="33"/>
      <c r="J53" s="33"/>
      <c r="K53" s="33"/>
      <c r="L53" s="33"/>
      <c r="M53" s="33"/>
      <c r="N53" s="213" t="s">
        <v>177</v>
      </c>
      <c r="O53" s="214" t="s">
        <v>380</v>
      </c>
      <c r="P53" s="33"/>
      <c r="Q53" s="33"/>
      <c r="R53" s="33"/>
      <c r="S53" s="33"/>
      <c r="T53" s="33"/>
      <c r="U53" s="33"/>
      <c r="V53" s="33"/>
      <c r="W53" s="33"/>
      <c r="X53" s="33"/>
      <c r="Y53" s="33"/>
      <c r="Z53" s="33"/>
      <c r="AA53" s="33"/>
      <c r="AB53" s="33"/>
      <c r="AC53" s="33"/>
    </row>
    <row r="54" spans="1:29" ht="18" customHeight="1" x14ac:dyDescent="0.3">
      <c r="A54" s="33"/>
      <c r="B54" s="914"/>
      <c r="C54" s="107"/>
      <c r="D54" s="198">
        <f t="shared" si="0"/>
        <v>0</v>
      </c>
      <c r="E54" s="198" t="str">
        <f>IF(C54="","",HLOOKUP(C54,'Subpart I Tables'!$C$5:$H$6,2,FALSE))</f>
        <v/>
      </c>
      <c r="F54" s="199" t="str">
        <f>IF(C54="","",VLOOKUP(C54,'Table A-1'!$B$5:$E$76,4,FALSE))</f>
        <v/>
      </c>
      <c r="G54" s="33"/>
      <c r="H54" s="33"/>
      <c r="I54" s="33"/>
      <c r="J54" s="33"/>
      <c r="K54" s="33"/>
      <c r="L54" s="33"/>
      <c r="M54" s="33"/>
      <c r="N54" s="213" t="s">
        <v>178</v>
      </c>
      <c r="O54" s="214" t="s">
        <v>371</v>
      </c>
      <c r="P54" s="33"/>
      <c r="Q54" s="33"/>
      <c r="R54" s="33"/>
      <c r="S54" s="33"/>
      <c r="T54" s="33"/>
      <c r="U54" s="33"/>
      <c r="V54" s="33"/>
      <c r="W54" s="33"/>
      <c r="X54" s="33"/>
      <c r="Y54" s="33"/>
      <c r="Z54" s="33"/>
      <c r="AA54" s="33"/>
      <c r="AB54" s="33"/>
      <c r="AC54" s="33"/>
    </row>
    <row r="55" spans="1:29" ht="18" customHeight="1" thickBot="1" x14ac:dyDescent="0.35">
      <c r="A55" s="33"/>
      <c r="B55" s="915"/>
      <c r="C55" s="108"/>
      <c r="D55" s="200">
        <f t="shared" si="0"/>
        <v>0</v>
      </c>
      <c r="E55" s="200" t="str">
        <f>IF(C55="","",HLOOKUP(C55,'Subpart I Tables'!$C$5:$H$6,2,FALSE))</f>
        <v/>
      </c>
      <c r="F55" s="201" t="str">
        <f>IF(C55="","",VLOOKUP(C55,'Table A-1'!$B$5:$E$76,4,FALSE))</f>
        <v/>
      </c>
      <c r="G55" s="33"/>
      <c r="H55" s="33"/>
      <c r="I55" s="33"/>
      <c r="J55" s="33"/>
      <c r="K55" s="33"/>
      <c r="L55" s="33"/>
      <c r="M55" s="33"/>
      <c r="N55" s="213" t="s">
        <v>179</v>
      </c>
      <c r="O55" s="214" t="s">
        <v>365</v>
      </c>
      <c r="P55" s="33"/>
      <c r="Q55" s="33"/>
      <c r="R55" s="33"/>
      <c r="S55" s="33"/>
      <c r="T55" s="33"/>
      <c r="U55" s="33"/>
      <c r="V55" s="33"/>
      <c r="W55" s="33"/>
      <c r="X55" s="33"/>
      <c r="Y55" s="33"/>
      <c r="Z55" s="33"/>
      <c r="AA55" s="33"/>
      <c r="AB55" s="33"/>
      <c r="AC55" s="33"/>
    </row>
    <row r="56" spans="1:29" ht="18" customHeight="1" thickBot="1" x14ac:dyDescent="0.25">
      <c r="A56" s="33"/>
      <c r="B56" s="215" t="s">
        <v>116</v>
      </c>
      <c r="C56" s="145"/>
      <c r="D56" s="202">
        <f>E37*E42</f>
        <v>0</v>
      </c>
      <c r="E56" s="202" t="str">
        <f>IF(C56="","",HLOOKUP(C56,'Subpart I Tables'!$C$5:$H$8,4,FALSE))</f>
        <v/>
      </c>
      <c r="F56" s="203" t="str">
        <f>IF(C56="","",VLOOKUP(C56,'Table A-1'!$B$5:$E$76,4,FALSE))</f>
        <v/>
      </c>
      <c r="G56" s="33"/>
      <c r="H56" s="33"/>
      <c r="I56" s="33"/>
      <c r="J56" s="33"/>
      <c r="K56" s="33"/>
      <c r="L56" s="33"/>
      <c r="M56" s="33"/>
      <c r="N56" s="33" t="s">
        <v>74</v>
      </c>
      <c r="O56" s="33"/>
      <c r="P56" s="33"/>
      <c r="Q56" s="33"/>
      <c r="R56" s="33"/>
      <c r="S56" s="33"/>
      <c r="T56" s="33"/>
      <c r="U56" s="33"/>
      <c r="V56" s="33"/>
      <c r="W56" s="33"/>
      <c r="X56" s="33"/>
      <c r="Y56" s="33"/>
      <c r="Z56" s="33"/>
      <c r="AA56" s="33"/>
      <c r="AB56" s="33"/>
      <c r="AC56" s="33"/>
    </row>
    <row r="57" spans="1:29" x14ac:dyDescent="0.2">
      <c r="A57" s="33"/>
      <c r="B57" s="33"/>
      <c r="C57" s="33"/>
      <c r="D57" s="33"/>
      <c r="E57" s="33"/>
      <c r="F57" s="33"/>
      <c r="G57" s="33"/>
      <c r="H57" s="33"/>
      <c r="I57" s="33"/>
      <c r="J57" s="33"/>
      <c r="K57" s="33"/>
      <c r="L57" s="33"/>
      <c r="M57" s="33"/>
      <c r="N57" s="44" t="s">
        <v>165</v>
      </c>
      <c r="O57" s="216" t="s">
        <v>374</v>
      </c>
      <c r="P57" s="33"/>
      <c r="Q57" s="33"/>
      <c r="R57" s="33"/>
      <c r="S57" s="33"/>
      <c r="T57" s="33"/>
      <c r="U57" s="33"/>
      <c r="V57" s="33"/>
      <c r="W57" s="33"/>
      <c r="X57" s="33"/>
      <c r="Y57" s="33"/>
      <c r="Z57" s="33"/>
      <c r="AA57" s="33"/>
      <c r="AB57" s="33"/>
      <c r="AC57" s="33"/>
    </row>
    <row r="58" spans="1:29" ht="78.75" thickBot="1" x14ac:dyDescent="0.25">
      <c r="A58" s="33"/>
      <c r="B58" s="33"/>
      <c r="C58" s="211" t="s">
        <v>110</v>
      </c>
      <c r="D58" s="212" t="s">
        <v>113</v>
      </c>
      <c r="E58" s="33"/>
      <c r="F58" s="33"/>
      <c r="G58" s="33"/>
      <c r="H58" s="33"/>
      <c r="I58" s="33"/>
      <c r="J58" s="33"/>
      <c r="K58" s="33"/>
      <c r="L58" s="33"/>
      <c r="M58" s="33"/>
      <c r="N58" s="44" t="s">
        <v>166</v>
      </c>
      <c r="O58" s="216" t="s">
        <v>377</v>
      </c>
      <c r="P58" s="33"/>
      <c r="Q58" s="33"/>
      <c r="R58" s="33"/>
      <c r="S58" s="33"/>
      <c r="T58" s="33"/>
      <c r="U58" s="33"/>
      <c r="V58" s="33"/>
      <c r="W58" s="33"/>
      <c r="X58" s="33"/>
      <c r="Y58" s="33"/>
      <c r="Z58" s="33"/>
      <c r="AA58" s="33"/>
      <c r="AB58" s="33"/>
      <c r="AC58" s="33"/>
    </row>
    <row r="59" spans="1:29" ht="18" customHeight="1" x14ac:dyDescent="0.2">
      <c r="A59" s="33"/>
      <c r="B59" s="913" t="s">
        <v>115</v>
      </c>
      <c r="C59" s="217" t="str">
        <f t="shared" ref="C59:C65" si="1">IF(C50="","",C50)</f>
        <v/>
      </c>
      <c r="D59" s="218" t="str">
        <f t="shared" ref="D59:D64" si="2">IF(C50="","",D50*E50*F50*0.001)</f>
        <v/>
      </c>
      <c r="E59" s="33"/>
      <c r="F59" s="33"/>
      <c r="G59" s="33"/>
      <c r="H59" s="33"/>
      <c r="I59" s="33"/>
      <c r="J59" s="33"/>
      <c r="K59" s="33"/>
      <c r="L59" s="33"/>
      <c r="M59" s="33"/>
      <c r="N59" s="44" t="s">
        <v>168</v>
      </c>
      <c r="O59" s="216" t="s">
        <v>380</v>
      </c>
      <c r="P59" s="33"/>
      <c r="Q59" s="33"/>
      <c r="R59" s="33"/>
      <c r="S59" s="33"/>
      <c r="T59" s="33"/>
      <c r="U59" s="33"/>
      <c r="V59" s="33"/>
      <c r="W59" s="33"/>
      <c r="X59" s="33"/>
      <c r="Y59" s="33"/>
      <c r="Z59" s="33"/>
      <c r="AA59" s="33"/>
      <c r="AB59" s="33"/>
      <c r="AC59" s="33"/>
    </row>
    <row r="60" spans="1:29" ht="18" customHeight="1" x14ac:dyDescent="0.2">
      <c r="A60" s="33"/>
      <c r="B60" s="914"/>
      <c r="C60" s="219" t="str">
        <f t="shared" si="1"/>
        <v/>
      </c>
      <c r="D60" s="220" t="str">
        <f t="shared" si="2"/>
        <v/>
      </c>
      <c r="E60" s="33"/>
      <c r="F60" s="33"/>
      <c r="G60" s="33"/>
      <c r="H60" s="33"/>
      <c r="I60" s="33"/>
      <c r="J60" s="33"/>
      <c r="K60" s="33"/>
      <c r="L60" s="33"/>
      <c r="M60" s="33"/>
      <c r="N60" s="44" t="s">
        <v>187</v>
      </c>
      <c r="O60" s="216" t="s">
        <v>389</v>
      </c>
      <c r="P60" s="33"/>
      <c r="Q60" s="33"/>
      <c r="R60" s="33"/>
      <c r="S60" s="33"/>
      <c r="T60" s="33"/>
      <c r="U60" s="33"/>
      <c r="V60" s="33"/>
      <c r="W60" s="33"/>
      <c r="X60" s="33"/>
      <c r="Y60" s="33"/>
      <c r="Z60" s="33"/>
      <c r="AA60" s="33"/>
      <c r="AB60" s="33"/>
      <c r="AC60" s="33"/>
    </row>
    <row r="61" spans="1:29" ht="18" customHeight="1" x14ac:dyDescent="0.2">
      <c r="A61" s="33"/>
      <c r="B61" s="914"/>
      <c r="C61" s="219" t="str">
        <f t="shared" si="1"/>
        <v/>
      </c>
      <c r="D61" s="220" t="str">
        <f t="shared" si="2"/>
        <v/>
      </c>
      <c r="E61" s="33"/>
      <c r="F61" s="33"/>
      <c r="G61" s="33"/>
      <c r="H61" s="33"/>
      <c r="I61" s="33"/>
      <c r="J61" s="33"/>
      <c r="K61" s="33"/>
      <c r="L61" s="33"/>
      <c r="M61" s="33"/>
      <c r="N61" s="44" t="s">
        <v>167</v>
      </c>
      <c r="O61" s="216" t="s">
        <v>309</v>
      </c>
      <c r="P61" s="33"/>
      <c r="Q61" s="33"/>
      <c r="R61" s="33"/>
      <c r="S61" s="33"/>
      <c r="T61" s="33"/>
      <c r="U61" s="33"/>
      <c r="V61" s="33"/>
      <c r="W61" s="33"/>
      <c r="X61" s="33"/>
      <c r="Y61" s="33"/>
      <c r="Z61" s="33"/>
      <c r="AA61" s="33"/>
      <c r="AB61" s="33"/>
      <c r="AC61" s="33"/>
    </row>
    <row r="62" spans="1:29" ht="18" customHeight="1" x14ac:dyDescent="0.2">
      <c r="A62" s="33"/>
      <c r="B62" s="914"/>
      <c r="C62" s="219" t="str">
        <f t="shared" si="1"/>
        <v/>
      </c>
      <c r="D62" s="220" t="str">
        <f t="shared" si="2"/>
        <v/>
      </c>
      <c r="E62" s="33"/>
      <c r="F62" s="33"/>
      <c r="G62" s="33"/>
      <c r="H62" s="33"/>
      <c r="I62" s="33"/>
      <c r="J62" s="33"/>
      <c r="K62" s="33"/>
      <c r="L62" s="33"/>
      <c r="M62" s="33"/>
      <c r="N62" s="44" t="s">
        <v>73</v>
      </c>
      <c r="O62" s="216" t="s">
        <v>312</v>
      </c>
      <c r="P62" s="33"/>
      <c r="Q62" s="33"/>
      <c r="R62" s="33"/>
      <c r="S62" s="33"/>
      <c r="T62" s="33"/>
      <c r="U62" s="33"/>
      <c r="V62" s="33"/>
      <c r="W62" s="33"/>
      <c r="X62" s="33"/>
      <c r="Y62" s="33"/>
      <c r="Z62" s="33"/>
      <c r="AA62" s="33"/>
      <c r="AB62" s="33"/>
      <c r="AC62" s="33"/>
    </row>
    <row r="63" spans="1:29" ht="18" customHeight="1" x14ac:dyDescent="0.2">
      <c r="A63" s="33"/>
      <c r="B63" s="914"/>
      <c r="C63" s="219" t="str">
        <f t="shared" si="1"/>
        <v/>
      </c>
      <c r="D63" s="220" t="str">
        <f t="shared" si="2"/>
        <v/>
      </c>
      <c r="E63" s="33"/>
      <c r="F63" s="33"/>
      <c r="G63" s="33"/>
      <c r="H63" s="33"/>
      <c r="I63" s="33"/>
      <c r="J63" s="33"/>
      <c r="K63" s="33"/>
      <c r="L63" s="33"/>
      <c r="M63" s="33"/>
      <c r="N63" s="44" t="s">
        <v>169</v>
      </c>
      <c r="O63" s="216" t="s">
        <v>371</v>
      </c>
      <c r="P63" s="33"/>
      <c r="Q63" s="33"/>
      <c r="R63" s="33"/>
      <c r="S63" s="33"/>
      <c r="T63" s="33"/>
      <c r="U63" s="33"/>
      <c r="V63" s="33"/>
      <c r="W63" s="33"/>
      <c r="X63" s="33"/>
      <c r="Y63" s="33"/>
      <c r="Z63" s="33"/>
      <c r="AA63" s="33"/>
      <c r="AB63" s="33"/>
      <c r="AC63" s="33"/>
    </row>
    <row r="64" spans="1:29" ht="18" customHeight="1" thickBot="1" x14ac:dyDescent="0.25">
      <c r="A64" s="33"/>
      <c r="B64" s="915"/>
      <c r="C64" s="221" t="str">
        <f t="shared" si="1"/>
        <v/>
      </c>
      <c r="D64" s="222" t="str">
        <f t="shared" si="2"/>
        <v/>
      </c>
      <c r="E64" s="33"/>
      <c r="F64" s="33"/>
      <c r="G64" s="33"/>
      <c r="H64" s="33"/>
      <c r="I64" s="33"/>
      <c r="J64" s="33"/>
      <c r="K64" s="33"/>
      <c r="L64" s="33"/>
      <c r="M64" s="33"/>
      <c r="N64" s="44" t="s">
        <v>170</v>
      </c>
      <c r="O64" s="216" t="s">
        <v>365</v>
      </c>
      <c r="P64" s="33"/>
      <c r="Q64" s="33"/>
      <c r="R64" s="33"/>
      <c r="S64" s="33"/>
      <c r="T64" s="33"/>
      <c r="U64" s="33"/>
      <c r="V64" s="33"/>
      <c r="W64" s="33"/>
      <c r="X64" s="33"/>
      <c r="Y64" s="33"/>
      <c r="Z64" s="33"/>
      <c r="AA64" s="33"/>
      <c r="AB64" s="33"/>
      <c r="AC64" s="33"/>
    </row>
    <row r="65" spans="1:29" ht="18" customHeight="1" thickBot="1" x14ac:dyDescent="0.25">
      <c r="A65" s="33"/>
      <c r="B65" s="215" t="s">
        <v>116</v>
      </c>
      <c r="C65" s="223" t="str">
        <f t="shared" si="1"/>
        <v/>
      </c>
      <c r="D65" s="224" t="str">
        <f>IF(OR(C56="",E56="NA"),"",D56*E56*F56*0.001)</f>
        <v/>
      </c>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row>
    <row r="67" spans="1:29" ht="15" x14ac:dyDescent="0.25">
      <c r="A67" s="33"/>
      <c r="B67" s="33"/>
      <c r="C67" s="33"/>
      <c r="D67" s="33"/>
      <c r="E67" s="43" t="s">
        <v>80</v>
      </c>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row>
    <row r="69" spans="1:29"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ht="29.25" customHeight="1" x14ac:dyDescent="0.25">
      <c r="A70" s="33"/>
      <c r="B70" s="906" t="s">
        <v>636</v>
      </c>
      <c r="C70" s="906"/>
      <c r="D70" s="906"/>
      <c r="E70" s="906"/>
      <c r="F70" s="906"/>
      <c r="G70" s="906"/>
      <c r="H70" s="906"/>
      <c r="I70" s="906"/>
      <c r="J70" s="33"/>
      <c r="K70" s="33"/>
      <c r="L70" s="33"/>
      <c r="M70" s="33"/>
      <c r="N70" s="33"/>
      <c r="O70" s="33"/>
      <c r="P70" s="33"/>
      <c r="Q70" s="33"/>
      <c r="R70" s="33"/>
      <c r="S70" s="33"/>
      <c r="T70" s="33"/>
      <c r="U70" s="33"/>
      <c r="V70" s="33"/>
      <c r="W70" s="33"/>
      <c r="X70" s="33"/>
      <c r="Y70" s="33"/>
      <c r="Z70" s="33"/>
      <c r="AA70" s="33"/>
      <c r="AB70" s="33"/>
      <c r="AC70" s="33"/>
    </row>
    <row r="71" spans="1:29"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row>
    <row r="74" spans="1:29" ht="45.75" x14ac:dyDescent="0.2">
      <c r="A74" s="33"/>
      <c r="B74" s="209" t="s">
        <v>110</v>
      </c>
      <c r="C74" s="225" t="s">
        <v>672</v>
      </c>
      <c r="D74" s="225" t="s">
        <v>114</v>
      </c>
      <c r="E74" s="225" t="s">
        <v>112</v>
      </c>
      <c r="F74" s="33"/>
      <c r="G74" s="33"/>
      <c r="H74" s="33"/>
      <c r="I74" s="33"/>
      <c r="J74" s="33"/>
      <c r="K74" s="33"/>
      <c r="L74" s="33"/>
      <c r="M74" s="33"/>
      <c r="N74" s="33" t="s">
        <v>545</v>
      </c>
      <c r="O74" s="33"/>
      <c r="P74" s="33"/>
      <c r="Q74" s="33"/>
      <c r="R74" s="33"/>
      <c r="S74" s="33"/>
      <c r="T74" s="33"/>
      <c r="U74" s="33"/>
      <c r="V74" s="33"/>
      <c r="W74" s="33"/>
      <c r="X74" s="33"/>
      <c r="Y74" s="33"/>
      <c r="Z74" s="33"/>
      <c r="AA74" s="33"/>
      <c r="AB74" s="33"/>
      <c r="AC74" s="33"/>
    </row>
    <row r="75" spans="1:29" ht="18" customHeight="1" x14ac:dyDescent="0.3">
      <c r="A75" s="33"/>
      <c r="B75" s="136"/>
      <c r="C75" s="226">
        <f>$E$37*$E$43</f>
        <v>0</v>
      </c>
      <c r="D75" s="198" t="str">
        <f>IF(B75="","",HLOOKUP(B75,'Subpart I Tables'!$C$5:$H$7,3,FALSE))</f>
        <v/>
      </c>
      <c r="E75" s="227" t="str">
        <f>IF(B75="","",VLOOKUP(B75,'Table A-1'!$B$5:$E$76,4,FALSE))</f>
        <v/>
      </c>
      <c r="F75" s="33"/>
      <c r="G75" s="33"/>
      <c r="H75" s="33"/>
      <c r="I75" s="33"/>
      <c r="J75" s="33"/>
      <c r="K75" s="33"/>
      <c r="L75" s="33"/>
      <c r="M75" s="33"/>
      <c r="N75" s="213" t="s">
        <v>174</v>
      </c>
      <c r="O75" s="214" t="s">
        <v>374</v>
      </c>
      <c r="P75" s="33"/>
      <c r="Q75" s="33"/>
      <c r="R75" s="33"/>
      <c r="S75" s="33"/>
      <c r="T75" s="33"/>
      <c r="U75" s="33"/>
      <c r="V75" s="33"/>
      <c r="W75" s="33"/>
      <c r="X75" s="33"/>
      <c r="Y75" s="33"/>
      <c r="Z75" s="33"/>
      <c r="AA75" s="33"/>
      <c r="AB75" s="33"/>
      <c r="AC75" s="33"/>
    </row>
    <row r="76" spans="1:29" ht="18" customHeight="1" x14ac:dyDescent="0.3">
      <c r="A76" s="33"/>
      <c r="B76" s="107"/>
      <c r="C76" s="226">
        <f>$E$37*$E$43</f>
        <v>0</v>
      </c>
      <c r="D76" s="198" t="str">
        <f>IF(B76="","",HLOOKUP(B76,'Subpart I Tables'!$C$5:$H$7,3,FALSE))</f>
        <v/>
      </c>
      <c r="E76" s="227" t="str">
        <f>IF(B76="","",VLOOKUP(B76,'Table A-1'!$B$5:$E$76,4,FALSE))</f>
        <v/>
      </c>
      <c r="F76" s="33"/>
      <c r="G76" s="33"/>
      <c r="H76" s="33"/>
      <c r="I76" s="33"/>
      <c r="J76" s="33"/>
      <c r="K76" s="33"/>
      <c r="L76" s="33"/>
      <c r="M76" s="33"/>
      <c r="N76" s="213" t="s">
        <v>178</v>
      </c>
      <c r="O76" s="214" t="s">
        <v>371</v>
      </c>
      <c r="P76" s="33"/>
      <c r="Q76" s="33"/>
      <c r="R76" s="33"/>
      <c r="S76" s="33"/>
      <c r="T76" s="33"/>
      <c r="U76" s="33"/>
      <c r="V76" s="33"/>
      <c r="W76" s="33"/>
      <c r="X76" s="33"/>
      <c r="Y76" s="33"/>
      <c r="Z76" s="33"/>
      <c r="AA76" s="33"/>
      <c r="AB76" s="33"/>
      <c r="AC76" s="33"/>
    </row>
    <row r="77" spans="1:29" ht="18" customHeight="1" x14ac:dyDescent="0.3">
      <c r="A77" s="33"/>
      <c r="B77" s="107"/>
      <c r="C77" s="226">
        <f>$E$37*$E$43</f>
        <v>0</v>
      </c>
      <c r="D77" s="198" t="str">
        <f>IF(B77="","",HLOOKUP(B77,'Subpart I Tables'!$C$5:$H$7,3,FALSE))</f>
        <v/>
      </c>
      <c r="E77" s="227" t="str">
        <f>IF(B77="","",VLOOKUP(B77,'Table A-1'!$B$5:$E$76,4,FALSE))</f>
        <v/>
      </c>
      <c r="F77" s="33"/>
      <c r="G77" s="33"/>
      <c r="H77" s="33"/>
      <c r="I77" s="33"/>
      <c r="J77" s="33"/>
      <c r="K77" s="33"/>
      <c r="L77" s="33"/>
      <c r="M77" s="33"/>
      <c r="N77" s="213" t="s">
        <v>179</v>
      </c>
      <c r="O77" s="214" t="s">
        <v>365</v>
      </c>
      <c r="P77" s="33"/>
      <c r="Q77" s="33"/>
      <c r="R77" s="33"/>
      <c r="S77" s="33"/>
      <c r="T77" s="33"/>
      <c r="U77" s="33"/>
      <c r="V77" s="33"/>
      <c r="W77" s="33"/>
      <c r="X77" s="33"/>
      <c r="Y77" s="33"/>
      <c r="Z77" s="33"/>
      <c r="AA77" s="33"/>
      <c r="AB77" s="33"/>
      <c r="AC77" s="33"/>
    </row>
    <row r="78" spans="1:29"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row>
    <row r="79" spans="1:29" ht="64.5" thickBot="1" x14ac:dyDescent="0.25">
      <c r="A79" s="33"/>
      <c r="B79" s="209" t="s">
        <v>110</v>
      </c>
      <c r="C79" s="212" t="s">
        <v>113</v>
      </c>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ht="18" customHeight="1" thickBot="1" x14ac:dyDescent="0.25">
      <c r="A80" s="33"/>
      <c r="B80" s="219" t="str">
        <f>IF(B75="","",B75)</f>
        <v/>
      </c>
      <c r="C80" s="228" t="str">
        <f>IF(OR(B75="",D75="NA"),"",C75*D75*E75*0.000001)</f>
        <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ht="18" customHeight="1" thickBot="1" x14ac:dyDescent="0.25">
      <c r="A81" s="33"/>
      <c r="B81" s="219" t="str">
        <f>IF(B76="","",B76)</f>
        <v/>
      </c>
      <c r="C81" s="228" t="str">
        <f>IF(OR(B76="",D76="NA"),"",C76*D76*E76*0.000001)</f>
        <v/>
      </c>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ht="18" customHeight="1" thickBot="1" x14ac:dyDescent="0.25">
      <c r="A82" s="33"/>
      <c r="B82" s="219" t="str">
        <f>IF(B77="","",B77)</f>
        <v/>
      </c>
      <c r="C82" s="228" t="str">
        <f>IF(OR(B77="",D77="NA"),"",C77*D77*E77*0.000001)</f>
        <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ht="15" x14ac:dyDescent="0.25">
      <c r="A84" s="33"/>
      <c r="B84" s="33"/>
      <c r="C84" s="33"/>
      <c r="D84" s="43" t="s">
        <v>80</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ht="49.5" customHeight="1" x14ac:dyDescent="0.25">
      <c r="A86" s="33"/>
      <c r="B86" s="906" t="s">
        <v>637</v>
      </c>
      <c r="C86" s="906"/>
      <c r="D86" s="906"/>
      <c r="E86" s="906"/>
      <c r="F86" s="906"/>
      <c r="G86" s="906"/>
      <c r="H86" s="906"/>
      <c r="I86" s="906"/>
      <c r="J86" s="33"/>
      <c r="K86" s="33"/>
      <c r="L86" s="33"/>
      <c r="M86" s="33"/>
      <c r="N86" s="33"/>
      <c r="O86" s="33"/>
      <c r="P86" s="33"/>
      <c r="Q86" s="33"/>
      <c r="R86" s="33"/>
      <c r="S86" s="33"/>
      <c r="T86" s="33"/>
      <c r="U86" s="33"/>
      <c r="V86" s="33"/>
      <c r="W86" s="33"/>
      <c r="X86" s="33"/>
      <c r="Y86" s="33"/>
      <c r="Z86" s="33"/>
      <c r="AA86" s="33"/>
      <c r="AB86" s="33"/>
      <c r="AC86" s="33"/>
    </row>
    <row r="87" spans="1:29"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ht="45" x14ac:dyDescent="0.2">
      <c r="A90" s="33"/>
      <c r="B90" s="209" t="s">
        <v>110</v>
      </c>
      <c r="C90" s="225" t="s">
        <v>72</v>
      </c>
      <c r="D90" s="225" t="s">
        <v>112</v>
      </c>
      <c r="E90" s="33"/>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ht="18" customHeight="1" x14ac:dyDescent="0.2">
      <c r="A91" s="33"/>
      <c r="B91" s="107"/>
      <c r="C91" s="107"/>
      <c r="D91" s="227" t="str">
        <f>IF(B91="","",VLOOKUP(B91,'Table A-1'!$B$5:$E$76,4,FALSE))</f>
        <v/>
      </c>
      <c r="E91" s="33"/>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ht="18" customHeight="1" x14ac:dyDescent="0.2">
      <c r="A92" s="33"/>
      <c r="B92" s="107"/>
      <c r="C92" s="107"/>
      <c r="D92" s="227" t="str">
        <f>IF(B92="","",VLOOKUP(B92,'Table A-1'!$B$5:$E$76,4,FALSE))</f>
        <v/>
      </c>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18" customHeight="1" x14ac:dyDescent="0.2">
      <c r="A93" s="33"/>
      <c r="B93" s="107"/>
      <c r="C93" s="107"/>
      <c r="D93" s="227" t="str">
        <f>IF(B93="","",VLOOKUP(B93,'Table A-1'!$B$5:$E$76,4,FALSE))</f>
        <v/>
      </c>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ht="18" customHeight="1" x14ac:dyDescent="0.2">
      <c r="A94" s="33"/>
      <c r="B94" s="107"/>
      <c r="C94" s="107"/>
      <c r="D94" s="227" t="str">
        <f>IF(B94="","",VLOOKUP(B94,'Table A-1'!$B$5:$E$76,4,FALSE))</f>
        <v/>
      </c>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ht="18" customHeight="1" x14ac:dyDescent="0.2">
      <c r="A95" s="33"/>
      <c r="B95" s="107"/>
      <c r="C95" s="107"/>
      <c r="D95" s="227" t="str">
        <f>IF(B95="","",VLOOKUP(B95,'Table A-1'!$B$5:$E$76,4,FALSE))</f>
        <v/>
      </c>
      <c r="E95" s="33"/>
      <c r="F95" s="33"/>
      <c r="G95" s="33"/>
      <c r="H95" s="33"/>
      <c r="I95" s="33"/>
      <c r="J95" s="33"/>
      <c r="K95" s="33"/>
      <c r="L95" s="33"/>
      <c r="M95" s="33"/>
      <c r="N95" s="33"/>
      <c r="O95" s="33"/>
      <c r="P95" s="33"/>
      <c r="Q95" s="33"/>
      <c r="R95" s="33"/>
      <c r="S95" s="33"/>
      <c r="T95" s="33"/>
      <c r="U95" s="33"/>
      <c r="V95" s="33"/>
      <c r="W95" s="33"/>
      <c r="X95" s="33"/>
      <c r="Y95" s="33"/>
      <c r="Z95" s="33"/>
      <c r="AA95" s="33"/>
      <c r="AB95" s="33"/>
      <c r="AC95" s="33"/>
    </row>
    <row r="96" spans="1:29" ht="18" customHeight="1" x14ac:dyDescent="0.2">
      <c r="A96" s="33"/>
      <c r="B96" s="107"/>
      <c r="C96" s="107"/>
      <c r="D96" s="227" t="str">
        <f>IF(B96="","",VLOOKUP(B96,'Table A-1'!$B$5:$E$76,4,FALSE))</f>
        <v/>
      </c>
      <c r="E96" s="33"/>
      <c r="F96" s="33"/>
      <c r="G96" s="33"/>
      <c r="H96" s="33"/>
      <c r="I96" s="33"/>
      <c r="J96" s="33"/>
      <c r="K96" s="33"/>
      <c r="L96" s="33"/>
      <c r="M96" s="33"/>
      <c r="N96" s="33"/>
      <c r="O96" s="33"/>
      <c r="P96" s="33"/>
      <c r="Q96" s="33"/>
      <c r="R96" s="33"/>
      <c r="S96" s="33"/>
      <c r="T96" s="33"/>
      <c r="U96" s="33"/>
      <c r="V96" s="33"/>
      <c r="W96" s="33"/>
      <c r="X96" s="33"/>
      <c r="Y96" s="33"/>
      <c r="Z96" s="33"/>
      <c r="AA96" s="33"/>
      <c r="AB96" s="33"/>
      <c r="AC96" s="33"/>
    </row>
    <row r="97" spans="1:29" ht="18" customHeight="1" x14ac:dyDescent="0.2">
      <c r="A97" s="33"/>
      <c r="B97" s="107"/>
      <c r="C97" s="107"/>
      <c r="D97" s="227" t="str">
        <f>IF(B97="","",VLOOKUP(B97,'Table A-1'!$B$5:$E$76,4,FALSE))</f>
        <v/>
      </c>
      <c r="E97" s="33"/>
      <c r="F97" s="33"/>
      <c r="G97" s="33"/>
      <c r="H97" s="33"/>
      <c r="I97" s="33"/>
      <c r="J97" s="33"/>
      <c r="K97" s="33"/>
      <c r="L97" s="33"/>
      <c r="M97" s="33"/>
      <c r="N97" s="33"/>
      <c r="O97" s="33"/>
      <c r="P97" s="33"/>
      <c r="Q97" s="33"/>
      <c r="R97" s="33"/>
      <c r="S97" s="33"/>
      <c r="T97" s="33"/>
      <c r="U97" s="33"/>
      <c r="V97" s="33"/>
      <c r="W97" s="33"/>
      <c r="X97" s="33"/>
      <c r="Y97" s="33"/>
      <c r="Z97" s="33"/>
      <c r="AA97" s="33"/>
      <c r="AB97" s="33"/>
      <c r="AC97" s="33"/>
    </row>
    <row r="98" spans="1:29" ht="18" customHeight="1" x14ac:dyDescent="0.2">
      <c r="A98" s="33"/>
      <c r="B98" s="107"/>
      <c r="C98" s="107"/>
      <c r="D98" s="227" t="str">
        <f>IF(B98="","",VLOOKUP(B98,'Table A-1'!$B$5:$E$76,4,FALSE))</f>
        <v/>
      </c>
      <c r="E98" s="33"/>
      <c r="F98" s="33"/>
      <c r="G98" s="33"/>
      <c r="H98" s="33"/>
      <c r="I98" s="33"/>
      <c r="J98" s="33"/>
      <c r="K98" s="33"/>
      <c r="L98" s="33"/>
      <c r="M98" s="33"/>
      <c r="N98" s="33"/>
      <c r="O98" s="33"/>
      <c r="P98" s="33"/>
      <c r="Q98" s="33"/>
      <c r="R98" s="33"/>
      <c r="S98" s="33"/>
      <c r="T98" s="33"/>
      <c r="U98" s="33"/>
      <c r="V98" s="33"/>
      <c r="W98" s="33"/>
      <c r="X98" s="33"/>
      <c r="Y98" s="33"/>
      <c r="Z98" s="33"/>
      <c r="AA98" s="33"/>
      <c r="AB98" s="33"/>
      <c r="AC98" s="33"/>
    </row>
    <row r="99" spans="1:29"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row>
    <row r="100" spans="1:29" ht="64.5" thickBot="1" x14ac:dyDescent="0.25">
      <c r="A100" s="33"/>
      <c r="B100" s="209" t="s">
        <v>110</v>
      </c>
      <c r="C100" s="212" t="s">
        <v>113</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row>
    <row r="101" spans="1:29" ht="18" customHeight="1" thickBot="1" x14ac:dyDescent="0.25">
      <c r="A101" s="33"/>
      <c r="B101" s="209" t="str">
        <f>IF(B91="","",B91)</f>
        <v/>
      </c>
      <c r="C101" s="228" t="str">
        <f t="shared" ref="C101:C108" si="3">IF(B91="","",C91*D91*0.001)</f>
        <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row>
    <row r="102" spans="1:29" ht="18" customHeight="1" thickBot="1" x14ac:dyDescent="0.25">
      <c r="A102" s="33"/>
      <c r="B102" s="209" t="str">
        <f t="shared" ref="B102:B108" si="4">IF(B92="","",B92)</f>
        <v/>
      </c>
      <c r="C102" s="228" t="str">
        <f t="shared" si="3"/>
        <v/>
      </c>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row>
    <row r="103" spans="1:29" ht="18" customHeight="1" thickBot="1" x14ac:dyDescent="0.25">
      <c r="A103" s="33"/>
      <c r="B103" s="209" t="str">
        <f t="shared" si="4"/>
        <v/>
      </c>
      <c r="C103" s="228" t="str">
        <f t="shared" si="3"/>
        <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row>
    <row r="104" spans="1:29" ht="18" customHeight="1" thickBot="1" x14ac:dyDescent="0.25">
      <c r="A104" s="33"/>
      <c r="B104" s="209" t="str">
        <f t="shared" si="4"/>
        <v/>
      </c>
      <c r="C104" s="228" t="str">
        <f t="shared" si="3"/>
        <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ht="18" customHeight="1" thickBot="1" x14ac:dyDescent="0.25">
      <c r="A105" s="33"/>
      <c r="B105" s="209" t="str">
        <f t="shared" si="4"/>
        <v/>
      </c>
      <c r="C105" s="228" t="str">
        <f t="shared" si="3"/>
        <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row>
    <row r="106" spans="1:29" ht="18" customHeight="1" thickBot="1" x14ac:dyDescent="0.25">
      <c r="A106" s="33"/>
      <c r="B106" s="209" t="str">
        <f t="shared" si="4"/>
        <v/>
      </c>
      <c r="C106" s="228" t="str">
        <f t="shared" si="3"/>
        <v/>
      </c>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ht="18" customHeight="1" thickBot="1" x14ac:dyDescent="0.25">
      <c r="A107" s="33"/>
      <c r="B107" s="209" t="str">
        <f t="shared" si="4"/>
        <v/>
      </c>
      <c r="C107" s="228" t="str">
        <f t="shared" si="3"/>
        <v/>
      </c>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row>
    <row r="108" spans="1:29" ht="18" customHeight="1" thickBot="1" x14ac:dyDescent="0.25">
      <c r="A108" s="33"/>
      <c r="B108" s="209" t="str">
        <f t="shared" si="4"/>
        <v/>
      </c>
      <c r="C108" s="228" t="str">
        <f t="shared" si="3"/>
        <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row>
    <row r="110" spans="1:29" ht="15" x14ac:dyDescent="0.25">
      <c r="A110" s="33"/>
      <c r="B110" s="33"/>
      <c r="C110" s="33"/>
      <c r="D110" s="43" t="s">
        <v>80</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row>
    <row r="111" spans="1:29"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row>
    <row r="112" spans="1:29"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row>
    <row r="113" spans="1:29" ht="15" x14ac:dyDescent="0.25">
      <c r="A113" s="33"/>
      <c r="B113" s="907" t="s">
        <v>638</v>
      </c>
      <c r="C113" s="907"/>
      <c r="D113" s="907"/>
      <c r="E113" s="907"/>
      <c r="F113" s="907"/>
      <c r="G113" s="907"/>
      <c r="H113" s="907"/>
      <c r="I113" s="33"/>
      <c r="J113" s="33"/>
      <c r="K113" s="33"/>
      <c r="L113" s="33"/>
      <c r="M113" s="33"/>
      <c r="N113" s="33" t="s">
        <v>77</v>
      </c>
      <c r="O113" s="33"/>
      <c r="P113" s="33"/>
      <c r="Q113" s="33"/>
      <c r="R113" s="33"/>
      <c r="S113" s="33"/>
      <c r="T113" s="33"/>
      <c r="U113" s="33"/>
      <c r="V113" s="33"/>
      <c r="W113" s="33"/>
      <c r="X113" s="33"/>
      <c r="Y113" s="33"/>
      <c r="Z113" s="33"/>
      <c r="AA113" s="33"/>
      <c r="AB113" s="33"/>
      <c r="AC113" s="33"/>
    </row>
    <row r="114" spans="1:29" x14ac:dyDescent="0.2">
      <c r="A114" s="33"/>
      <c r="B114" s="33"/>
      <c r="C114" s="33"/>
      <c r="D114" s="33"/>
      <c r="E114" s="33"/>
      <c r="F114" s="33"/>
      <c r="G114" s="33"/>
      <c r="H114" s="33"/>
      <c r="I114" s="33"/>
      <c r="J114" s="33"/>
      <c r="K114" s="33"/>
      <c r="L114" s="33"/>
      <c r="M114" s="33"/>
      <c r="N114" s="229" t="str">
        <f t="shared" ref="N114:O120" si="5">C59</f>
        <v/>
      </c>
      <c r="O114" s="230" t="e">
        <f t="shared" ref="O114:O119" si="6">D59*1.1</f>
        <v>#VALUE!</v>
      </c>
      <c r="P114" s="33"/>
      <c r="Q114" s="33"/>
      <c r="R114" s="33"/>
      <c r="S114" s="33"/>
      <c r="T114" s="33"/>
      <c r="U114" s="33"/>
      <c r="V114" s="33"/>
      <c r="W114" s="33"/>
      <c r="X114" s="33"/>
      <c r="Y114" s="33"/>
      <c r="Z114" s="33"/>
      <c r="AA114" s="33"/>
      <c r="AB114" s="33"/>
      <c r="AC114" s="33"/>
    </row>
    <row r="115" spans="1:29" x14ac:dyDescent="0.2">
      <c r="A115" s="33"/>
      <c r="B115" s="33"/>
      <c r="C115" s="33"/>
      <c r="D115" s="33"/>
      <c r="E115" s="33"/>
      <c r="F115" s="33"/>
      <c r="G115" s="33"/>
      <c r="H115" s="33"/>
      <c r="I115" s="33"/>
      <c r="J115" s="33"/>
      <c r="K115" s="33"/>
      <c r="L115" s="33"/>
      <c r="M115" s="33"/>
      <c r="N115" s="229" t="str">
        <f t="shared" si="5"/>
        <v/>
      </c>
      <c r="O115" s="229" t="e">
        <f t="shared" si="6"/>
        <v>#VALUE!</v>
      </c>
      <c r="P115" s="33"/>
      <c r="Q115" s="33"/>
      <c r="R115" s="33"/>
      <c r="S115" s="33"/>
      <c r="T115" s="33"/>
      <c r="U115" s="33"/>
      <c r="V115" s="33"/>
      <c r="W115" s="33"/>
      <c r="X115" s="33"/>
      <c r="Y115" s="33"/>
      <c r="Z115" s="33"/>
      <c r="AA115" s="33"/>
      <c r="AB115" s="33"/>
      <c r="AC115" s="33"/>
    </row>
    <row r="116" spans="1:29" x14ac:dyDescent="0.2">
      <c r="A116" s="33"/>
      <c r="B116" s="33"/>
      <c r="C116" s="33"/>
      <c r="D116" s="33"/>
      <c r="E116" s="33"/>
      <c r="F116" s="33"/>
      <c r="G116" s="33"/>
      <c r="H116" s="33"/>
      <c r="I116" s="33"/>
      <c r="J116" s="33"/>
      <c r="K116" s="33"/>
      <c r="L116" s="33"/>
      <c r="M116" s="33"/>
      <c r="N116" s="229" t="str">
        <f t="shared" si="5"/>
        <v/>
      </c>
      <c r="O116" s="229" t="e">
        <f t="shared" si="6"/>
        <v>#VALUE!</v>
      </c>
      <c r="P116" s="33"/>
      <c r="Q116" s="33"/>
      <c r="R116" s="33"/>
      <c r="S116" s="33"/>
      <c r="T116" s="33"/>
      <c r="U116" s="33"/>
      <c r="V116" s="33"/>
      <c r="W116" s="33"/>
      <c r="X116" s="33"/>
      <c r="Y116" s="33"/>
      <c r="Z116" s="33"/>
      <c r="AA116" s="33"/>
      <c r="AB116" s="33"/>
      <c r="AC116" s="33"/>
    </row>
    <row r="117" spans="1:29" x14ac:dyDescent="0.2">
      <c r="A117" s="33"/>
      <c r="B117" s="33"/>
      <c r="C117" s="33"/>
      <c r="D117" s="33"/>
      <c r="E117" s="33"/>
      <c r="F117" s="33"/>
      <c r="G117" s="33"/>
      <c r="H117" s="33"/>
      <c r="I117" s="33"/>
      <c r="J117" s="33"/>
      <c r="K117" s="33"/>
      <c r="L117" s="33"/>
      <c r="M117" s="33"/>
      <c r="N117" s="229" t="str">
        <f t="shared" si="5"/>
        <v/>
      </c>
      <c r="O117" s="229" t="e">
        <f t="shared" si="6"/>
        <v>#VALUE!</v>
      </c>
      <c r="P117" s="33"/>
      <c r="Q117" s="33"/>
      <c r="R117" s="33"/>
      <c r="S117" s="33"/>
      <c r="T117" s="33"/>
      <c r="U117" s="33"/>
      <c r="V117" s="33"/>
      <c r="W117" s="33"/>
      <c r="X117" s="33"/>
      <c r="Y117" s="33"/>
      <c r="Z117" s="33"/>
      <c r="AA117" s="33"/>
      <c r="AB117" s="33"/>
      <c r="AC117" s="33"/>
    </row>
    <row r="118" spans="1:29" ht="63.75" x14ac:dyDescent="0.2">
      <c r="A118" s="33"/>
      <c r="B118" s="209" t="s">
        <v>110</v>
      </c>
      <c r="C118" s="212" t="s">
        <v>113</v>
      </c>
      <c r="D118" s="33"/>
      <c r="E118" s="33"/>
      <c r="F118" s="33"/>
      <c r="G118" s="33"/>
      <c r="H118" s="33"/>
      <c r="I118" s="33"/>
      <c r="J118" s="33"/>
      <c r="K118" s="33"/>
      <c r="L118" s="33"/>
      <c r="M118" s="33"/>
      <c r="N118" s="229" t="str">
        <f t="shared" si="5"/>
        <v/>
      </c>
      <c r="O118" s="229" t="e">
        <f t="shared" si="6"/>
        <v>#VALUE!</v>
      </c>
      <c r="P118" s="33"/>
      <c r="Q118" s="33"/>
      <c r="R118" s="33"/>
      <c r="S118" s="33"/>
      <c r="T118" s="33"/>
      <c r="U118" s="33"/>
      <c r="V118" s="33"/>
      <c r="W118" s="33"/>
      <c r="X118" s="33"/>
      <c r="Y118" s="33"/>
      <c r="Z118" s="33"/>
      <c r="AA118" s="33"/>
      <c r="AB118" s="33"/>
      <c r="AC118" s="33"/>
    </row>
    <row r="119" spans="1:29" ht="18" customHeight="1" x14ac:dyDescent="0.2">
      <c r="A119" s="33"/>
      <c r="B119" s="231" t="s">
        <v>309</v>
      </c>
      <c r="C119" s="232">
        <f>SUMIF($N$114:$N$131,"HFC-23",$O$114:$O$131)</f>
        <v>0</v>
      </c>
      <c r="D119" s="33"/>
      <c r="E119" s="33"/>
      <c r="F119" s="33"/>
      <c r="G119" s="33"/>
      <c r="H119" s="33"/>
      <c r="I119" s="33"/>
      <c r="J119" s="33"/>
      <c r="K119" s="33"/>
      <c r="L119" s="33"/>
      <c r="M119" s="33"/>
      <c r="N119" s="229" t="str">
        <f t="shared" si="5"/>
        <v/>
      </c>
      <c r="O119" s="230" t="e">
        <f t="shared" si="6"/>
        <v>#VALUE!</v>
      </c>
      <c r="P119" s="33"/>
      <c r="Q119" s="33"/>
      <c r="R119" s="33"/>
      <c r="S119" s="33"/>
      <c r="T119" s="33"/>
      <c r="U119" s="33"/>
      <c r="V119" s="33"/>
      <c r="W119" s="33"/>
      <c r="X119" s="33"/>
      <c r="Y119" s="33"/>
      <c r="Z119" s="33"/>
      <c r="AA119" s="33"/>
      <c r="AB119" s="33"/>
      <c r="AC119" s="33"/>
    </row>
    <row r="120" spans="1:29" ht="18" customHeight="1" x14ac:dyDescent="0.2">
      <c r="A120" s="33"/>
      <c r="B120" s="231" t="s">
        <v>312</v>
      </c>
      <c r="C120" s="232">
        <f>SUMIF($N$114:$N$131,"HFC-32",$O$114:$O$131)</f>
        <v>0</v>
      </c>
      <c r="D120" s="33"/>
      <c r="E120" s="33"/>
      <c r="F120" s="33"/>
      <c r="G120" s="33"/>
      <c r="H120" s="33"/>
      <c r="I120" s="33"/>
      <c r="J120" s="33"/>
      <c r="K120" s="33"/>
      <c r="L120" s="33"/>
      <c r="M120" s="33"/>
      <c r="N120" s="229" t="str">
        <f t="shared" si="5"/>
        <v/>
      </c>
      <c r="O120" s="229" t="str">
        <f t="shared" si="5"/>
        <v/>
      </c>
      <c r="P120" s="33"/>
      <c r="Q120" s="33"/>
      <c r="R120" s="33"/>
      <c r="S120" s="33"/>
      <c r="T120" s="33"/>
      <c r="U120" s="33"/>
      <c r="V120" s="33"/>
      <c r="W120" s="33"/>
      <c r="X120" s="33"/>
      <c r="Y120" s="33"/>
      <c r="Z120" s="33"/>
      <c r="AA120" s="33"/>
      <c r="AB120" s="33"/>
      <c r="AC120" s="33"/>
    </row>
    <row r="121" spans="1:29" ht="18" customHeight="1" x14ac:dyDescent="0.2">
      <c r="A121" s="33"/>
      <c r="B121" s="231" t="s">
        <v>371</v>
      </c>
      <c r="C121" s="232">
        <f>SUMIF($N$114:$N$131,"Nitrogen trifluoride",$O$114:$O$131)</f>
        <v>0</v>
      </c>
      <c r="D121" s="33"/>
      <c r="E121" s="33"/>
      <c r="F121" s="33"/>
      <c r="G121" s="33"/>
      <c r="H121" s="33"/>
      <c r="I121" s="33"/>
      <c r="J121" s="33"/>
      <c r="K121" s="33"/>
      <c r="L121" s="33"/>
      <c r="M121" s="33"/>
      <c r="N121" s="229" t="str">
        <f t="shared" ref="N121:O123" si="7">B80</f>
        <v/>
      </c>
      <c r="O121" s="229" t="str">
        <f t="shared" si="7"/>
        <v/>
      </c>
      <c r="P121" s="33"/>
      <c r="Q121" s="33"/>
      <c r="R121" s="33"/>
      <c r="S121" s="33"/>
      <c r="T121" s="33"/>
      <c r="U121" s="33"/>
      <c r="V121" s="33"/>
      <c r="W121" s="33"/>
      <c r="X121" s="33"/>
      <c r="Y121" s="33"/>
      <c r="Z121" s="33"/>
      <c r="AA121" s="33"/>
      <c r="AB121" s="33"/>
      <c r="AC121" s="33"/>
    </row>
    <row r="122" spans="1:29" ht="18" customHeight="1" x14ac:dyDescent="0.2">
      <c r="A122" s="33"/>
      <c r="B122" s="231" t="s">
        <v>389</v>
      </c>
      <c r="C122" s="232">
        <f>SUMIF($N$114:$N$131,"Perfluorocyclobutane",$O$114:$O$131)</f>
        <v>0</v>
      </c>
      <c r="D122" s="33"/>
      <c r="E122" s="33"/>
      <c r="F122" s="33"/>
      <c r="G122" s="33"/>
      <c r="H122" s="33"/>
      <c r="I122" s="33"/>
      <c r="J122" s="33"/>
      <c r="K122" s="33"/>
      <c r="L122" s="33"/>
      <c r="M122" s="33"/>
      <c r="N122" s="229" t="str">
        <f t="shared" si="7"/>
        <v/>
      </c>
      <c r="O122" s="229" t="str">
        <f t="shared" si="7"/>
        <v/>
      </c>
      <c r="P122" s="33"/>
      <c r="Q122" s="33"/>
      <c r="R122" s="33"/>
      <c r="S122" s="33"/>
      <c r="T122" s="33"/>
      <c r="U122" s="33"/>
      <c r="V122" s="33"/>
      <c r="W122" s="33"/>
      <c r="X122" s="33"/>
      <c r="Y122" s="33"/>
      <c r="Z122" s="33"/>
      <c r="AA122" s="33"/>
      <c r="AB122" s="33"/>
      <c r="AC122" s="33"/>
    </row>
    <row r="123" spans="1:29" ht="18" customHeight="1" x14ac:dyDescent="0.2">
      <c r="A123" s="33"/>
      <c r="B123" s="231" t="s">
        <v>377</v>
      </c>
      <c r="C123" s="232">
        <f>SUMIF($N$114:$N$131,"PFC-116 (Perfluoroethane)",$O$114:$O$131)</f>
        <v>0</v>
      </c>
      <c r="D123" s="33"/>
      <c r="E123" s="33"/>
      <c r="F123" s="33"/>
      <c r="G123" s="33"/>
      <c r="H123" s="33"/>
      <c r="I123" s="33"/>
      <c r="J123" s="33"/>
      <c r="K123" s="33"/>
      <c r="L123" s="33"/>
      <c r="M123" s="33"/>
      <c r="N123" s="229" t="str">
        <f t="shared" si="7"/>
        <v/>
      </c>
      <c r="O123" s="229" t="str">
        <f t="shared" si="7"/>
        <v/>
      </c>
      <c r="P123" s="33"/>
      <c r="Q123" s="33"/>
      <c r="R123" s="33"/>
      <c r="S123" s="33"/>
      <c r="T123" s="33"/>
      <c r="U123" s="33"/>
      <c r="V123" s="33"/>
      <c r="W123" s="33"/>
      <c r="X123" s="33"/>
      <c r="Y123" s="33"/>
      <c r="Z123" s="33"/>
      <c r="AA123" s="33"/>
      <c r="AB123" s="33"/>
      <c r="AC123" s="33"/>
    </row>
    <row r="124" spans="1:29" ht="18" customHeight="1" x14ac:dyDescent="0.2">
      <c r="A124" s="33"/>
      <c r="B124" s="231" t="s">
        <v>374</v>
      </c>
      <c r="C124" s="232">
        <f>SUMIF($N$114:$N$131,"PFC-14 (Perfluoromethane)",$O$114:$O$131)</f>
        <v>0</v>
      </c>
      <c r="D124" s="33"/>
      <c r="E124" s="33"/>
      <c r="F124" s="33"/>
      <c r="G124" s="33"/>
      <c r="H124" s="33"/>
      <c r="I124" s="33"/>
      <c r="J124" s="33"/>
      <c r="K124" s="33"/>
      <c r="L124" s="33"/>
      <c r="M124" s="33"/>
      <c r="N124" s="229" t="str">
        <f t="shared" ref="N124:O131" si="8">B101</f>
        <v/>
      </c>
      <c r="O124" s="229" t="str">
        <f t="shared" si="8"/>
        <v/>
      </c>
      <c r="P124" s="33"/>
      <c r="Q124" s="33"/>
      <c r="R124" s="33"/>
      <c r="S124" s="33"/>
      <c r="T124" s="33"/>
      <c r="U124" s="33"/>
      <c r="V124" s="33"/>
      <c r="W124" s="33"/>
      <c r="X124" s="33"/>
      <c r="Y124" s="33"/>
      <c r="Z124" s="33"/>
      <c r="AA124" s="33"/>
      <c r="AB124" s="33"/>
      <c r="AC124" s="33"/>
    </row>
    <row r="125" spans="1:29" ht="18" customHeight="1" x14ac:dyDescent="0.2">
      <c r="A125" s="33"/>
      <c r="B125" s="231" t="s">
        <v>380</v>
      </c>
      <c r="C125" s="232">
        <f>SUMIF($N$114:$N$131,"PFC-218 (Perfluoropropane)",$O$114:$O$131)</f>
        <v>0</v>
      </c>
      <c r="D125" s="33"/>
      <c r="E125" s="33"/>
      <c r="F125" s="33"/>
      <c r="G125" s="33"/>
      <c r="H125" s="33"/>
      <c r="I125" s="33"/>
      <c r="J125" s="33"/>
      <c r="K125" s="33"/>
      <c r="L125" s="33"/>
      <c r="M125" s="33"/>
      <c r="N125" s="229" t="str">
        <f t="shared" si="8"/>
        <v/>
      </c>
      <c r="O125" s="229" t="str">
        <f t="shared" si="8"/>
        <v/>
      </c>
      <c r="P125" s="33"/>
      <c r="Q125" s="33"/>
      <c r="R125" s="33"/>
      <c r="S125" s="33"/>
      <c r="T125" s="33"/>
      <c r="U125" s="33"/>
      <c r="V125" s="33"/>
      <c r="W125" s="33"/>
      <c r="X125" s="33"/>
      <c r="Y125" s="33"/>
      <c r="Z125" s="33"/>
      <c r="AA125" s="33"/>
      <c r="AB125" s="33"/>
      <c r="AC125" s="33"/>
    </row>
    <row r="126" spans="1:29" ht="18" customHeight="1" x14ac:dyDescent="0.2">
      <c r="A126" s="33"/>
      <c r="B126" s="231" t="s">
        <v>365</v>
      </c>
      <c r="C126" s="232">
        <f>SUMIF($N$114:$N$131,"Sulfur hexafluoride",$O$114:$O$131)</f>
        <v>0</v>
      </c>
      <c r="D126" s="33"/>
      <c r="E126" s="33"/>
      <c r="F126" s="33"/>
      <c r="G126" s="33"/>
      <c r="H126" s="33"/>
      <c r="I126" s="33"/>
      <c r="J126" s="33"/>
      <c r="K126" s="33"/>
      <c r="L126" s="33"/>
      <c r="M126" s="33"/>
      <c r="N126" s="229" t="str">
        <f t="shared" si="8"/>
        <v/>
      </c>
      <c r="O126" s="229" t="str">
        <f t="shared" si="8"/>
        <v/>
      </c>
      <c r="P126" s="33"/>
      <c r="Q126" s="33"/>
      <c r="R126" s="33"/>
      <c r="S126" s="33"/>
      <c r="T126" s="33"/>
      <c r="U126" s="33"/>
      <c r="V126" s="33"/>
      <c r="W126" s="33"/>
      <c r="X126" s="33"/>
      <c r="Y126" s="33"/>
      <c r="Z126" s="33"/>
      <c r="AA126" s="33"/>
      <c r="AB126" s="33"/>
      <c r="AC126" s="33"/>
    </row>
    <row r="127" spans="1:29" ht="15" thickBot="1" x14ac:dyDescent="0.25">
      <c r="A127" s="33"/>
      <c r="B127" s="33"/>
      <c r="C127" s="33"/>
      <c r="D127" s="33"/>
      <c r="E127" s="33"/>
      <c r="F127" s="33"/>
      <c r="G127" s="33"/>
      <c r="H127" s="33"/>
      <c r="I127" s="33"/>
      <c r="J127" s="33"/>
      <c r="K127" s="33"/>
      <c r="L127" s="33"/>
      <c r="M127" s="33"/>
      <c r="N127" s="229" t="str">
        <f t="shared" si="8"/>
        <v/>
      </c>
      <c r="O127" s="229" t="str">
        <f t="shared" si="8"/>
        <v/>
      </c>
      <c r="P127" s="33"/>
      <c r="Q127" s="33"/>
      <c r="R127" s="33"/>
      <c r="S127" s="33"/>
      <c r="T127" s="33"/>
      <c r="U127" s="33"/>
      <c r="V127" s="33"/>
      <c r="W127" s="33"/>
      <c r="X127" s="33"/>
      <c r="Y127" s="33"/>
      <c r="Z127" s="33"/>
      <c r="AA127" s="33"/>
      <c r="AB127" s="33"/>
      <c r="AC127" s="33"/>
    </row>
    <row r="128" spans="1:29" ht="18" customHeight="1" thickBot="1" x14ac:dyDescent="0.25">
      <c r="A128" s="33"/>
      <c r="B128" s="908" t="s">
        <v>78</v>
      </c>
      <c r="C128" s="909"/>
      <c r="D128" s="909"/>
      <c r="E128" s="909"/>
      <c r="F128" s="233">
        <f>SUM(C119:C126)</f>
        <v>0</v>
      </c>
      <c r="G128" s="33"/>
      <c r="H128" s="33"/>
      <c r="I128" s="33"/>
      <c r="J128" s="33"/>
      <c r="K128" s="33"/>
      <c r="L128" s="33"/>
      <c r="M128" s="33"/>
      <c r="N128" s="229" t="str">
        <f t="shared" si="8"/>
        <v/>
      </c>
      <c r="O128" s="229" t="str">
        <f t="shared" si="8"/>
        <v/>
      </c>
      <c r="P128" s="33"/>
      <c r="Q128" s="33"/>
      <c r="R128" s="33"/>
      <c r="S128" s="33"/>
      <c r="T128" s="33"/>
      <c r="U128" s="33"/>
      <c r="V128" s="33"/>
      <c r="W128" s="33"/>
      <c r="X128" s="33"/>
      <c r="Y128" s="33"/>
      <c r="Z128" s="33"/>
      <c r="AA128" s="33"/>
      <c r="AB128" s="33"/>
      <c r="AC128" s="33"/>
    </row>
    <row r="129" spans="1:29" x14ac:dyDescent="0.2">
      <c r="A129" s="33"/>
      <c r="B129" s="33"/>
      <c r="C129" s="33"/>
      <c r="D129" s="33"/>
      <c r="E129" s="33"/>
      <c r="F129" s="33"/>
      <c r="G129" s="33"/>
      <c r="H129" s="33"/>
      <c r="I129" s="33"/>
      <c r="J129" s="33"/>
      <c r="K129" s="33"/>
      <c r="L129" s="33"/>
      <c r="M129" s="33"/>
      <c r="N129" s="229" t="str">
        <f t="shared" si="8"/>
        <v/>
      </c>
      <c r="O129" s="229" t="str">
        <f t="shared" si="8"/>
        <v/>
      </c>
      <c r="P129" s="33"/>
      <c r="Q129" s="33"/>
      <c r="R129" s="33"/>
      <c r="S129" s="33"/>
      <c r="T129" s="33"/>
      <c r="U129" s="33"/>
      <c r="V129" s="33"/>
      <c r="W129" s="33"/>
      <c r="X129" s="33"/>
      <c r="Y129" s="33"/>
      <c r="Z129" s="33"/>
      <c r="AA129" s="33"/>
      <c r="AB129" s="33"/>
      <c r="AC129" s="33"/>
    </row>
    <row r="130" spans="1:29" ht="15" x14ac:dyDescent="0.25">
      <c r="A130" s="33"/>
      <c r="B130" s="33"/>
      <c r="C130" s="33"/>
      <c r="D130" s="33"/>
      <c r="E130" s="33"/>
      <c r="F130" s="33"/>
      <c r="G130" s="43" t="s">
        <v>79</v>
      </c>
      <c r="H130" s="33"/>
      <c r="I130" s="33"/>
      <c r="J130" s="33"/>
      <c r="K130" s="33"/>
      <c r="L130" s="33"/>
      <c r="M130" s="33"/>
      <c r="N130" s="229" t="str">
        <f t="shared" si="8"/>
        <v/>
      </c>
      <c r="O130" s="229" t="str">
        <f t="shared" si="8"/>
        <v/>
      </c>
      <c r="P130" s="33"/>
      <c r="Q130" s="33"/>
      <c r="R130" s="33"/>
      <c r="S130" s="33"/>
      <c r="T130" s="33"/>
      <c r="U130" s="33"/>
      <c r="V130" s="33"/>
      <c r="W130" s="33"/>
      <c r="X130" s="33"/>
      <c r="Y130" s="33"/>
      <c r="Z130" s="33"/>
      <c r="AA130" s="33"/>
      <c r="AB130" s="33"/>
      <c r="AC130" s="33"/>
    </row>
    <row r="131" spans="1:29" x14ac:dyDescent="0.2">
      <c r="A131" s="33"/>
      <c r="B131" s="33"/>
      <c r="C131" s="33"/>
      <c r="D131" s="33"/>
      <c r="E131" s="33"/>
      <c r="F131" s="33"/>
      <c r="G131" s="33"/>
      <c r="H131" s="33"/>
      <c r="I131" s="33"/>
      <c r="J131" s="33"/>
      <c r="K131" s="33"/>
      <c r="L131" s="33"/>
      <c r="M131" s="33"/>
      <c r="N131" s="229" t="str">
        <f t="shared" si="8"/>
        <v/>
      </c>
      <c r="O131" s="229" t="str">
        <f t="shared" si="8"/>
        <v/>
      </c>
      <c r="P131" s="33"/>
      <c r="Q131" s="33"/>
      <c r="R131" s="33"/>
      <c r="S131" s="33"/>
      <c r="T131" s="33"/>
      <c r="U131" s="33"/>
      <c r="V131" s="33"/>
      <c r="W131" s="33"/>
      <c r="X131" s="33"/>
      <c r="Y131" s="33"/>
      <c r="Z131" s="33"/>
      <c r="AA131" s="33"/>
      <c r="AB131" s="33"/>
      <c r="AC131" s="33"/>
    </row>
    <row r="132" spans="1:29"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row>
    <row r="133" spans="1:29" ht="15" x14ac:dyDescent="0.25">
      <c r="A133" s="33"/>
      <c r="B133" s="907"/>
      <c r="C133" s="907"/>
      <c r="D133" s="907"/>
      <c r="E133" s="907"/>
      <c r="F133" s="907"/>
      <c r="G133" s="907"/>
      <c r="H133" s="907"/>
      <c r="I133" s="33"/>
      <c r="J133" s="33"/>
      <c r="K133" s="33"/>
      <c r="L133" s="33"/>
      <c r="M133" s="33"/>
      <c r="N133" s="33"/>
      <c r="O133" s="33"/>
      <c r="P133" s="33"/>
      <c r="Q133" s="33"/>
      <c r="R133" s="33"/>
      <c r="S133" s="33"/>
      <c r="T133" s="33"/>
      <c r="U133" s="33"/>
      <c r="V133" s="33"/>
      <c r="W133" s="33"/>
      <c r="X133" s="33"/>
      <c r="Y133" s="33"/>
      <c r="Z133" s="33"/>
      <c r="AA133" s="33"/>
      <c r="AB133" s="33"/>
      <c r="AC133" s="33"/>
    </row>
    <row r="134" spans="1:29"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row>
    <row r="135" spans="1:29"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row>
    <row r="136" spans="1:29"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row>
    <row r="137" spans="1:29"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row>
    <row r="138" spans="1:29"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row>
    <row r="139" spans="1:29"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row>
    <row r="140" spans="1:29"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row>
    <row r="141" spans="1:29"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row>
    <row r="142" spans="1:29"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row>
    <row r="143" spans="1:29"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row>
    <row r="146" spans="14:14" x14ac:dyDescent="0.2">
      <c r="N146" s="5" t="str">
        <f t="shared" ref="N146" si="9">B105</f>
        <v/>
      </c>
    </row>
  </sheetData>
  <sheetProtection password="CDDE" sheet="1" objects="1" scenarios="1"/>
  <mergeCells count="19">
    <mergeCell ref="B86:I86"/>
    <mergeCell ref="B113:H113"/>
    <mergeCell ref="B128:E128"/>
    <mergeCell ref="B133:H133"/>
    <mergeCell ref="B13:I13"/>
    <mergeCell ref="B37:D37"/>
    <mergeCell ref="B45:I45"/>
    <mergeCell ref="B50:B55"/>
    <mergeCell ref="B59:B64"/>
    <mergeCell ref="B70:I70"/>
    <mergeCell ref="B41:D41"/>
    <mergeCell ref="B42:D42"/>
    <mergeCell ref="B43:D43"/>
    <mergeCell ref="F41:J43"/>
    <mergeCell ref="B12:I12"/>
    <mergeCell ref="B8:I8"/>
    <mergeCell ref="B9:I9"/>
    <mergeCell ref="B10:I10"/>
    <mergeCell ref="B11:I11"/>
  </mergeCells>
  <dataValidations count="5">
    <dataValidation type="list" allowBlank="1" showInputMessage="1" showErrorMessage="1" sqref="B75:B77">
      <formula1>$O$75:$O$77</formula1>
    </dataValidation>
    <dataValidation type="list" allowBlank="1" showInputMessage="1" showErrorMessage="1" sqref="C56">
      <formula1>$O$55</formula1>
    </dataValidation>
    <dataValidation type="list" allowBlank="1" showInputMessage="1" showErrorMessage="1" sqref="C50:C55">
      <formula1>$O$50:$O$55</formula1>
    </dataValidation>
    <dataValidation type="list" allowBlank="1" showInputMessage="1" showErrorMessage="1" sqref="B91:B98">
      <formula1>$O$57:$O$64</formula1>
    </dataValidation>
    <dataValidation type="list" allowBlank="1" showInputMessage="1" showErrorMessage="1" sqref="A91:A98 L91:XFD98">
      <formula1>$N$50:$N$55</formula1>
    </dataValidation>
  </dataValidations>
  <hyperlinks>
    <hyperlink ref="C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0"/>
  <sheetViews>
    <sheetView zoomScale="70" zoomScaleNormal="70" zoomScalePageLayoutView="80" workbookViewId="0"/>
  </sheetViews>
  <sheetFormatPr defaultColWidth="8.85546875" defaultRowHeight="14.25" x14ac:dyDescent="0.2"/>
  <cols>
    <col min="1" max="1" width="3.7109375" style="235" customWidth="1"/>
    <col min="2" max="2" width="29" style="235" customWidth="1"/>
    <col min="3" max="3" width="31.140625" style="235" customWidth="1"/>
    <col min="4" max="4" width="24.42578125" style="235" customWidth="1"/>
    <col min="5" max="5" width="40.7109375" style="235" customWidth="1"/>
    <col min="6" max="6" width="33.140625" style="235" customWidth="1"/>
    <col min="7" max="7" width="29.7109375" style="235" customWidth="1"/>
    <col min="8" max="8" width="32.85546875" style="235" customWidth="1"/>
    <col min="9" max="9" width="26.5703125" style="235" customWidth="1"/>
    <col min="10" max="10" width="25.140625" style="235" customWidth="1"/>
    <col min="11" max="11" width="26.140625" style="235" customWidth="1"/>
    <col min="12" max="12" width="27.28515625" style="235" customWidth="1"/>
    <col min="13" max="13" width="31" style="235" customWidth="1"/>
    <col min="14" max="14" width="26.28515625" style="235" customWidth="1"/>
    <col min="15" max="15" width="25.7109375" style="235" customWidth="1"/>
    <col min="16" max="16" width="24.5703125" style="235" customWidth="1"/>
    <col min="17" max="17" width="20.42578125" style="235" customWidth="1"/>
    <col min="18" max="18" width="11.5703125" style="235" customWidth="1"/>
    <col min="19" max="32" width="12.5703125" style="235" hidden="1" customWidth="1"/>
    <col min="33" max="33" width="11.42578125" style="235" hidden="1" customWidth="1"/>
    <col min="34" max="51" width="12.5703125" style="235" hidden="1" customWidth="1"/>
    <col min="52" max="16384" width="8.85546875" style="235"/>
  </cols>
  <sheetData>
    <row r="1" spans="1:27" x14ac:dyDescent="0.2">
      <c r="A1" s="234"/>
      <c r="B1" s="234"/>
      <c r="C1" s="234"/>
      <c r="D1" s="234"/>
      <c r="E1" s="234"/>
      <c r="F1" s="234"/>
      <c r="G1" s="234"/>
      <c r="H1" s="234"/>
      <c r="I1" s="234"/>
      <c r="J1" s="234"/>
      <c r="K1" s="234"/>
      <c r="L1" s="234"/>
      <c r="M1" s="234"/>
      <c r="N1" s="234"/>
      <c r="O1" s="234"/>
      <c r="P1" s="234"/>
      <c r="Q1" s="234"/>
      <c r="S1" s="234" t="s">
        <v>540</v>
      </c>
      <c r="T1" s="234"/>
      <c r="U1" s="234"/>
      <c r="V1" s="33" t="s">
        <v>75</v>
      </c>
      <c r="W1" s="234"/>
      <c r="X1" s="234"/>
      <c r="Y1" s="234"/>
      <c r="Z1" s="234"/>
      <c r="AA1" s="234"/>
    </row>
    <row r="2" spans="1:27"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236" customFormat="1" ht="18.75" x14ac:dyDescent="0.3">
      <c r="A3" s="234"/>
      <c r="B3" s="85" t="s">
        <v>541</v>
      </c>
      <c r="C3" s="234"/>
      <c r="D3" s="234"/>
      <c r="E3" s="234"/>
      <c r="F3" s="234"/>
      <c r="G3" s="234"/>
      <c r="H3" s="234"/>
      <c r="I3" s="234"/>
      <c r="J3" s="234"/>
      <c r="K3" s="234"/>
      <c r="L3" s="234"/>
      <c r="M3" s="234"/>
      <c r="N3" s="234"/>
      <c r="O3" s="234"/>
      <c r="P3" s="234"/>
      <c r="Q3" s="234"/>
      <c r="R3" s="234"/>
      <c r="S3" s="237" t="s">
        <v>174</v>
      </c>
      <c r="T3" s="216" t="s">
        <v>374</v>
      </c>
      <c r="U3" s="238"/>
      <c r="V3" s="123" t="s">
        <v>523</v>
      </c>
      <c r="W3" s="239" t="s">
        <v>374</v>
      </c>
      <c r="X3" s="240"/>
      <c r="Y3" s="235"/>
      <c r="Z3" s="234"/>
      <c r="AA3" s="234"/>
    </row>
    <row r="4" spans="1:27" s="236" customFormat="1" ht="16.5" x14ac:dyDescent="0.3">
      <c r="A4" s="234"/>
      <c r="B4" s="57" t="s">
        <v>91</v>
      </c>
      <c r="C4" s="56"/>
      <c r="D4" s="234"/>
      <c r="E4" s="234"/>
      <c r="F4" s="234"/>
      <c r="G4" s="234"/>
      <c r="H4" s="234"/>
      <c r="I4" s="234"/>
      <c r="J4" s="234"/>
      <c r="K4" s="234"/>
      <c r="L4" s="234"/>
      <c r="M4" s="234"/>
      <c r="N4" s="234"/>
      <c r="O4" s="234"/>
      <c r="P4" s="234"/>
      <c r="Q4" s="234"/>
      <c r="R4" s="234"/>
      <c r="S4" s="213" t="s">
        <v>175</v>
      </c>
      <c r="T4" s="216" t="s">
        <v>377</v>
      </c>
      <c r="U4" s="238"/>
      <c r="V4" s="123" t="s">
        <v>524</v>
      </c>
      <c r="W4" s="239" t="s">
        <v>377</v>
      </c>
      <c r="X4" s="234"/>
      <c r="Y4" s="240"/>
      <c r="Z4" s="234"/>
      <c r="AA4" s="234"/>
    </row>
    <row r="5" spans="1:27" s="236" customFormat="1" ht="16.5" x14ac:dyDescent="0.3">
      <c r="A5" s="234"/>
      <c r="B5" s="86" t="s">
        <v>141</v>
      </c>
      <c r="C5" s="56" t="str">
        <f>'Threshold Determination'!D4</f>
        <v>e-GGRT RY2011.C.01.</v>
      </c>
      <c r="D5" s="234"/>
      <c r="E5" s="234"/>
      <c r="F5" s="234"/>
      <c r="G5" s="234"/>
      <c r="H5" s="234"/>
      <c r="I5" s="234"/>
      <c r="J5" s="234"/>
      <c r="K5" s="234"/>
      <c r="L5" s="234"/>
      <c r="M5" s="234"/>
      <c r="N5" s="234"/>
      <c r="O5" s="234"/>
      <c r="P5" s="234"/>
      <c r="Q5" s="234"/>
      <c r="R5" s="234"/>
      <c r="S5" s="213" t="s">
        <v>177</v>
      </c>
      <c r="T5" s="216" t="s">
        <v>380</v>
      </c>
      <c r="U5" s="238"/>
      <c r="V5" s="123" t="s">
        <v>525</v>
      </c>
      <c r="W5" s="239" t="s">
        <v>380</v>
      </c>
      <c r="X5" s="234"/>
      <c r="Y5" s="240"/>
      <c r="Z5" s="234"/>
      <c r="AA5" s="234"/>
    </row>
    <row r="6" spans="1:27" ht="16.5" x14ac:dyDescent="0.3">
      <c r="A6" s="234"/>
      <c r="B6" s="877" t="s">
        <v>85</v>
      </c>
      <c r="C6" s="878"/>
      <c r="D6" s="878"/>
      <c r="E6" s="878"/>
      <c r="F6" s="878"/>
      <c r="G6" s="878"/>
      <c r="H6" s="878"/>
      <c r="I6" s="878"/>
      <c r="J6" s="878"/>
      <c r="K6" s="878"/>
      <c r="L6" s="878"/>
      <c r="M6" s="878"/>
      <c r="N6" s="879"/>
      <c r="O6" s="234"/>
      <c r="P6" s="234"/>
      <c r="Q6" s="234"/>
      <c r="R6" s="234"/>
      <c r="S6" s="213" t="s">
        <v>189</v>
      </c>
      <c r="T6" s="216" t="s">
        <v>389</v>
      </c>
      <c r="U6" s="238"/>
      <c r="V6" s="123" t="s">
        <v>526</v>
      </c>
      <c r="W6" s="239" t="s">
        <v>389</v>
      </c>
      <c r="X6" s="234"/>
      <c r="Y6" s="241"/>
      <c r="Z6" s="234"/>
      <c r="AA6" s="234"/>
    </row>
    <row r="7" spans="1:27" ht="14.25" customHeight="1" x14ac:dyDescent="0.3">
      <c r="A7" s="234"/>
      <c r="B7" s="946" t="s">
        <v>702</v>
      </c>
      <c r="C7" s="947"/>
      <c r="D7" s="947"/>
      <c r="E7" s="947"/>
      <c r="F7" s="947"/>
      <c r="G7" s="947"/>
      <c r="H7" s="947"/>
      <c r="I7" s="947"/>
      <c r="J7" s="169"/>
      <c r="K7" s="169"/>
      <c r="L7" s="169"/>
      <c r="M7" s="169"/>
      <c r="N7" s="170"/>
      <c r="O7" s="234"/>
      <c r="P7" s="234"/>
      <c r="Q7" s="234"/>
      <c r="R7" s="234"/>
      <c r="S7" s="213" t="s">
        <v>176</v>
      </c>
      <c r="T7" s="216" t="s">
        <v>309</v>
      </c>
      <c r="U7" s="238"/>
      <c r="V7" s="123" t="s">
        <v>530</v>
      </c>
      <c r="W7" s="125" t="s">
        <v>517</v>
      </c>
      <c r="X7" s="234"/>
      <c r="Y7" s="234"/>
      <c r="Z7" s="234"/>
      <c r="AA7" s="234"/>
    </row>
    <row r="8" spans="1:27" ht="16.5" x14ac:dyDescent="0.3">
      <c r="A8" s="234"/>
      <c r="B8" s="948"/>
      <c r="C8" s="949"/>
      <c r="D8" s="949"/>
      <c r="E8" s="949"/>
      <c r="F8" s="949"/>
      <c r="G8" s="949"/>
      <c r="H8" s="949"/>
      <c r="I8" s="949"/>
      <c r="J8" s="171"/>
      <c r="K8" s="171"/>
      <c r="L8" s="171"/>
      <c r="M8" s="171"/>
      <c r="N8" s="172"/>
      <c r="O8" s="234"/>
      <c r="P8" s="234"/>
      <c r="Q8" s="234"/>
      <c r="S8" s="213" t="s">
        <v>202</v>
      </c>
      <c r="T8" s="216" t="s">
        <v>312</v>
      </c>
      <c r="U8" s="238"/>
      <c r="V8" s="123" t="s">
        <v>531</v>
      </c>
      <c r="W8" s="125" t="s">
        <v>518</v>
      </c>
      <c r="X8" s="234"/>
      <c r="Y8" s="240"/>
      <c r="Z8" s="234"/>
      <c r="AA8" s="234"/>
    </row>
    <row r="9" spans="1:27" ht="16.5" x14ac:dyDescent="0.3">
      <c r="A9" s="234"/>
      <c r="B9" s="943" t="s">
        <v>583</v>
      </c>
      <c r="C9" s="944"/>
      <c r="D9" s="944"/>
      <c r="E9" s="944"/>
      <c r="F9" s="944"/>
      <c r="G9" s="944"/>
      <c r="H9" s="944"/>
      <c r="I9" s="944"/>
      <c r="J9" s="944"/>
      <c r="K9" s="944"/>
      <c r="L9" s="944"/>
      <c r="M9" s="944"/>
      <c r="N9" s="945"/>
      <c r="O9" s="234"/>
      <c r="P9" s="234"/>
      <c r="Q9" s="234"/>
      <c r="R9" s="234"/>
      <c r="S9" s="242" t="s">
        <v>178</v>
      </c>
      <c r="T9" s="216" t="s">
        <v>371</v>
      </c>
      <c r="U9" s="238"/>
      <c r="V9" s="123" t="s">
        <v>532</v>
      </c>
      <c r="W9" s="125" t="s">
        <v>519</v>
      </c>
      <c r="X9" s="234"/>
      <c r="Y9" s="240"/>
      <c r="Z9" s="234"/>
      <c r="AA9" s="234"/>
    </row>
    <row r="10" spans="1:27" ht="16.5" x14ac:dyDescent="0.3">
      <c r="A10" s="234"/>
      <c r="B10" s="243" t="s">
        <v>574</v>
      </c>
      <c r="C10" s="244"/>
      <c r="D10" s="244"/>
      <c r="E10" s="244"/>
      <c r="F10" s="244"/>
      <c r="G10" s="244"/>
      <c r="H10" s="244"/>
      <c r="I10" s="244"/>
      <c r="J10" s="244"/>
      <c r="K10" s="244"/>
      <c r="L10" s="244"/>
      <c r="M10" s="244"/>
      <c r="N10" s="248"/>
      <c r="O10" s="234"/>
      <c r="P10" s="234"/>
      <c r="Q10" s="234"/>
      <c r="R10" s="234"/>
      <c r="S10" s="213" t="s">
        <v>179</v>
      </c>
      <c r="T10" s="216" t="s">
        <v>365</v>
      </c>
      <c r="U10" s="238"/>
      <c r="V10" s="123" t="s">
        <v>533</v>
      </c>
      <c r="W10" s="239" t="s">
        <v>309</v>
      </c>
      <c r="X10" s="234"/>
      <c r="Y10" s="240"/>
      <c r="Z10" s="234"/>
      <c r="AA10" s="234"/>
    </row>
    <row r="11" spans="1:27" ht="16.5" x14ac:dyDescent="0.3">
      <c r="A11" s="234"/>
      <c r="B11" s="898" t="s">
        <v>86</v>
      </c>
      <c r="C11" s="899"/>
      <c r="D11" s="899"/>
      <c r="E11" s="899"/>
      <c r="F11" s="899"/>
      <c r="G11" s="899"/>
      <c r="H11" s="899"/>
      <c r="I11" s="899"/>
      <c r="J11" s="899"/>
      <c r="K11" s="899"/>
      <c r="L11" s="899"/>
      <c r="M11" s="899"/>
      <c r="N11" s="900"/>
      <c r="O11" s="234"/>
      <c r="P11" s="234"/>
      <c r="Q11" s="234"/>
      <c r="R11" s="234"/>
      <c r="S11" s="213" t="s">
        <v>120</v>
      </c>
      <c r="T11" s="121" t="s">
        <v>518</v>
      </c>
      <c r="U11" s="238"/>
      <c r="V11" s="124" t="s">
        <v>528</v>
      </c>
      <c r="W11" s="239" t="s">
        <v>312</v>
      </c>
      <c r="X11" s="234"/>
      <c r="Y11" s="240"/>
      <c r="Z11" s="234"/>
      <c r="AA11" s="234"/>
    </row>
    <row r="12" spans="1:27" ht="16.5" x14ac:dyDescent="0.3">
      <c r="A12" s="234"/>
      <c r="B12" s="58" t="s">
        <v>88</v>
      </c>
      <c r="C12" s="59" t="s">
        <v>724</v>
      </c>
      <c r="D12" s="87"/>
      <c r="E12" s="87"/>
      <c r="F12" s="87"/>
      <c r="G12" s="60"/>
      <c r="H12" s="246"/>
      <c r="I12" s="246"/>
      <c r="J12" s="246"/>
      <c r="K12" s="246"/>
      <c r="L12" s="246"/>
      <c r="M12" s="246"/>
      <c r="N12" s="247"/>
      <c r="O12" s="234"/>
      <c r="P12" s="234"/>
      <c r="Q12" s="234"/>
      <c r="R12" s="234"/>
      <c r="S12" s="213" t="s">
        <v>121</v>
      </c>
      <c r="T12" s="121" t="s">
        <v>519</v>
      </c>
      <c r="U12" s="238"/>
      <c r="V12" s="124" t="s">
        <v>529</v>
      </c>
      <c r="W12" s="239" t="s">
        <v>371</v>
      </c>
      <c r="X12" s="234"/>
      <c r="Y12" s="240"/>
      <c r="Z12" s="234"/>
      <c r="AA12" s="234"/>
    </row>
    <row r="13" spans="1:27" ht="16.5" x14ac:dyDescent="0.3">
      <c r="A13" s="234"/>
      <c r="B13" s="61" t="s">
        <v>89</v>
      </c>
      <c r="C13" s="62" t="s">
        <v>87</v>
      </c>
      <c r="D13" s="88"/>
      <c r="E13" s="88"/>
      <c r="F13" s="88"/>
      <c r="G13" s="63"/>
      <c r="H13" s="244"/>
      <c r="I13" s="244"/>
      <c r="J13" s="244"/>
      <c r="K13" s="244"/>
      <c r="L13" s="244"/>
      <c r="M13" s="244"/>
      <c r="N13" s="248"/>
      <c r="O13" s="234"/>
      <c r="P13" s="234"/>
      <c r="Q13" s="234"/>
      <c r="R13" s="234"/>
      <c r="S13" s="213" t="s">
        <v>122</v>
      </c>
      <c r="T13" s="121" t="s">
        <v>517</v>
      </c>
      <c r="U13" s="238"/>
      <c r="V13" s="124" t="s">
        <v>527</v>
      </c>
      <c r="W13" s="239" t="s">
        <v>365</v>
      </c>
      <c r="X13" s="234"/>
      <c r="Y13" s="240"/>
      <c r="Z13" s="234"/>
      <c r="AA13" s="234"/>
    </row>
    <row r="14" spans="1:27" x14ac:dyDescent="0.2">
      <c r="A14" s="234"/>
      <c r="B14" s="234"/>
      <c r="C14" s="234"/>
      <c r="D14" s="234"/>
      <c r="E14" s="234"/>
      <c r="F14" s="234"/>
      <c r="G14" s="234"/>
      <c r="H14" s="234"/>
      <c r="I14" s="234"/>
      <c r="J14" s="234"/>
      <c r="K14" s="234"/>
      <c r="L14" s="234"/>
      <c r="M14" s="234"/>
      <c r="N14" s="234"/>
      <c r="O14" s="234"/>
      <c r="P14" s="234"/>
      <c r="Q14" s="234"/>
      <c r="R14" s="234"/>
      <c r="T14" s="122" t="s">
        <v>520</v>
      </c>
      <c r="U14" s="238"/>
      <c r="V14" s="126" t="s">
        <v>520</v>
      </c>
      <c r="W14" s="126" t="s">
        <v>520</v>
      </c>
      <c r="X14" s="234"/>
      <c r="Y14" s="234"/>
      <c r="Z14" s="234"/>
      <c r="AA14" s="234"/>
    </row>
    <row r="15" spans="1:27" ht="15" x14ac:dyDescent="0.25">
      <c r="A15" s="234"/>
      <c r="B15" s="234"/>
      <c r="C15" s="234"/>
      <c r="D15" s="234"/>
      <c r="E15" s="234"/>
      <c r="F15" s="234"/>
      <c r="G15" s="234"/>
      <c r="H15" s="234"/>
      <c r="I15" s="234"/>
      <c r="J15" s="234"/>
      <c r="K15" s="234"/>
      <c r="L15" s="234"/>
      <c r="M15" s="234"/>
      <c r="N15" s="234"/>
      <c r="O15" s="234"/>
      <c r="P15" s="234"/>
      <c r="Q15" s="234"/>
      <c r="R15" s="234"/>
      <c r="S15" s="234"/>
      <c r="T15" s="237"/>
      <c r="U15" s="216"/>
      <c r="V15" s="234"/>
      <c r="W15" s="234"/>
      <c r="X15" s="234"/>
      <c r="Y15" s="240"/>
      <c r="AA15" s="234"/>
    </row>
    <row r="16" spans="1:27" ht="15" x14ac:dyDescent="0.25">
      <c r="A16" s="234"/>
      <c r="B16" s="234"/>
      <c r="C16" s="234"/>
      <c r="D16" s="234"/>
      <c r="E16" s="234"/>
      <c r="F16" s="234"/>
      <c r="G16" s="234"/>
      <c r="H16" s="234"/>
      <c r="I16" s="234"/>
      <c r="J16" s="234"/>
      <c r="K16" s="234"/>
      <c r="L16" s="234"/>
      <c r="M16" s="234"/>
      <c r="N16" s="234"/>
      <c r="O16" s="234"/>
      <c r="P16" s="234"/>
      <c r="Q16" s="234"/>
      <c r="R16" s="234"/>
      <c r="S16" s="234"/>
      <c r="T16" s="213"/>
      <c r="U16" s="216"/>
      <c r="V16" s="234"/>
      <c r="W16" s="234"/>
      <c r="X16" s="234"/>
      <c r="Y16" s="240"/>
      <c r="AA16" s="234"/>
    </row>
    <row r="17" spans="1:35" ht="15" x14ac:dyDescent="0.25">
      <c r="A17" s="234"/>
      <c r="C17" s="234"/>
      <c r="D17" s="234"/>
      <c r="E17" s="234"/>
      <c r="F17" s="234"/>
      <c r="G17" s="234"/>
      <c r="H17" s="234"/>
      <c r="I17" s="234"/>
      <c r="J17" s="234"/>
      <c r="K17" s="234"/>
      <c r="L17" s="234"/>
      <c r="M17" s="234"/>
      <c r="N17" s="234"/>
      <c r="O17" s="234"/>
      <c r="P17" s="234"/>
      <c r="Q17" s="234"/>
      <c r="R17" s="234"/>
      <c r="S17" s="234"/>
      <c r="T17" s="213"/>
      <c r="U17" s="216"/>
      <c r="V17" s="234"/>
      <c r="W17" s="234"/>
      <c r="X17" s="234"/>
      <c r="Y17" s="240"/>
      <c r="AA17" s="234"/>
    </row>
    <row r="18" spans="1:35" ht="15" x14ac:dyDescent="0.25">
      <c r="A18" s="234"/>
      <c r="B18" s="249" t="s">
        <v>60</v>
      </c>
      <c r="C18" s="234"/>
      <c r="D18" s="234"/>
      <c r="E18" s="234"/>
      <c r="F18" s="234"/>
      <c r="G18" s="234"/>
      <c r="H18" s="234"/>
      <c r="I18" s="234"/>
      <c r="J18" s="234"/>
      <c r="K18" s="234"/>
      <c r="L18" s="234"/>
      <c r="M18" s="234"/>
      <c r="N18" s="234"/>
      <c r="O18" s="234"/>
      <c r="P18" s="234"/>
      <c r="Q18" s="234"/>
      <c r="R18" s="234"/>
      <c r="S18" s="234"/>
      <c r="T18" s="213"/>
      <c r="U18" s="216"/>
      <c r="V18" s="234"/>
      <c r="W18" s="234"/>
      <c r="X18" s="234"/>
      <c r="Y18" s="240"/>
      <c r="AA18" s="234"/>
    </row>
    <row r="19" spans="1:35" ht="15" x14ac:dyDescent="0.25">
      <c r="A19" s="234"/>
      <c r="B19" s="234"/>
      <c r="C19" s="234"/>
      <c r="D19" s="234"/>
      <c r="E19" s="234"/>
      <c r="F19" s="234"/>
      <c r="G19" s="234"/>
      <c r="H19" s="234"/>
      <c r="I19" s="234"/>
      <c r="J19" s="234"/>
      <c r="K19" s="234"/>
      <c r="L19" s="234"/>
      <c r="M19" s="234"/>
      <c r="N19" s="234"/>
      <c r="O19" s="234"/>
      <c r="P19" s="234"/>
      <c r="Q19" s="234"/>
      <c r="R19" s="234"/>
      <c r="S19" s="234"/>
      <c r="T19" s="213"/>
      <c r="U19" s="216"/>
      <c r="V19" s="234"/>
      <c r="W19" s="234"/>
      <c r="X19" s="234"/>
      <c r="Y19" s="240"/>
      <c r="AA19" s="234"/>
    </row>
    <row r="20" spans="1:35" ht="15" x14ac:dyDescent="0.25">
      <c r="A20" s="234"/>
      <c r="B20" s="234"/>
      <c r="C20" s="234"/>
      <c r="D20" s="234"/>
      <c r="E20" s="234"/>
      <c r="F20" s="234"/>
      <c r="G20" s="234"/>
      <c r="H20" s="234"/>
      <c r="I20" s="234"/>
      <c r="J20" s="234"/>
      <c r="K20" s="234"/>
      <c r="L20" s="234"/>
      <c r="M20" s="234"/>
      <c r="N20" s="234"/>
      <c r="O20" s="234"/>
      <c r="P20" s="234"/>
      <c r="Q20" s="234"/>
      <c r="R20" s="234"/>
      <c r="S20" s="234"/>
      <c r="T20" s="213"/>
      <c r="U20" s="216"/>
      <c r="V20" s="234"/>
      <c r="W20" s="234"/>
      <c r="X20" s="234"/>
      <c r="Y20" s="240"/>
      <c r="AA20" s="234"/>
    </row>
    <row r="21" spans="1:35" ht="15" x14ac:dyDescent="0.25">
      <c r="A21" s="234"/>
      <c r="B21" s="234"/>
      <c r="C21" s="234"/>
      <c r="D21" s="234"/>
      <c r="E21" s="234"/>
      <c r="F21" s="234"/>
      <c r="G21" s="234"/>
      <c r="H21" s="234"/>
      <c r="I21" s="234"/>
      <c r="J21" s="234"/>
      <c r="K21" s="234"/>
      <c r="L21" s="234"/>
      <c r="M21" s="234"/>
      <c r="N21" s="234"/>
      <c r="O21" s="234"/>
      <c r="P21" s="234"/>
      <c r="Q21" s="234"/>
      <c r="R21" s="234"/>
      <c r="S21" s="234"/>
      <c r="T21" s="242"/>
      <c r="U21" s="216"/>
      <c r="V21" s="234"/>
      <c r="W21" s="234"/>
      <c r="X21" s="234"/>
      <c r="Y21" s="241"/>
      <c r="AA21" s="234"/>
    </row>
    <row r="22" spans="1:35" ht="15" x14ac:dyDescent="0.25">
      <c r="A22" s="234"/>
      <c r="B22" s="234"/>
      <c r="C22" s="234"/>
      <c r="D22" s="234"/>
      <c r="E22" s="234"/>
      <c r="F22" s="234"/>
      <c r="G22" s="234"/>
      <c r="H22" s="234"/>
      <c r="I22" s="234"/>
      <c r="J22" s="234"/>
      <c r="K22" s="234"/>
      <c r="L22" s="234"/>
      <c r="M22" s="234"/>
      <c r="N22" s="234"/>
      <c r="O22" s="234"/>
      <c r="P22" s="234"/>
      <c r="Q22" s="234"/>
      <c r="R22" s="234"/>
      <c r="S22" s="234"/>
      <c r="T22" s="213"/>
      <c r="U22" s="216"/>
      <c r="V22" s="234"/>
      <c r="W22" s="234"/>
      <c r="X22" s="234"/>
      <c r="Y22" s="234"/>
      <c r="AA22" s="234"/>
    </row>
    <row r="23" spans="1:35" x14ac:dyDescent="0.2">
      <c r="A23" s="234"/>
      <c r="B23" s="234"/>
      <c r="C23" s="234"/>
      <c r="D23" s="234"/>
      <c r="E23" s="234"/>
      <c r="F23" s="234"/>
      <c r="G23" s="234"/>
      <c r="H23" s="234"/>
      <c r="I23" s="234"/>
      <c r="J23" s="234"/>
      <c r="K23" s="234"/>
      <c r="L23" s="234"/>
      <c r="M23" s="234"/>
      <c r="N23" s="234"/>
      <c r="O23" s="234"/>
      <c r="P23" s="234"/>
      <c r="Q23" s="234"/>
      <c r="R23" s="234"/>
      <c r="S23" s="234"/>
      <c r="U23" s="122"/>
      <c r="V23" s="234"/>
      <c r="W23" s="234"/>
      <c r="X23" s="234"/>
      <c r="Y23" s="240"/>
      <c r="AA23" s="234"/>
    </row>
    <row r="24" spans="1:35" x14ac:dyDescent="0.2">
      <c r="A24" s="234"/>
      <c r="B24" s="234"/>
      <c r="C24" s="234"/>
      <c r="D24" s="234"/>
      <c r="E24" s="234"/>
      <c r="F24" s="234"/>
      <c r="G24" s="234"/>
      <c r="H24" s="234"/>
      <c r="I24" s="234"/>
      <c r="J24" s="234"/>
      <c r="K24" s="234"/>
      <c r="L24" s="234"/>
      <c r="M24" s="234"/>
      <c r="N24" s="234"/>
      <c r="O24" s="234"/>
      <c r="P24" s="234"/>
      <c r="Q24" s="234"/>
      <c r="R24" s="234"/>
      <c r="S24" s="234"/>
      <c r="V24" s="234"/>
      <c r="W24" s="234"/>
      <c r="X24" s="234"/>
      <c r="Y24" s="240"/>
      <c r="AA24" s="234"/>
    </row>
    <row r="25" spans="1:35" ht="15" thickBot="1" x14ac:dyDescent="0.25">
      <c r="A25" s="234"/>
      <c r="B25" s="234"/>
      <c r="C25" s="234"/>
      <c r="D25" s="234"/>
      <c r="E25" s="234"/>
      <c r="F25" s="234"/>
      <c r="G25" s="234"/>
      <c r="H25" s="234"/>
      <c r="I25" s="234"/>
      <c r="J25" s="234"/>
      <c r="K25" s="234"/>
      <c r="L25" s="234"/>
      <c r="M25" s="234"/>
      <c r="N25" s="234"/>
      <c r="O25" s="234"/>
      <c r="P25" s="234"/>
      <c r="Q25" s="234"/>
      <c r="R25" s="234"/>
      <c r="S25" s="234"/>
      <c r="AA25" s="234"/>
    </row>
    <row r="26" spans="1:35" ht="102.75" thickBot="1" x14ac:dyDescent="0.25">
      <c r="A26" s="234"/>
      <c r="C26" s="250" t="s">
        <v>110</v>
      </c>
      <c r="D26" s="251" t="s">
        <v>522</v>
      </c>
      <c r="E26" s="252" t="s">
        <v>63</v>
      </c>
      <c r="F26" s="252" t="s">
        <v>430</v>
      </c>
      <c r="G26" s="253" t="s">
        <v>613</v>
      </c>
      <c r="H26" s="253" t="s">
        <v>62</v>
      </c>
      <c r="I26" s="253" t="s">
        <v>416</v>
      </c>
      <c r="J26" s="254" t="s">
        <v>417</v>
      </c>
      <c r="K26" s="255" t="s">
        <v>521</v>
      </c>
      <c r="L26" s="234"/>
      <c r="M26" s="234"/>
      <c r="N26" s="234"/>
      <c r="O26" s="234"/>
      <c r="P26" s="234"/>
      <c r="Q26" s="234"/>
      <c r="R26" s="234"/>
      <c r="S26" s="234"/>
      <c r="AB26" s="234"/>
    </row>
    <row r="27" spans="1:35" ht="18" customHeight="1" x14ac:dyDescent="0.2">
      <c r="A27" s="234"/>
      <c r="B27" s="940" t="s">
        <v>116</v>
      </c>
      <c r="C27" s="89"/>
      <c r="D27" s="93"/>
      <c r="E27" s="478"/>
      <c r="F27" s="479"/>
      <c r="G27" s="478"/>
      <c r="H27" s="480"/>
      <c r="I27" s="481"/>
      <c r="J27" s="482"/>
      <c r="K27" s="257" t="str">
        <f>IF(C27="","",G27*H27*I27+J27)</f>
        <v/>
      </c>
      <c r="L27" s="234"/>
      <c r="M27" s="234"/>
      <c r="N27" s="234"/>
      <c r="O27" s="234"/>
      <c r="P27" s="234"/>
      <c r="Q27" s="234"/>
      <c r="R27" s="234"/>
      <c r="S27" s="234">
        <f>SUM($AI$27:AI27)</f>
        <v>0</v>
      </c>
      <c r="T27" s="234">
        <f>SUM($Y$27:Y27)</f>
        <v>0</v>
      </c>
      <c r="U27" s="258" t="str">
        <f>IF(C27="","",IF(C27=$T$14,D27,C27))</f>
        <v/>
      </c>
      <c r="V27" s="259" t="str">
        <f>K27</f>
        <v/>
      </c>
      <c r="X27" s="234">
        <f>COUNTIF($U$27:U27,U27)</f>
        <v>1</v>
      </c>
      <c r="Y27" s="234">
        <f>IF(U27="",0,IF(X27=1,1,0))</f>
        <v>0</v>
      </c>
      <c r="Z27" s="234"/>
      <c r="AA27" s="234">
        <v>1</v>
      </c>
      <c r="AB27" s="260" t="e">
        <f>VLOOKUP(AA27,$T$27:$U$41,2,FALSE)</f>
        <v>#N/A</v>
      </c>
      <c r="AC27" s="261" t="str">
        <f>IF(ISNA(AB27)=TRUE,"",AB27)</f>
        <v/>
      </c>
      <c r="AD27" s="235">
        <f>COUNTIF($T$3:$T$13,AC27)</f>
        <v>0</v>
      </c>
      <c r="AE27" s="235">
        <v>1</v>
      </c>
      <c r="AF27" s="235" t="e">
        <f>VLOOKUP(AE27,$S$27:$U$71,3,FALSE)</f>
        <v>#N/A</v>
      </c>
      <c r="AG27" s="261" t="str">
        <f>IF(ISNA(AF27)=TRUE,"",AF27)</f>
        <v/>
      </c>
      <c r="AH27" s="235">
        <f>COUNTIF($U$27:U27,U27)</f>
        <v>1</v>
      </c>
      <c r="AI27" s="234">
        <f>IF(U27="",0,IF(AH27=1,1,0))</f>
        <v>0</v>
      </c>
    </row>
    <row r="28" spans="1:35" ht="18" customHeight="1" x14ac:dyDescent="0.2">
      <c r="A28" s="234"/>
      <c r="B28" s="941"/>
      <c r="C28" s="90"/>
      <c r="D28" s="94"/>
      <c r="E28" s="483"/>
      <c r="F28" s="483"/>
      <c r="G28" s="483"/>
      <c r="H28" s="484"/>
      <c r="I28" s="485"/>
      <c r="J28" s="486"/>
      <c r="K28" s="263" t="str">
        <f t="shared" ref="K28:K71" si="0">IF(C28="","",G28*H28*I28+J28)</f>
        <v/>
      </c>
      <c r="L28" s="234"/>
      <c r="M28" s="234"/>
      <c r="N28" s="234"/>
      <c r="O28" s="234"/>
      <c r="P28" s="234"/>
      <c r="Q28" s="234"/>
      <c r="R28" s="234"/>
      <c r="S28" s="234">
        <f>SUM($AI$27:AI28)</f>
        <v>0</v>
      </c>
      <c r="T28" s="234">
        <f>SUM($Y$27:Y28)</f>
        <v>0</v>
      </c>
      <c r="U28" s="264" t="str">
        <f>IF(C28="","",IF(C28=$T$14,D28,C28))</f>
        <v/>
      </c>
      <c r="V28" s="265" t="str">
        <f>K28</f>
        <v/>
      </c>
      <c r="W28" s="234"/>
      <c r="X28" s="234">
        <f>COUNTIF($U$27:U28,U28)</f>
        <v>2</v>
      </c>
      <c r="Y28" s="234">
        <f t="shared" ref="Y28:Y71" si="1">IF(U28="",0,IF(X28=1,1,0))</f>
        <v>0</v>
      </c>
      <c r="Z28" s="234"/>
      <c r="AA28" s="234">
        <v>2</v>
      </c>
      <c r="AB28" s="266" t="e">
        <f>VLOOKUP(AA28,$T$27:$U$41,2,FALSE)</f>
        <v>#N/A</v>
      </c>
      <c r="AC28" s="267" t="str">
        <f t="shared" ref="AC28:AC71" si="2">IF(ISNA(AB28)=TRUE,"",AB28)</f>
        <v/>
      </c>
      <c r="AD28" s="235">
        <f>COUNTIF($T$3:$T$13,AC28)</f>
        <v>0</v>
      </c>
      <c r="AE28" s="235">
        <v>2</v>
      </c>
      <c r="AF28" s="235" t="e">
        <f>VLOOKUP(AE28,$S$27:$U$71,3,FALSE)</f>
        <v>#N/A</v>
      </c>
      <c r="AG28" s="267" t="str">
        <f t="shared" ref="AG28:AG71" si="3">IF(ISNA(AF28)=TRUE,"",AF28)</f>
        <v/>
      </c>
      <c r="AH28" s="235">
        <f>COUNTIF($U$27:U28,U28)</f>
        <v>2</v>
      </c>
      <c r="AI28" s="234">
        <f t="shared" ref="AI28:AI71" si="4">IF(U28="",0,IF(AH28=1,1,0))</f>
        <v>0</v>
      </c>
    </row>
    <row r="29" spans="1:35" ht="18" customHeight="1" x14ac:dyDescent="0.2">
      <c r="A29" s="234"/>
      <c r="B29" s="941"/>
      <c r="C29" s="90"/>
      <c r="D29" s="94"/>
      <c r="E29" s="483"/>
      <c r="F29" s="483"/>
      <c r="G29" s="483"/>
      <c r="H29" s="484"/>
      <c r="I29" s="485"/>
      <c r="J29" s="486"/>
      <c r="K29" s="263" t="str">
        <f t="shared" si="0"/>
        <v/>
      </c>
      <c r="L29" s="234"/>
      <c r="M29" s="234"/>
      <c r="N29" s="234"/>
      <c r="O29" s="234"/>
      <c r="P29" s="234"/>
      <c r="Q29" s="234"/>
      <c r="R29" s="234"/>
      <c r="S29" s="234">
        <f>SUM($AI$27:AI29)</f>
        <v>0</v>
      </c>
      <c r="T29" s="234">
        <f>SUM($Y$27:Y29)</f>
        <v>0</v>
      </c>
      <c r="U29" s="264" t="str">
        <f>IF(C29="","",IF(C29=$T$14,D29,C29))</f>
        <v/>
      </c>
      <c r="V29" s="265" t="str">
        <f>K29</f>
        <v/>
      </c>
      <c r="W29" s="234"/>
      <c r="X29" s="234">
        <f>COUNTIF($U$27:U29,U29)</f>
        <v>3</v>
      </c>
      <c r="Y29" s="234">
        <f t="shared" si="1"/>
        <v>0</v>
      </c>
      <c r="Z29" s="234"/>
      <c r="AA29" s="234">
        <v>3</v>
      </c>
      <c r="AB29" s="266" t="e">
        <f t="shared" ref="AB29:AB41" si="5">VLOOKUP(AA29,$T$27:$U$41,2,FALSE)</f>
        <v>#N/A</v>
      </c>
      <c r="AC29" s="267" t="str">
        <f t="shared" ref="AC29:AC41" si="6">IF(ISNA(AB29)=TRUE,"",AB29)</f>
        <v/>
      </c>
      <c r="AD29" s="235">
        <f t="shared" ref="AD29:AD41" si="7">COUNTIF($T$3:$T$13,AC29)</f>
        <v>0</v>
      </c>
      <c r="AE29" s="235">
        <v>3</v>
      </c>
      <c r="AF29" s="235" t="e">
        <f t="shared" ref="AF29:AF41" si="8">VLOOKUP(AE29,$S$27:$U$71,3,FALSE)</f>
        <v>#N/A</v>
      </c>
      <c r="AG29" s="267" t="str">
        <f t="shared" ref="AG29:AG41" si="9">IF(ISNA(AF29)=TRUE,"",AF29)</f>
        <v/>
      </c>
      <c r="AH29" s="235">
        <f>COUNTIF($U$27:U29,U29)</f>
        <v>3</v>
      </c>
      <c r="AI29" s="234">
        <f t="shared" si="4"/>
        <v>0</v>
      </c>
    </row>
    <row r="30" spans="1:35" ht="18" customHeight="1" x14ac:dyDescent="0.2">
      <c r="A30" s="234"/>
      <c r="B30" s="941"/>
      <c r="C30" s="90"/>
      <c r="D30" s="94"/>
      <c r="E30" s="483"/>
      <c r="F30" s="483"/>
      <c r="G30" s="483"/>
      <c r="H30" s="484"/>
      <c r="I30" s="485"/>
      <c r="J30" s="486"/>
      <c r="K30" s="263" t="str">
        <f t="shared" si="0"/>
        <v/>
      </c>
      <c r="L30" s="234"/>
      <c r="M30" s="234"/>
      <c r="N30" s="234"/>
      <c r="O30" s="234"/>
      <c r="P30" s="234"/>
      <c r="Q30" s="234"/>
      <c r="R30" s="234"/>
      <c r="S30" s="234">
        <f>SUM($AI$27:AI30)</f>
        <v>0</v>
      </c>
      <c r="T30" s="234">
        <f>SUM($Y$27:Y30)</f>
        <v>0</v>
      </c>
      <c r="U30" s="264" t="str">
        <f>IF(C30="","",IF(C30=$T$14,D30,C30))</f>
        <v/>
      </c>
      <c r="V30" s="265" t="str">
        <f>K30</f>
        <v/>
      </c>
      <c r="W30" s="234"/>
      <c r="X30" s="234">
        <f>COUNTIF($U$27:U30,U30)</f>
        <v>4</v>
      </c>
      <c r="Y30" s="234">
        <f t="shared" si="1"/>
        <v>0</v>
      </c>
      <c r="Z30" s="234"/>
      <c r="AA30" s="234">
        <v>4</v>
      </c>
      <c r="AB30" s="266" t="e">
        <f t="shared" si="5"/>
        <v>#N/A</v>
      </c>
      <c r="AC30" s="267" t="str">
        <f t="shared" si="6"/>
        <v/>
      </c>
      <c r="AD30" s="235">
        <f t="shared" si="7"/>
        <v>0</v>
      </c>
      <c r="AE30" s="235">
        <v>4</v>
      </c>
      <c r="AF30" s="235" t="e">
        <f>VLOOKUP(AE30,$S$27:$U$71,3,FALSE)</f>
        <v>#N/A</v>
      </c>
      <c r="AG30" s="267" t="str">
        <f t="shared" si="9"/>
        <v/>
      </c>
      <c r="AH30" s="235">
        <f>COUNTIF($U$27:U30,U30)</f>
        <v>4</v>
      </c>
      <c r="AI30" s="234">
        <f t="shared" si="4"/>
        <v>0</v>
      </c>
    </row>
    <row r="31" spans="1:35" ht="18" customHeight="1" x14ac:dyDescent="0.2">
      <c r="A31" s="234"/>
      <c r="B31" s="941"/>
      <c r="C31" s="90"/>
      <c r="D31" s="94"/>
      <c r="E31" s="483"/>
      <c r="F31" s="483"/>
      <c r="G31" s="483"/>
      <c r="H31" s="484"/>
      <c r="I31" s="485"/>
      <c r="J31" s="486"/>
      <c r="K31" s="263" t="str">
        <f t="shared" si="0"/>
        <v/>
      </c>
      <c r="L31" s="234"/>
      <c r="M31" s="234"/>
      <c r="N31" s="234"/>
      <c r="O31" s="234"/>
      <c r="P31" s="234"/>
      <c r="Q31" s="234"/>
      <c r="R31" s="234"/>
      <c r="S31" s="234">
        <f>SUM($AI$27:AI31)</f>
        <v>0</v>
      </c>
      <c r="T31" s="234">
        <f>SUM($Y$27:Y31)</f>
        <v>0</v>
      </c>
      <c r="U31" s="264" t="str">
        <f t="shared" ref="U31:U37" si="10">IF(C31="","",IF(C31=$T$14,D31,C31))</f>
        <v/>
      </c>
      <c r="V31" s="265" t="str">
        <f t="shared" ref="V31:V37" si="11">K31</f>
        <v/>
      </c>
      <c r="W31" s="234"/>
      <c r="X31" s="234">
        <f>COUNTIF($U$27:U31,U31)</f>
        <v>5</v>
      </c>
      <c r="Y31" s="234">
        <f t="shared" si="1"/>
        <v>0</v>
      </c>
      <c r="Z31" s="234"/>
      <c r="AA31" s="234">
        <v>5</v>
      </c>
      <c r="AB31" s="266" t="e">
        <f t="shared" si="5"/>
        <v>#N/A</v>
      </c>
      <c r="AC31" s="267" t="str">
        <f t="shared" si="6"/>
        <v/>
      </c>
      <c r="AD31" s="235">
        <f t="shared" si="7"/>
        <v>0</v>
      </c>
      <c r="AE31" s="235">
        <v>5</v>
      </c>
      <c r="AF31" s="235" t="e">
        <f t="shared" si="8"/>
        <v>#N/A</v>
      </c>
      <c r="AG31" s="267" t="str">
        <f t="shared" si="9"/>
        <v/>
      </c>
      <c r="AH31" s="235">
        <f>COUNTIF($U$27:U31,U31)</f>
        <v>5</v>
      </c>
      <c r="AI31" s="234">
        <f t="shared" si="4"/>
        <v>0</v>
      </c>
    </row>
    <row r="32" spans="1:35" ht="18" customHeight="1" x14ac:dyDescent="0.2">
      <c r="A32" s="234"/>
      <c r="B32" s="941"/>
      <c r="C32" s="90"/>
      <c r="D32" s="94"/>
      <c r="E32" s="483"/>
      <c r="F32" s="483"/>
      <c r="G32" s="483"/>
      <c r="H32" s="484"/>
      <c r="I32" s="485"/>
      <c r="J32" s="486"/>
      <c r="K32" s="263" t="str">
        <f t="shared" si="0"/>
        <v/>
      </c>
      <c r="L32" s="234"/>
      <c r="M32" s="234"/>
      <c r="N32" s="234"/>
      <c r="O32" s="234"/>
      <c r="P32" s="234"/>
      <c r="Q32" s="234"/>
      <c r="R32" s="234"/>
      <c r="S32" s="234">
        <f>SUM($AI$27:AI32)</f>
        <v>0</v>
      </c>
      <c r="T32" s="234">
        <f>SUM($Y$27:Y32)</f>
        <v>0</v>
      </c>
      <c r="U32" s="264" t="str">
        <f t="shared" si="10"/>
        <v/>
      </c>
      <c r="V32" s="265" t="str">
        <f t="shared" si="11"/>
        <v/>
      </c>
      <c r="W32" s="234"/>
      <c r="X32" s="234">
        <f>COUNTIF($U$27:U32,U32)</f>
        <v>6</v>
      </c>
      <c r="Y32" s="234">
        <f t="shared" si="1"/>
        <v>0</v>
      </c>
      <c r="Z32" s="234"/>
      <c r="AA32" s="234">
        <v>6</v>
      </c>
      <c r="AB32" s="266" t="e">
        <f t="shared" si="5"/>
        <v>#N/A</v>
      </c>
      <c r="AC32" s="267" t="str">
        <f t="shared" si="6"/>
        <v/>
      </c>
      <c r="AD32" s="235">
        <f t="shared" si="7"/>
        <v>0</v>
      </c>
      <c r="AE32" s="235">
        <v>6</v>
      </c>
      <c r="AF32" s="235" t="e">
        <f t="shared" si="8"/>
        <v>#N/A</v>
      </c>
      <c r="AG32" s="267" t="str">
        <f t="shared" si="9"/>
        <v/>
      </c>
      <c r="AH32" s="235">
        <f>COUNTIF($U$27:U32,U32)</f>
        <v>6</v>
      </c>
      <c r="AI32" s="234">
        <f t="shared" si="4"/>
        <v>0</v>
      </c>
    </row>
    <row r="33" spans="1:40" ht="18" customHeight="1" x14ac:dyDescent="0.2">
      <c r="A33" s="234"/>
      <c r="B33" s="941"/>
      <c r="C33" s="90"/>
      <c r="D33" s="94"/>
      <c r="E33" s="483"/>
      <c r="F33" s="483"/>
      <c r="G33" s="483"/>
      <c r="H33" s="484"/>
      <c r="I33" s="485"/>
      <c r="J33" s="486"/>
      <c r="K33" s="263" t="str">
        <f t="shared" si="0"/>
        <v/>
      </c>
      <c r="L33" s="234"/>
      <c r="M33" s="234"/>
      <c r="N33" s="234"/>
      <c r="O33" s="234"/>
      <c r="P33" s="234"/>
      <c r="Q33" s="234"/>
      <c r="R33" s="234"/>
      <c r="S33" s="234">
        <f>SUM($AI$27:AI33)</f>
        <v>0</v>
      </c>
      <c r="T33" s="234">
        <f>SUM($Y$27:Y33)</f>
        <v>0</v>
      </c>
      <c r="U33" s="264" t="str">
        <f t="shared" si="10"/>
        <v/>
      </c>
      <c r="V33" s="265" t="str">
        <f t="shared" si="11"/>
        <v/>
      </c>
      <c r="W33" s="234"/>
      <c r="X33" s="234">
        <f>COUNTIF($U$27:U33,U33)</f>
        <v>7</v>
      </c>
      <c r="Y33" s="234">
        <f t="shared" si="1"/>
        <v>0</v>
      </c>
      <c r="Z33" s="234"/>
      <c r="AA33" s="234">
        <v>7</v>
      </c>
      <c r="AB33" s="266" t="e">
        <f t="shared" si="5"/>
        <v>#N/A</v>
      </c>
      <c r="AC33" s="267" t="str">
        <f t="shared" si="6"/>
        <v/>
      </c>
      <c r="AD33" s="235">
        <f t="shared" si="7"/>
        <v>0</v>
      </c>
      <c r="AE33" s="235">
        <v>7</v>
      </c>
      <c r="AF33" s="235" t="e">
        <f t="shared" si="8"/>
        <v>#N/A</v>
      </c>
      <c r="AG33" s="267" t="str">
        <f t="shared" si="9"/>
        <v/>
      </c>
      <c r="AH33" s="235">
        <f>COUNTIF($U$27:U33,U33)</f>
        <v>7</v>
      </c>
      <c r="AI33" s="234">
        <f t="shared" si="4"/>
        <v>0</v>
      </c>
    </row>
    <row r="34" spans="1:40" ht="18" customHeight="1" x14ac:dyDescent="0.2">
      <c r="A34" s="234"/>
      <c r="B34" s="941"/>
      <c r="C34" s="90"/>
      <c r="D34" s="94"/>
      <c r="E34" s="483"/>
      <c r="F34" s="483"/>
      <c r="G34" s="483"/>
      <c r="H34" s="484"/>
      <c r="I34" s="485"/>
      <c r="J34" s="486"/>
      <c r="K34" s="263" t="str">
        <f t="shared" si="0"/>
        <v/>
      </c>
      <c r="L34" s="234"/>
      <c r="M34" s="234"/>
      <c r="N34" s="234"/>
      <c r="O34" s="234"/>
      <c r="P34" s="234"/>
      <c r="Q34" s="234"/>
      <c r="R34" s="234"/>
      <c r="S34" s="234">
        <f>SUM($AI$27:AI34)</f>
        <v>0</v>
      </c>
      <c r="T34" s="234">
        <f>SUM($Y$27:Y34)</f>
        <v>0</v>
      </c>
      <c r="U34" s="264" t="str">
        <f t="shared" si="10"/>
        <v/>
      </c>
      <c r="V34" s="265" t="str">
        <f t="shared" si="11"/>
        <v/>
      </c>
      <c r="W34" s="234"/>
      <c r="X34" s="234">
        <f>COUNTIF($U$27:U34,U34)</f>
        <v>8</v>
      </c>
      <c r="Y34" s="234">
        <f t="shared" si="1"/>
        <v>0</v>
      </c>
      <c r="Z34" s="234"/>
      <c r="AA34" s="234">
        <v>8</v>
      </c>
      <c r="AB34" s="266" t="e">
        <f t="shared" si="5"/>
        <v>#N/A</v>
      </c>
      <c r="AC34" s="267" t="str">
        <f t="shared" si="6"/>
        <v/>
      </c>
      <c r="AD34" s="235">
        <f t="shared" si="7"/>
        <v>0</v>
      </c>
      <c r="AE34" s="235">
        <v>8</v>
      </c>
      <c r="AF34" s="235" t="e">
        <f t="shared" si="8"/>
        <v>#N/A</v>
      </c>
      <c r="AG34" s="267" t="str">
        <f t="shared" si="9"/>
        <v/>
      </c>
      <c r="AH34" s="235">
        <f>COUNTIF($U$27:U34,U34)</f>
        <v>8</v>
      </c>
      <c r="AI34" s="234">
        <f t="shared" si="4"/>
        <v>0</v>
      </c>
    </row>
    <row r="35" spans="1:40" ht="18" customHeight="1" x14ac:dyDescent="0.2">
      <c r="A35" s="234"/>
      <c r="B35" s="941"/>
      <c r="C35" s="90"/>
      <c r="D35" s="94"/>
      <c r="E35" s="483"/>
      <c r="F35" s="483"/>
      <c r="G35" s="483"/>
      <c r="H35" s="484"/>
      <c r="I35" s="485"/>
      <c r="J35" s="486"/>
      <c r="K35" s="263" t="str">
        <f t="shared" si="0"/>
        <v/>
      </c>
      <c r="L35" s="234"/>
      <c r="M35" s="234"/>
      <c r="N35" s="234"/>
      <c r="O35" s="234"/>
      <c r="P35" s="234"/>
      <c r="Q35" s="234"/>
      <c r="R35" s="234"/>
      <c r="S35" s="234">
        <f>SUM($AI$27:AI35)</f>
        <v>0</v>
      </c>
      <c r="T35" s="234">
        <f>SUM($Y$27:Y35)</f>
        <v>0</v>
      </c>
      <c r="U35" s="264" t="str">
        <f t="shared" si="10"/>
        <v/>
      </c>
      <c r="V35" s="265" t="str">
        <f t="shared" si="11"/>
        <v/>
      </c>
      <c r="W35" s="234"/>
      <c r="X35" s="234">
        <f>COUNTIF($U$27:U35,U35)</f>
        <v>9</v>
      </c>
      <c r="Y35" s="234">
        <f t="shared" si="1"/>
        <v>0</v>
      </c>
      <c r="Z35" s="234"/>
      <c r="AA35" s="234">
        <v>9</v>
      </c>
      <c r="AB35" s="266" t="e">
        <f t="shared" si="5"/>
        <v>#N/A</v>
      </c>
      <c r="AC35" s="267" t="str">
        <f t="shared" si="6"/>
        <v/>
      </c>
      <c r="AD35" s="235">
        <f t="shared" si="7"/>
        <v>0</v>
      </c>
      <c r="AE35" s="235">
        <v>9</v>
      </c>
      <c r="AF35" s="235" t="e">
        <f t="shared" si="8"/>
        <v>#N/A</v>
      </c>
      <c r="AG35" s="267" t="str">
        <f t="shared" si="9"/>
        <v/>
      </c>
      <c r="AH35" s="235">
        <f>COUNTIF($U$27:U35,U35)</f>
        <v>9</v>
      </c>
      <c r="AI35" s="234">
        <f t="shared" si="4"/>
        <v>0</v>
      </c>
    </row>
    <row r="36" spans="1:40" ht="18" customHeight="1" x14ac:dyDescent="0.2">
      <c r="A36" s="234"/>
      <c r="B36" s="941"/>
      <c r="C36" s="90"/>
      <c r="D36" s="94"/>
      <c r="E36" s="483"/>
      <c r="F36" s="483"/>
      <c r="G36" s="483"/>
      <c r="H36" s="484"/>
      <c r="I36" s="485"/>
      <c r="J36" s="486"/>
      <c r="K36" s="263" t="str">
        <f t="shared" si="0"/>
        <v/>
      </c>
      <c r="L36" s="234"/>
      <c r="M36" s="234"/>
      <c r="N36" s="234"/>
      <c r="O36" s="234"/>
      <c r="P36" s="234"/>
      <c r="Q36" s="234"/>
      <c r="R36" s="234"/>
      <c r="S36" s="234">
        <f>SUM($AI$27:AI36)</f>
        <v>0</v>
      </c>
      <c r="T36" s="234">
        <f>SUM($Y$27:Y36)</f>
        <v>0</v>
      </c>
      <c r="U36" s="264" t="str">
        <f t="shared" si="10"/>
        <v/>
      </c>
      <c r="V36" s="265" t="str">
        <f t="shared" si="11"/>
        <v/>
      </c>
      <c r="W36" s="234"/>
      <c r="X36" s="234">
        <f>COUNTIF($U$27:U36,U36)</f>
        <v>10</v>
      </c>
      <c r="Y36" s="234">
        <f t="shared" si="1"/>
        <v>0</v>
      </c>
      <c r="Z36" s="234"/>
      <c r="AA36" s="234">
        <v>10</v>
      </c>
      <c r="AB36" s="266" t="e">
        <f t="shared" si="5"/>
        <v>#N/A</v>
      </c>
      <c r="AC36" s="267" t="str">
        <f t="shared" si="6"/>
        <v/>
      </c>
      <c r="AD36" s="235">
        <f t="shared" si="7"/>
        <v>0</v>
      </c>
      <c r="AE36" s="235">
        <v>10</v>
      </c>
      <c r="AF36" s="235" t="e">
        <f t="shared" si="8"/>
        <v>#N/A</v>
      </c>
      <c r="AG36" s="267" t="str">
        <f t="shared" si="9"/>
        <v/>
      </c>
      <c r="AH36" s="235">
        <f>COUNTIF($U$27:U36,U36)</f>
        <v>10</v>
      </c>
      <c r="AI36" s="234">
        <f t="shared" si="4"/>
        <v>0</v>
      </c>
    </row>
    <row r="37" spans="1:40" ht="18" customHeight="1" x14ac:dyDescent="0.2">
      <c r="A37" s="234"/>
      <c r="B37" s="941"/>
      <c r="C37" s="90"/>
      <c r="D37" s="94"/>
      <c r="E37" s="483"/>
      <c r="F37" s="483"/>
      <c r="G37" s="483"/>
      <c r="H37" s="484"/>
      <c r="I37" s="485"/>
      <c r="J37" s="486"/>
      <c r="K37" s="263" t="str">
        <f t="shared" si="0"/>
        <v/>
      </c>
      <c r="L37" s="234"/>
      <c r="M37" s="234"/>
      <c r="N37" s="234"/>
      <c r="O37" s="234"/>
      <c r="P37" s="234"/>
      <c r="Q37" s="234"/>
      <c r="R37" s="234"/>
      <c r="S37" s="234">
        <f>SUM($AI$27:AI37)</f>
        <v>0</v>
      </c>
      <c r="T37" s="234">
        <f>SUM($Y$27:Y37)</f>
        <v>0</v>
      </c>
      <c r="U37" s="264" t="str">
        <f t="shared" si="10"/>
        <v/>
      </c>
      <c r="V37" s="265" t="str">
        <f t="shared" si="11"/>
        <v/>
      </c>
      <c r="W37" s="234"/>
      <c r="X37" s="234">
        <f>COUNTIF($U$27:U37,U37)</f>
        <v>11</v>
      </c>
      <c r="Y37" s="234">
        <f t="shared" si="1"/>
        <v>0</v>
      </c>
      <c r="Z37" s="234"/>
      <c r="AA37" s="234">
        <v>11</v>
      </c>
      <c r="AB37" s="266" t="e">
        <f t="shared" si="5"/>
        <v>#N/A</v>
      </c>
      <c r="AC37" s="267" t="str">
        <f t="shared" si="6"/>
        <v/>
      </c>
      <c r="AD37" s="235">
        <f t="shared" si="7"/>
        <v>0</v>
      </c>
      <c r="AE37" s="235">
        <v>11</v>
      </c>
      <c r="AF37" s="235" t="e">
        <f t="shared" si="8"/>
        <v>#N/A</v>
      </c>
      <c r="AG37" s="267" t="str">
        <f t="shared" si="9"/>
        <v/>
      </c>
      <c r="AH37" s="235">
        <f>COUNTIF($U$27:U37,U37)</f>
        <v>11</v>
      </c>
      <c r="AI37" s="234">
        <f t="shared" si="4"/>
        <v>0</v>
      </c>
    </row>
    <row r="38" spans="1:40" ht="18" customHeight="1" x14ac:dyDescent="0.2">
      <c r="A38" s="234"/>
      <c r="B38" s="941"/>
      <c r="C38" s="90"/>
      <c r="D38" s="94"/>
      <c r="E38" s="483"/>
      <c r="F38" s="483"/>
      <c r="G38" s="483"/>
      <c r="H38" s="484"/>
      <c r="I38" s="485"/>
      <c r="J38" s="486"/>
      <c r="K38" s="263" t="str">
        <f t="shared" si="0"/>
        <v/>
      </c>
      <c r="L38" s="234"/>
      <c r="M38" s="234"/>
      <c r="N38" s="234"/>
      <c r="O38" s="234"/>
      <c r="P38" s="234"/>
      <c r="Q38" s="234"/>
      <c r="R38" s="234"/>
      <c r="S38" s="234">
        <f>SUM($AI$27:AI38)</f>
        <v>0</v>
      </c>
      <c r="T38" s="234">
        <f>SUM($Y$27:Y38)</f>
        <v>0</v>
      </c>
      <c r="U38" s="264" t="str">
        <f t="shared" ref="U38:U44" si="12">IF(C38="","",IF(C38=$T$14,D38,C38))</f>
        <v/>
      </c>
      <c r="V38" s="265" t="str">
        <f t="shared" ref="V38:V44" si="13">K38</f>
        <v/>
      </c>
      <c r="W38" s="234"/>
      <c r="X38" s="234">
        <f>COUNTIF($U$27:U38,U38)</f>
        <v>12</v>
      </c>
      <c r="Y38" s="234">
        <f t="shared" si="1"/>
        <v>0</v>
      </c>
      <c r="Z38" s="234"/>
      <c r="AA38" s="234">
        <v>12</v>
      </c>
      <c r="AB38" s="266" t="e">
        <f t="shared" si="5"/>
        <v>#N/A</v>
      </c>
      <c r="AC38" s="267" t="str">
        <f t="shared" si="6"/>
        <v/>
      </c>
      <c r="AD38" s="235">
        <f t="shared" si="7"/>
        <v>0</v>
      </c>
      <c r="AE38" s="235">
        <v>12</v>
      </c>
      <c r="AF38" s="235" t="e">
        <f t="shared" si="8"/>
        <v>#N/A</v>
      </c>
      <c r="AG38" s="267" t="str">
        <f t="shared" si="9"/>
        <v/>
      </c>
      <c r="AH38" s="235">
        <f>COUNTIF($U$27:U38,U38)</f>
        <v>12</v>
      </c>
      <c r="AI38" s="234">
        <f t="shared" si="4"/>
        <v>0</v>
      </c>
    </row>
    <row r="39" spans="1:40" ht="18" customHeight="1" x14ac:dyDescent="0.2">
      <c r="A39" s="234"/>
      <c r="B39" s="941"/>
      <c r="C39" s="90"/>
      <c r="D39" s="94"/>
      <c r="E39" s="483"/>
      <c r="F39" s="483"/>
      <c r="G39" s="483"/>
      <c r="H39" s="484"/>
      <c r="I39" s="485"/>
      <c r="J39" s="486"/>
      <c r="K39" s="263" t="str">
        <f t="shared" si="0"/>
        <v/>
      </c>
      <c r="L39" s="234"/>
      <c r="M39" s="234"/>
      <c r="N39" s="234"/>
      <c r="O39" s="234"/>
      <c r="P39" s="234"/>
      <c r="Q39" s="234"/>
      <c r="R39" s="234"/>
      <c r="S39" s="234">
        <f>SUM($AI$27:AI39)</f>
        <v>0</v>
      </c>
      <c r="T39" s="234">
        <f>SUM($Y$27:Y39)</f>
        <v>0</v>
      </c>
      <c r="U39" s="264" t="str">
        <f t="shared" si="12"/>
        <v/>
      </c>
      <c r="V39" s="265" t="str">
        <f t="shared" si="13"/>
        <v/>
      </c>
      <c r="W39" s="234"/>
      <c r="X39" s="234">
        <f>COUNTIF($U$27:U39,U39)</f>
        <v>13</v>
      </c>
      <c r="Y39" s="234">
        <f t="shared" si="1"/>
        <v>0</v>
      </c>
      <c r="Z39" s="234"/>
      <c r="AA39" s="234">
        <v>13</v>
      </c>
      <c r="AB39" s="266" t="e">
        <f t="shared" si="5"/>
        <v>#N/A</v>
      </c>
      <c r="AC39" s="267" t="str">
        <f t="shared" si="6"/>
        <v/>
      </c>
      <c r="AD39" s="235">
        <f t="shared" si="7"/>
        <v>0</v>
      </c>
      <c r="AE39" s="235">
        <v>13</v>
      </c>
      <c r="AF39" s="235" t="e">
        <f t="shared" si="8"/>
        <v>#N/A</v>
      </c>
      <c r="AG39" s="267" t="str">
        <f t="shared" si="9"/>
        <v/>
      </c>
      <c r="AH39" s="235">
        <f>COUNTIF($U$27:U39,U39)</f>
        <v>13</v>
      </c>
      <c r="AI39" s="234">
        <f t="shared" si="4"/>
        <v>0</v>
      </c>
    </row>
    <row r="40" spans="1:40" ht="18" customHeight="1" x14ac:dyDescent="0.2">
      <c r="A40" s="234"/>
      <c r="B40" s="941"/>
      <c r="C40" s="90"/>
      <c r="D40" s="94"/>
      <c r="E40" s="483"/>
      <c r="F40" s="483"/>
      <c r="G40" s="483"/>
      <c r="H40" s="484"/>
      <c r="I40" s="485"/>
      <c r="J40" s="486"/>
      <c r="K40" s="263" t="str">
        <f t="shared" si="0"/>
        <v/>
      </c>
      <c r="L40" s="234"/>
      <c r="M40" s="234"/>
      <c r="N40" s="234"/>
      <c r="O40" s="234"/>
      <c r="P40" s="234"/>
      <c r="Q40" s="234"/>
      <c r="R40" s="234"/>
      <c r="S40" s="234">
        <f>SUM($AI$27:AI40)</f>
        <v>0</v>
      </c>
      <c r="T40" s="234">
        <f>SUM($Y$27:Y40)</f>
        <v>0</v>
      </c>
      <c r="U40" s="264" t="str">
        <f t="shared" si="12"/>
        <v/>
      </c>
      <c r="V40" s="265" t="str">
        <f t="shared" si="13"/>
        <v/>
      </c>
      <c r="W40" s="234"/>
      <c r="X40" s="234">
        <f>COUNTIF($U$27:U40,U40)</f>
        <v>14</v>
      </c>
      <c r="Y40" s="234">
        <f t="shared" si="1"/>
        <v>0</v>
      </c>
      <c r="Z40" s="234"/>
      <c r="AA40" s="234">
        <v>14</v>
      </c>
      <c r="AB40" s="266" t="e">
        <f t="shared" si="5"/>
        <v>#N/A</v>
      </c>
      <c r="AC40" s="267" t="str">
        <f t="shared" si="6"/>
        <v/>
      </c>
      <c r="AD40" s="235">
        <f t="shared" si="7"/>
        <v>0</v>
      </c>
      <c r="AE40" s="235">
        <v>14</v>
      </c>
      <c r="AF40" s="235" t="e">
        <f t="shared" si="8"/>
        <v>#N/A</v>
      </c>
      <c r="AG40" s="267" t="str">
        <f t="shared" si="9"/>
        <v/>
      </c>
      <c r="AH40" s="235">
        <f>COUNTIF($U$27:U40,U40)</f>
        <v>14</v>
      </c>
      <c r="AI40" s="234">
        <f t="shared" si="4"/>
        <v>0</v>
      </c>
    </row>
    <row r="41" spans="1:40" ht="18" customHeight="1" thickBot="1" x14ac:dyDescent="0.3">
      <c r="A41" s="234"/>
      <c r="B41" s="950"/>
      <c r="C41" s="90"/>
      <c r="D41" s="94"/>
      <c r="E41" s="483"/>
      <c r="F41" s="483"/>
      <c r="G41" s="483"/>
      <c r="H41" s="484"/>
      <c r="I41" s="485"/>
      <c r="J41" s="486"/>
      <c r="K41" s="263" t="str">
        <f t="shared" si="0"/>
        <v/>
      </c>
      <c r="L41" s="234"/>
      <c r="M41" s="234"/>
      <c r="N41" s="234"/>
      <c r="O41" s="234"/>
      <c r="P41" s="234"/>
      <c r="Q41" s="234"/>
      <c r="R41" s="234"/>
      <c r="S41" s="234">
        <f>SUM($AI$27:AI41)</f>
        <v>0</v>
      </c>
      <c r="T41" s="234">
        <f>SUM($Y$27:Y41)</f>
        <v>0</v>
      </c>
      <c r="U41" s="268" t="str">
        <f t="shared" si="12"/>
        <v/>
      </c>
      <c r="V41" s="269" t="str">
        <f t="shared" si="13"/>
        <v/>
      </c>
      <c r="W41" s="234"/>
      <c r="X41" s="234">
        <f>COUNTIF($U$27:U41,U41)</f>
        <v>15</v>
      </c>
      <c r="Y41" s="234">
        <f t="shared" si="1"/>
        <v>0</v>
      </c>
      <c r="Z41" s="234"/>
      <c r="AA41" s="234">
        <v>15</v>
      </c>
      <c r="AB41" s="266" t="e">
        <f t="shared" si="5"/>
        <v>#N/A</v>
      </c>
      <c r="AC41" s="267" t="str">
        <f t="shared" si="6"/>
        <v/>
      </c>
      <c r="AD41" s="235">
        <f t="shared" si="7"/>
        <v>0</v>
      </c>
      <c r="AE41" s="235">
        <v>15</v>
      </c>
      <c r="AF41" s="235" t="e">
        <f t="shared" si="8"/>
        <v>#N/A</v>
      </c>
      <c r="AG41" s="267" t="str">
        <f t="shared" si="9"/>
        <v/>
      </c>
      <c r="AH41" s="235">
        <f>COUNTIF($U$27:U41,U41)</f>
        <v>15</v>
      </c>
      <c r="AI41" s="234">
        <f t="shared" si="4"/>
        <v>0</v>
      </c>
      <c r="AK41" s="270"/>
      <c r="AL41" s="270"/>
      <c r="AM41" s="270"/>
      <c r="AN41" s="270"/>
    </row>
    <row r="42" spans="1:40" ht="18" customHeight="1" x14ac:dyDescent="0.2">
      <c r="A42" s="234"/>
      <c r="B42" s="922" t="s">
        <v>402</v>
      </c>
      <c r="C42" s="89"/>
      <c r="D42" s="93"/>
      <c r="E42" s="478"/>
      <c r="F42" s="479"/>
      <c r="G42" s="478"/>
      <c r="H42" s="480"/>
      <c r="I42" s="481"/>
      <c r="J42" s="482"/>
      <c r="K42" s="257" t="str">
        <f t="shared" si="0"/>
        <v/>
      </c>
      <c r="L42" s="234"/>
      <c r="M42" s="234"/>
      <c r="N42" s="234"/>
      <c r="O42" s="234"/>
      <c r="P42" s="234"/>
      <c r="Q42" s="234"/>
      <c r="R42" s="234"/>
      <c r="S42" s="234">
        <f>SUM($AI$27:AI42)</f>
        <v>0</v>
      </c>
      <c r="T42" s="234">
        <f>SUM($Y$42:Y42)</f>
        <v>0</v>
      </c>
      <c r="U42" s="258" t="str">
        <f t="shared" si="12"/>
        <v/>
      </c>
      <c r="V42" s="259" t="str">
        <f t="shared" si="13"/>
        <v/>
      </c>
      <c r="W42" s="234"/>
      <c r="X42" s="234">
        <f>COUNTIF($U$42:U42,U42)</f>
        <v>1</v>
      </c>
      <c r="Y42" s="234">
        <f t="shared" si="1"/>
        <v>0</v>
      </c>
      <c r="Z42" s="234"/>
      <c r="AA42" s="234">
        <v>1</v>
      </c>
      <c r="AB42" s="260" t="e">
        <f>VLOOKUP(AA42,$T$42:$U$56,2,FALSE)</f>
        <v>#N/A</v>
      </c>
      <c r="AC42" s="261" t="str">
        <f t="shared" si="2"/>
        <v/>
      </c>
      <c r="AD42" s="235">
        <f>COUNTIF($T$3:$T$13,AC42)</f>
        <v>0</v>
      </c>
      <c r="AE42" s="235">
        <v>16</v>
      </c>
      <c r="AF42" s="235" t="e">
        <f>VLOOKUP(AE42,$S$27:$U$71,3,FALSE)</f>
        <v>#N/A</v>
      </c>
      <c r="AG42" s="261" t="str">
        <f t="shared" si="3"/>
        <v/>
      </c>
      <c r="AH42" s="235">
        <f>COUNTIF($U$27:U42,U42)</f>
        <v>16</v>
      </c>
      <c r="AI42" s="234">
        <f t="shared" si="4"/>
        <v>0</v>
      </c>
    </row>
    <row r="43" spans="1:40" ht="18" customHeight="1" x14ac:dyDescent="0.2">
      <c r="A43" s="234"/>
      <c r="B43" s="923"/>
      <c r="C43" s="90"/>
      <c r="D43" s="94"/>
      <c r="E43" s="483"/>
      <c r="F43" s="483"/>
      <c r="G43" s="483"/>
      <c r="H43" s="484"/>
      <c r="I43" s="485"/>
      <c r="J43" s="486"/>
      <c r="K43" s="263" t="str">
        <f t="shared" si="0"/>
        <v/>
      </c>
      <c r="L43" s="234"/>
      <c r="M43" s="234"/>
      <c r="N43" s="234"/>
      <c r="O43" s="234"/>
      <c r="P43" s="234"/>
      <c r="Q43" s="234"/>
      <c r="R43" s="234"/>
      <c r="S43" s="234">
        <f>SUM($AI$27:AI43)</f>
        <v>0</v>
      </c>
      <c r="T43" s="234">
        <f>SUM($Y$42:Y43)</f>
        <v>0</v>
      </c>
      <c r="U43" s="264" t="str">
        <f t="shared" si="12"/>
        <v/>
      </c>
      <c r="V43" s="265" t="str">
        <f t="shared" si="13"/>
        <v/>
      </c>
      <c r="W43" s="234"/>
      <c r="X43" s="234">
        <f>COUNTIF($U$42:U43,U43)</f>
        <v>2</v>
      </c>
      <c r="Y43" s="234">
        <f t="shared" si="1"/>
        <v>0</v>
      </c>
      <c r="Z43" s="234"/>
      <c r="AA43" s="234">
        <v>2</v>
      </c>
      <c r="AB43" s="266" t="e">
        <f>VLOOKUP(AA43,$T$42:$U$56,2,FALSE)</f>
        <v>#N/A</v>
      </c>
      <c r="AC43" s="267" t="str">
        <f t="shared" si="2"/>
        <v/>
      </c>
      <c r="AD43" s="235">
        <f>COUNTIF($T$3:$T$13,AC43)</f>
        <v>0</v>
      </c>
      <c r="AE43" s="235">
        <v>17</v>
      </c>
      <c r="AF43" s="235" t="e">
        <f>VLOOKUP(AE43,$S$27:$U$71,3,FALSE)</f>
        <v>#N/A</v>
      </c>
      <c r="AG43" s="267" t="str">
        <f t="shared" si="3"/>
        <v/>
      </c>
      <c r="AH43" s="235">
        <f>COUNTIF($U$27:U43,U43)</f>
        <v>17</v>
      </c>
      <c r="AI43" s="234">
        <f t="shared" si="4"/>
        <v>0</v>
      </c>
    </row>
    <row r="44" spans="1:40" ht="18" customHeight="1" x14ac:dyDescent="0.2">
      <c r="A44" s="234"/>
      <c r="B44" s="923"/>
      <c r="C44" s="90"/>
      <c r="D44" s="94"/>
      <c r="E44" s="483"/>
      <c r="F44" s="483"/>
      <c r="G44" s="483"/>
      <c r="H44" s="484"/>
      <c r="I44" s="485"/>
      <c r="J44" s="486"/>
      <c r="K44" s="263" t="str">
        <f t="shared" si="0"/>
        <v/>
      </c>
      <c r="L44" s="234"/>
      <c r="M44" s="234"/>
      <c r="N44" s="234"/>
      <c r="O44" s="234"/>
      <c r="P44" s="234"/>
      <c r="Q44" s="234"/>
      <c r="R44" s="234"/>
      <c r="S44" s="234">
        <f>SUM($AI$27:AI44)</f>
        <v>0</v>
      </c>
      <c r="T44" s="234">
        <f>SUM($Y$42:Y44)</f>
        <v>0</v>
      </c>
      <c r="U44" s="264" t="str">
        <f t="shared" si="12"/>
        <v/>
      </c>
      <c r="V44" s="265" t="str">
        <f t="shared" si="13"/>
        <v/>
      </c>
      <c r="W44" s="234"/>
      <c r="X44" s="234">
        <f>COUNTIF($U$42:U44,U44)</f>
        <v>3</v>
      </c>
      <c r="Y44" s="234">
        <f t="shared" si="1"/>
        <v>0</v>
      </c>
      <c r="Z44" s="234"/>
      <c r="AA44" s="234">
        <v>3</v>
      </c>
      <c r="AB44" s="266" t="e">
        <f>VLOOKUP(AA44,$T$42:$U$56,2,FALSE)</f>
        <v>#N/A</v>
      </c>
      <c r="AC44" s="267" t="str">
        <f t="shared" ref="AC44:AC56" si="14">IF(ISNA(AB44)=TRUE,"",AB44)</f>
        <v/>
      </c>
      <c r="AD44" s="235">
        <f t="shared" ref="AD44:AD56" si="15">COUNTIF($T$3:$T$13,AC44)</f>
        <v>0</v>
      </c>
      <c r="AE44" s="235">
        <v>18</v>
      </c>
      <c r="AF44" s="235" t="e">
        <f t="shared" ref="AF44:AF56" si="16">VLOOKUP(AE44,$S$27:$U$71,3,FALSE)</f>
        <v>#N/A</v>
      </c>
      <c r="AG44" s="267" t="str">
        <f t="shared" ref="AG44:AG56" si="17">IF(ISNA(AF44)=TRUE,"",AF44)</f>
        <v/>
      </c>
      <c r="AH44" s="235">
        <f>COUNTIF($U$27:U44,U44)</f>
        <v>18</v>
      </c>
      <c r="AI44" s="234">
        <f t="shared" si="4"/>
        <v>0</v>
      </c>
    </row>
    <row r="45" spans="1:40" ht="18" customHeight="1" x14ac:dyDescent="0.2">
      <c r="A45" s="234"/>
      <c r="B45" s="923"/>
      <c r="C45" s="90"/>
      <c r="D45" s="94"/>
      <c r="E45" s="483"/>
      <c r="F45" s="483"/>
      <c r="G45" s="483"/>
      <c r="H45" s="484"/>
      <c r="I45" s="485"/>
      <c r="J45" s="486"/>
      <c r="K45" s="263" t="str">
        <f t="shared" si="0"/>
        <v/>
      </c>
      <c r="L45" s="234"/>
      <c r="M45" s="234"/>
      <c r="N45" s="234"/>
      <c r="O45" s="234"/>
      <c r="P45" s="234"/>
      <c r="Q45" s="234"/>
      <c r="R45" s="234"/>
      <c r="S45" s="234">
        <f>SUM($AI$27:AI45)</f>
        <v>0</v>
      </c>
      <c r="T45" s="234">
        <f>SUM($Y$42:Y45)</f>
        <v>0</v>
      </c>
      <c r="U45" s="264" t="str">
        <f t="shared" ref="U45:U51" si="18">IF(C45="","",IF(C45=$T$14,D45,C45))</f>
        <v/>
      </c>
      <c r="V45" s="265" t="str">
        <f t="shared" ref="V45:V51" si="19">K45</f>
        <v/>
      </c>
      <c r="W45" s="234"/>
      <c r="X45" s="234">
        <f>COUNTIF($U$42:U45,U45)</f>
        <v>4</v>
      </c>
      <c r="Y45" s="234">
        <f t="shared" si="1"/>
        <v>0</v>
      </c>
      <c r="Z45" s="234"/>
      <c r="AA45" s="234">
        <v>4</v>
      </c>
      <c r="AB45" s="266" t="e">
        <f t="shared" ref="AB45:AB56" si="20">VLOOKUP(AA45,$T$42:$U$56,2,FALSE)</f>
        <v>#N/A</v>
      </c>
      <c r="AC45" s="267" t="str">
        <f t="shared" si="14"/>
        <v/>
      </c>
      <c r="AD45" s="235">
        <f t="shared" si="15"/>
        <v>0</v>
      </c>
      <c r="AE45" s="235">
        <v>19</v>
      </c>
      <c r="AF45" s="235" t="e">
        <f t="shared" si="16"/>
        <v>#N/A</v>
      </c>
      <c r="AG45" s="267" t="str">
        <f t="shared" si="17"/>
        <v/>
      </c>
      <c r="AH45" s="235">
        <f>COUNTIF($U$27:U45,U45)</f>
        <v>19</v>
      </c>
      <c r="AI45" s="234">
        <f t="shared" si="4"/>
        <v>0</v>
      </c>
    </row>
    <row r="46" spans="1:40" ht="18" customHeight="1" x14ac:dyDescent="0.2">
      <c r="A46" s="234"/>
      <c r="B46" s="923"/>
      <c r="C46" s="90"/>
      <c r="D46" s="94"/>
      <c r="E46" s="483"/>
      <c r="F46" s="483"/>
      <c r="G46" s="483"/>
      <c r="H46" s="484"/>
      <c r="I46" s="485"/>
      <c r="J46" s="486"/>
      <c r="K46" s="263" t="str">
        <f t="shared" si="0"/>
        <v/>
      </c>
      <c r="L46" s="234"/>
      <c r="M46" s="234"/>
      <c r="N46" s="234"/>
      <c r="O46" s="234"/>
      <c r="P46" s="234"/>
      <c r="Q46" s="234"/>
      <c r="R46" s="234"/>
      <c r="S46" s="234">
        <f>SUM($AI$27:AI46)</f>
        <v>0</v>
      </c>
      <c r="T46" s="234">
        <f>SUM($Y$42:Y46)</f>
        <v>0</v>
      </c>
      <c r="U46" s="264" t="str">
        <f t="shared" si="18"/>
        <v/>
      </c>
      <c r="V46" s="265" t="str">
        <f t="shared" si="19"/>
        <v/>
      </c>
      <c r="W46" s="234"/>
      <c r="X46" s="234">
        <f>COUNTIF($U$42:U46,U46)</f>
        <v>5</v>
      </c>
      <c r="Y46" s="234">
        <f t="shared" si="1"/>
        <v>0</v>
      </c>
      <c r="Z46" s="234"/>
      <c r="AA46" s="234">
        <v>5</v>
      </c>
      <c r="AB46" s="266" t="e">
        <f t="shared" si="20"/>
        <v>#N/A</v>
      </c>
      <c r="AC46" s="267" t="str">
        <f t="shared" si="14"/>
        <v/>
      </c>
      <c r="AD46" s="235">
        <f t="shared" si="15"/>
        <v>0</v>
      </c>
      <c r="AE46" s="235">
        <v>20</v>
      </c>
      <c r="AF46" s="235" t="e">
        <f t="shared" si="16"/>
        <v>#N/A</v>
      </c>
      <c r="AG46" s="267" t="str">
        <f t="shared" si="17"/>
        <v/>
      </c>
      <c r="AH46" s="235">
        <f>COUNTIF($U$27:U46,U46)</f>
        <v>20</v>
      </c>
      <c r="AI46" s="234">
        <f t="shared" si="4"/>
        <v>0</v>
      </c>
    </row>
    <row r="47" spans="1:40" ht="18" customHeight="1" x14ac:dyDescent="0.2">
      <c r="A47" s="234"/>
      <c r="B47" s="923"/>
      <c r="C47" s="90"/>
      <c r="D47" s="94"/>
      <c r="E47" s="483"/>
      <c r="F47" s="483"/>
      <c r="G47" s="483"/>
      <c r="H47" s="484"/>
      <c r="I47" s="485"/>
      <c r="J47" s="486"/>
      <c r="K47" s="263" t="str">
        <f t="shared" si="0"/>
        <v/>
      </c>
      <c r="L47" s="234"/>
      <c r="M47" s="234"/>
      <c r="N47" s="234"/>
      <c r="O47" s="234"/>
      <c r="P47" s="234"/>
      <c r="Q47" s="234"/>
      <c r="R47" s="234"/>
      <c r="S47" s="234">
        <f>SUM($AI$27:AI47)</f>
        <v>0</v>
      </c>
      <c r="T47" s="234">
        <f>SUM($Y$42:Y47)</f>
        <v>0</v>
      </c>
      <c r="U47" s="264" t="str">
        <f t="shared" si="18"/>
        <v/>
      </c>
      <c r="V47" s="265" t="str">
        <f t="shared" si="19"/>
        <v/>
      </c>
      <c r="W47" s="234"/>
      <c r="X47" s="234">
        <f>COUNTIF($U$42:U47,U47)</f>
        <v>6</v>
      </c>
      <c r="Y47" s="234">
        <f t="shared" si="1"/>
        <v>0</v>
      </c>
      <c r="Z47" s="234"/>
      <c r="AA47" s="234">
        <v>6</v>
      </c>
      <c r="AB47" s="266" t="e">
        <f t="shared" si="20"/>
        <v>#N/A</v>
      </c>
      <c r="AC47" s="267" t="str">
        <f t="shared" si="14"/>
        <v/>
      </c>
      <c r="AD47" s="235">
        <f t="shared" si="15"/>
        <v>0</v>
      </c>
      <c r="AE47" s="235">
        <v>21</v>
      </c>
      <c r="AF47" s="235" t="e">
        <f t="shared" si="16"/>
        <v>#N/A</v>
      </c>
      <c r="AG47" s="267" t="str">
        <f t="shared" si="17"/>
        <v/>
      </c>
      <c r="AH47" s="235">
        <f>COUNTIF($U$27:U47,U47)</f>
        <v>21</v>
      </c>
      <c r="AI47" s="234">
        <f t="shared" si="4"/>
        <v>0</v>
      </c>
    </row>
    <row r="48" spans="1:40" ht="18" customHeight="1" x14ac:dyDescent="0.2">
      <c r="A48" s="234"/>
      <c r="B48" s="923"/>
      <c r="C48" s="92"/>
      <c r="D48" s="94"/>
      <c r="E48" s="483"/>
      <c r="F48" s="483"/>
      <c r="G48" s="483"/>
      <c r="H48" s="484"/>
      <c r="I48" s="485"/>
      <c r="J48" s="486"/>
      <c r="K48" s="263" t="str">
        <f t="shared" si="0"/>
        <v/>
      </c>
      <c r="L48" s="234"/>
      <c r="M48" s="234"/>
      <c r="N48" s="234"/>
      <c r="O48" s="234"/>
      <c r="P48" s="234"/>
      <c r="Q48" s="234"/>
      <c r="R48" s="234"/>
      <c r="S48" s="234">
        <f>SUM($AI$27:AI48)</f>
        <v>0</v>
      </c>
      <c r="T48" s="234">
        <f>SUM($Y$42:Y48)</f>
        <v>0</v>
      </c>
      <c r="U48" s="264" t="str">
        <f t="shared" si="18"/>
        <v/>
      </c>
      <c r="V48" s="265" t="str">
        <f t="shared" si="19"/>
        <v/>
      </c>
      <c r="W48" s="234"/>
      <c r="X48" s="234">
        <f>COUNTIF($U$42:U48,U48)</f>
        <v>7</v>
      </c>
      <c r="Y48" s="234">
        <f t="shared" si="1"/>
        <v>0</v>
      </c>
      <c r="Z48" s="234"/>
      <c r="AA48" s="234">
        <v>7</v>
      </c>
      <c r="AB48" s="266" t="e">
        <f t="shared" si="20"/>
        <v>#N/A</v>
      </c>
      <c r="AC48" s="267" t="str">
        <f t="shared" si="14"/>
        <v/>
      </c>
      <c r="AD48" s="235">
        <f t="shared" si="15"/>
        <v>0</v>
      </c>
      <c r="AE48" s="235">
        <v>22</v>
      </c>
      <c r="AF48" s="235" t="e">
        <f t="shared" si="16"/>
        <v>#N/A</v>
      </c>
      <c r="AG48" s="267" t="str">
        <f t="shared" si="17"/>
        <v/>
      </c>
      <c r="AH48" s="235">
        <f>COUNTIF($U$27:U48,U48)</f>
        <v>22</v>
      </c>
      <c r="AI48" s="234">
        <f t="shared" si="4"/>
        <v>0</v>
      </c>
    </row>
    <row r="49" spans="1:35" ht="18" customHeight="1" x14ac:dyDescent="0.2">
      <c r="A49" s="234"/>
      <c r="B49" s="923"/>
      <c r="C49" s="92"/>
      <c r="D49" s="94"/>
      <c r="E49" s="483"/>
      <c r="F49" s="483"/>
      <c r="G49" s="483"/>
      <c r="H49" s="484"/>
      <c r="I49" s="485"/>
      <c r="J49" s="486"/>
      <c r="K49" s="263" t="str">
        <f t="shared" si="0"/>
        <v/>
      </c>
      <c r="L49" s="234"/>
      <c r="M49" s="234"/>
      <c r="N49" s="234"/>
      <c r="O49" s="234"/>
      <c r="P49" s="234"/>
      <c r="Q49" s="234"/>
      <c r="R49" s="234"/>
      <c r="S49" s="234">
        <f>SUM($AI$27:AI49)</f>
        <v>0</v>
      </c>
      <c r="T49" s="234">
        <f>SUM($Y$42:Y49)</f>
        <v>0</v>
      </c>
      <c r="U49" s="264" t="str">
        <f t="shared" si="18"/>
        <v/>
      </c>
      <c r="V49" s="265" t="str">
        <f t="shared" si="19"/>
        <v/>
      </c>
      <c r="W49" s="234"/>
      <c r="X49" s="234">
        <f>COUNTIF($U$42:U49,U49)</f>
        <v>8</v>
      </c>
      <c r="Y49" s="234">
        <f t="shared" si="1"/>
        <v>0</v>
      </c>
      <c r="Z49" s="234"/>
      <c r="AA49" s="234">
        <v>8</v>
      </c>
      <c r="AB49" s="266" t="e">
        <f t="shared" si="20"/>
        <v>#N/A</v>
      </c>
      <c r="AC49" s="267" t="str">
        <f t="shared" si="14"/>
        <v/>
      </c>
      <c r="AD49" s="235">
        <f t="shared" si="15"/>
        <v>0</v>
      </c>
      <c r="AE49" s="235">
        <v>23</v>
      </c>
      <c r="AF49" s="235" t="e">
        <f t="shared" si="16"/>
        <v>#N/A</v>
      </c>
      <c r="AG49" s="267" t="str">
        <f t="shared" si="17"/>
        <v/>
      </c>
      <c r="AH49" s="235">
        <f>COUNTIF($U$27:U49,U49)</f>
        <v>23</v>
      </c>
      <c r="AI49" s="234">
        <f t="shared" si="4"/>
        <v>0</v>
      </c>
    </row>
    <row r="50" spans="1:35" ht="18" customHeight="1" x14ac:dyDescent="0.2">
      <c r="A50" s="234"/>
      <c r="B50" s="923"/>
      <c r="C50" s="92"/>
      <c r="D50" s="94"/>
      <c r="E50" s="483"/>
      <c r="F50" s="483"/>
      <c r="G50" s="483"/>
      <c r="H50" s="484"/>
      <c r="I50" s="485"/>
      <c r="J50" s="486"/>
      <c r="K50" s="263" t="str">
        <f t="shared" si="0"/>
        <v/>
      </c>
      <c r="L50" s="234"/>
      <c r="M50" s="234"/>
      <c r="N50" s="234"/>
      <c r="O50" s="234"/>
      <c r="P50" s="234"/>
      <c r="Q50" s="234"/>
      <c r="R50" s="234"/>
      <c r="S50" s="234">
        <f>SUM($AI$27:AI50)</f>
        <v>0</v>
      </c>
      <c r="T50" s="234">
        <f>SUM($Y$42:Y50)</f>
        <v>0</v>
      </c>
      <c r="U50" s="264" t="str">
        <f t="shared" si="18"/>
        <v/>
      </c>
      <c r="V50" s="265" t="str">
        <f t="shared" si="19"/>
        <v/>
      </c>
      <c r="W50" s="234"/>
      <c r="X50" s="234">
        <f>COUNTIF($U$42:U50,U50)</f>
        <v>9</v>
      </c>
      <c r="Y50" s="234">
        <f t="shared" si="1"/>
        <v>0</v>
      </c>
      <c r="Z50" s="234"/>
      <c r="AA50" s="234">
        <v>9</v>
      </c>
      <c r="AB50" s="266" t="e">
        <f t="shared" si="20"/>
        <v>#N/A</v>
      </c>
      <c r="AC50" s="267" t="str">
        <f t="shared" si="14"/>
        <v/>
      </c>
      <c r="AD50" s="235">
        <f t="shared" si="15"/>
        <v>0</v>
      </c>
      <c r="AE50" s="235">
        <v>24</v>
      </c>
      <c r="AF50" s="235" t="e">
        <f t="shared" si="16"/>
        <v>#N/A</v>
      </c>
      <c r="AG50" s="267" t="str">
        <f t="shared" si="17"/>
        <v/>
      </c>
      <c r="AH50" s="235">
        <f>COUNTIF($U$27:U50,U50)</f>
        <v>24</v>
      </c>
      <c r="AI50" s="234">
        <f t="shared" si="4"/>
        <v>0</v>
      </c>
    </row>
    <row r="51" spans="1:35" ht="18" customHeight="1" x14ac:dyDescent="0.2">
      <c r="A51" s="234"/>
      <c r="B51" s="923"/>
      <c r="C51" s="92"/>
      <c r="D51" s="94"/>
      <c r="E51" s="483"/>
      <c r="F51" s="483"/>
      <c r="G51" s="483"/>
      <c r="H51" s="484"/>
      <c r="I51" s="485"/>
      <c r="J51" s="486"/>
      <c r="K51" s="263" t="str">
        <f t="shared" si="0"/>
        <v/>
      </c>
      <c r="L51" s="234"/>
      <c r="M51" s="234"/>
      <c r="N51" s="234"/>
      <c r="O51" s="234"/>
      <c r="P51" s="234"/>
      <c r="Q51" s="234"/>
      <c r="R51" s="234"/>
      <c r="S51" s="234">
        <f>SUM($AI$27:AI51)</f>
        <v>0</v>
      </c>
      <c r="T51" s="234">
        <f>SUM($Y$42:Y51)</f>
        <v>0</v>
      </c>
      <c r="U51" s="264" t="str">
        <f t="shared" si="18"/>
        <v/>
      </c>
      <c r="V51" s="265" t="str">
        <f t="shared" si="19"/>
        <v/>
      </c>
      <c r="W51" s="234"/>
      <c r="X51" s="234">
        <f>COUNTIF($U$42:U51,U51)</f>
        <v>10</v>
      </c>
      <c r="Y51" s="234">
        <f t="shared" si="1"/>
        <v>0</v>
      </c>
      <c r="Z51" s="234"/>
      <c r="AA51" s="234">
        <v>10</v>
      </c>
      <c r="AB51" s="266" t="e">
        <f t="shared" si="20"/>
        <v>#N/A</v>
      </c>
      <c r="AC51" s="267" t="str">
        <f t="shared" si="14"/>
        <v/>
      </c>
      <c r="AD51" s="235">
        <f t="shared" si="15"/>
        <v>0</v>
      </c>
      <c r="AE51" s="235">
        <v>25</v>
      </c>
      <c r="AF51" s="235" t="e">
        <f t="shared" si="16"/>
        <v>#N/A</v>
      </c>
      <c r="AG51" s="267" t="str">
        <f t="shared" si="17"/>
        <v/>
      </c>
      <c r="AH51" s="235">
        <f>COUNTIF($U$27:U51,U51)</f>
        <v>25</v>
      </c>
      <c r="AI51" s="234">
        <f t="shared" si="4"/>
        <v>0</v>
      </c>
    </row>
    <row r="52" spans="1:35" ht="18" customHeight="1" x14ac:dyDescent="0.2">
      <c r="A52" s="234"/>
      <c r="B52" s="923"/>
      <c r="C52" s="92"/>
      <c r="D52" s="94"/>
      <c r="E52" s="483"/>
      <c r="F52" s="483"/>
      <c r="G52" s="483"/>
      <c r="H52" s="484"/>
      <c r="I52" s="485"/>
      <c r="J52" s="486"/>
      <c r="K52" s="263" t="str">
        <f t="shared" si="0"/>
        <v/>
      </c>
      <c r="L52" s="234"/>
      <c r="M52" s="234"/>
      <c r="N52" s="234"/>
      <c r="O52" s="234"/>
      <c r="P52" s="234"/>
      <c r="Q52" s="234"/>
      <c r="R52" s="234"/>
      <c r="S52" s="234">
        <f>SUM($AI$27:AI52)</f>
        <v>0</v>
      </c>
      <c r="T52" s="234">
        <f>SUM($Y$42:Y52)</f>
        <v>0</v>
      </c>
      <c r="U52" s="264" t="str">
        <f t="shared" ref="U52:U59" si="21">IF(C52="","",IF(C52=$T$14,D52,C52))</f>
        <v/>
      </c>
      <c r="V52" s="265" t="str">
        <f t="shared" ref="V52:V59" si="22">K52</f>
        <v/>
      </c>
      <c r="W52" s="234"/>
      <c r="X52" s="234">
        <f>COUNTIF($U$42:U52,U52)</f>
        <v>11</v>
      </c>
      <c r="Y52" s="234">
        <f t="shared" si="1"/>
        <v>0</v>
      </c>
      <c r="Z52" s="234"/>
      <c r="AA52" s="234">
        <v>11</v>
      </c>
      <c r="AB52" s="266" t="e">
        <f t="shared" si="20"/>
        <v>#N/A</v>
      </c>
      <c r="AC52" s="267" t="str">
        <f t="shared" si="14"/>
        <v/>
      </c>
      <c r="AD52" s="235">
        <f t="shared" si="15"/>
        <v>0</v>
      </c>
      <c r="AE52" s="235">
        <v>26</v>
      </c>
      <c r="AF52" s="235" t="e">
        <f t="shared" si="16"/>
        <v>#N/A</v>
      </c>
      <c r="AG52" s="267" t="str">
        <f t="shared" si="17"/>
        <v/>
      </c>
      <c r="AH52" s="235">
        <f>COUNTIF($U$27:U52,U52)</f>
        <v>26</v>
      </c>
      <c r="AI52" s="234">
        <f t="shared" si="4"/>
        <v>0</v>
      </c>
    </row>
    <row r="53" spans="1:35" ht="18" customHeight="1" x14ac:dyDescent="0.2">
      <c r="A53" s="234"/>
      <c r="B53" s="923"/>
      <c r="C53" s="92"/>
      <c r="D53" s="94"/>
      <c r="E53" s="483"/>
      <c r="F53" s="483"/>
      <c r="G53" s="483"/>
      <c r="H53" s="484"/>
      <c r="I53" s="485"/>
      <c r="J53" s="486"/>
      <c r="K53" s="263" t="str">
        <f t="shared" si="0"/>
        <v/>
      </c>
      <c r="L53" s="234"/>
      <c r="M53" s="234"/>
      <c r="N53" s="234"/>
      <c r="O53" s="234"/>
      <c r="P53" s="234"/>
      <c r="Q53" s="234"/>
      <c r="R53" s="234"/>
      <c r="S53" s="234">
        <f>SUM($AI$27:AI53)</f>
        <v>0</v>
      </c>
      <c r="T53" s="234">
        <f>SUM($Y$42:Y53)</f>
        <v>0</v>
      </c>
      <c r="U53" s="264" t="str">
        <f t="shared" si="21"/>
        <v/>
      </c>
      <c r="V53" s="265" t="str">
        <f t="shared" si="22"/>
        <v/>
      </c>
      <c r="W53" s="234"/>
      <c r="X53" s="234">
        <f>COUNTIF($U$42:U53,U53)</f>
        <v>12</v>
      </c>
      <c r="Y53" s="234">
        <f t="shared" si="1"/>
        <v>0</v>
      </c>
      <c r="Z53" s="234"/>
      <c r="AA53" s="234">
        <v>12</v>
      </c>
      <c r="AB53" s="266" t="e">
        <f t="shared" si="20"/>
        <v>#N/A</v>
      </c>
      <c r="AC53" s="267" t="str">
        <f t="shared" si="14"/>
        <v/>
      </c>
      <c r="AD53" s="235">
        <f t="shared" si="15"/>
        <v>0</v>
      </c>
      <c r="AE53" s="235">
        <v>27</v>
      </c>
      <c r="AF53" s="235" t="e">
        <f t="shared" si="16"/>
        <v>#N/A</v>
      </c>
      <c r="AG53" s="267" t="str">
        <f t="shared" si="17"/>
        <v/>
      </c>
      <c r="AH53" s="235">
        <f>COUNTIF($U$27:U53,U53)</f>
        <v>27</v>
      </c>
      <c r="AI53" s="234">
        <f t="shared" si="4"/>
        <v>0</v>
      </c>
    </row>
    <row r="54" spans="1:35" ht="18" customHeight="1" x14ac:dyDescent="0.2">
      <c r="A54" s="234"/>
      <c r="B54" s="923"/>
      <c r="C54" s="92"/>
      <c r="D54" s="94"/>
      <c r="E54" s="483"/>
      <c r="F54" s="483"/>
      <c r="G54" s="483"/>
      <c r="H54" s="484"/>
      <c r="I54" s="485"/>
      <c r="J54" s="486"/>
      <c r="K54" s="263" t="str">
        <f t="shared" si="0"/>
        <v/>
      </c>
      <c r="L54" s="234"/>
      <c r="M54" s="234"/>
      <c r="N54" s="234"/>
      <c r="O54" s="234"/>
      <c r="P54" s="234"/>
      <c r="Q54" s="234"/>
      <c r="R54" s="234"/>
      <c r="S54" s="234">
        <f>SUM($AI$27:AI54)</f>
        <v>0</v>
      </c>
      <c r="T54" s="234">
        <f>SUM($Y$42:Y54)</f>
        <v>0</v>
      </c>
      <c r="U54" s="264" t="str">
        <f t="shared" si="21"/>
        <v/>
      </c>
      <c r="V54" s="265" t="str">
        <f t="shared" si="22"/>
        <v/>
      </c>
      <c r="W54" s="234"/>
      <c r="X54" s="234">
        <f>COUNTIF($U$42:U54,U54)</f>
        <v>13</v>
      </c>
      <c r="Y54" s="234">
        <f t="shared" si="1"/>
        <v>0</v>
      </c>
      <c r="Z54" s="234"/>
      <c r="AA54" s="234">
        <v>13</v>
      </c>
      <c r="AB54" s="266" t="e">
        <f t="shared" si="20"/>
        <v>#N/A</v>
      </c>
      <c r="AC54" s="267" t="str">
        <f t="shared" si="14"/>
        <v/>
      </c>
      <c r="AD54" s="235">
        <f t="shared" si="15"/>
        <v>0</v>
      </c>
      <c r="AE54" s="235">
        <v>28</v>
      </c>
      <c r="AF54" s="235" t="e">
        <f t="shared" si="16"/>
        <v>#N/A</v>
      </c>
      <c r="AG54" s="267" t="str">
        <f t="shared" si="17"/>
        <v/>
      </c>
      <c r="AH54" s="235">
        <f>COUNTIF($U$27:U54,U54)</f>
        <v>28</v>
      </c>
      <c r="AI54" s="234">
        <f t="shared" si="4"/>
        <v>0</v>
      </c>
    </row>
    <row r="55" spans="1:35" ht="18" customHeight="1" x14ac:dyDescent="0.2">
      <c r="A55" s="234"/>
      <c r="B55" s="923"/>
      <c r="C55" s="92"/>
      <c r="D55" s="94"/>
      <c r="E55" s="483"/>
      <c r="F55" s="483"/>
      <c r="G55" s="483"/>
      <c r="H55" s="484"/>
      <c r="I55" s="485"/>
      <c r="J55" s="486"/>
      <c r="K55" s="263" t="str">
        <f t="shared" si="0"/>
        <v/>
      </c>
      <c r="L55" s="234"/>
      <c r="M55" s="234"/>
      <c r="N55" s="234"/>
      <c r="O55" s="234"/>
      <c r="P55" s="234"/>
      <c r="Q55" s="234"/>
      <c r="R55" s="234"/>
      <c r="S55" s="234">
        <f>SUM($AI$27:AI55)</f>
        <v>0</v>
      </c>
      <c r="T55" s="234">
        <f>SUM($Y$42:Y55)</f>
        <v>0</v>
      </c>
      <c r="U55" s="264" t="str">
        <f t="shared" si="21"/>
        <v/>
      </c>
      <c r="V55" s="265" t="str">
        <f t="shared" si="22"/>
        <v/>
      </c>
      <c r="W55" s="234"/>
      <c r="X55" s="234">
        <f>COUNTIF($U$42:U55,U55)</f>
        <v>14</v>
      </c>
      <c r="Y55" s="234">
        <f t="shared" si="1"/>
        <v>0</v>
      </c>
      <c r="Z55" s="234"/>
      <c r="AA55" s="234">
        <v>14</v>
      </c>
      <c r="AB55" s="266" t="e">
        <f t="shared" si="20"/>
        <v>#N/A</v>
      </c>
      <c r="AC55" s="267" t="str">
        <f t="shared" si="14"/>
        <v/>
      </c>
      <c r="AD55" s="235">
        <f t="shared" si="15"/>
        <v>0</v>
      </c>
      <c r="AE55" s="235">
        <v>29</v>
      </c>
      <c r="AF55" s="235" t="e">
        <f t="shared" si="16"/>
        <v>#N/A</v>
      </c>
      <c r="AG55" s="267" t="str">
        <f t="shared" si="17"/>
        <v/>
      </c>
      <c r="AH55" s="235">
        <f>COUNTIF($U$27:U55,U55)</f>
        <v>29</v>
      </c>
      <c r="AI55" s="234">
        <f t="shared" si="4"/>
        <v>0</v>
      </c>
    </row>
    <row r="56" spans="1:35" ht="18" customHeight="1" thickBot="1" x14ac:dyDescent="0.25">
      <c r="A56" s="234"/>
      <c r="B56" s="924"/>
      <c r="C56" s="92"/>
      <c r="D56" s="94"/>
      <c r="E56" s="483"/>
      <c r="F56" s="483"/>
      <c r="G56" s="483"/>
      <c r="H56" s="484"/>
      <c r="I56" s="485"/>
      <c r="J56" s="486"/>
      <c r="K56" s="263" t="str">
        <f t="shared" si="0"/>
        <v/>
      </c>
      <c r="L56" s="234"/>
      <c r="M56" s="234"/>
      <c r="N56" s="234"/>
      <c r="O56" s="234"/>
      <c r="P56" s="234"/>
      <c r="Q56" s="234"/>
      <c r="R56" s="234"/>
      <c r="S56" s="234">
        <f>SUM($AI$27:AI56)</f>
        <v>0</v>
      </c>
      <c r="T56" s="234">
        <f>SUM($Y$42:Y56)</f>
        <v>0</v>
      </c>
      <c r="U56" s="271" t="str">
        <f t="shared" si="21"/>
        <v/>
      </c>
      <c r="V56" s="272" t="str">
        <f t="shared" si="22"/>
        <v/>
      </c>
      <c r="W56" s="234"/>
      <c r="X56" s="234">
        <f>COUNTIF($U$42:U56,U56)</f>
        <v>15</v>
      </c>
      <c r="Y56" s="234">
        <f t="shared" si="1"/>
        <v>0</v>
      </c>
      <c r="Z56" s="234"/>
      <c r="AA56" s="234">
        <v>15</v>
      </c>
      <c r="AB56" s="266" t="e">
        <f t="shared" si="20"/>
        <v>#N/A</v>
      </c>
      <c r="AC56" s="267" t="str">
        <f t="shared" si="14"/>
        <v/>
      </c>
      <c r="AD56" s="235">
        <f t="shared" si="15"/>
        <v>0</v>
      </c>
      <c r="AE56" s="235">
        <v>30</v>
      </c>
      <c r="AF56" s="235" t="e">
        <f t="shared" si="16"/>
        <v>#N/A</v>
      </c>
      <c r="AG56" s="267" t="str">
        <f t="shared" si="17"/>
        <v/>
      </c>
      <c r="AH56" s="235">
        <f>COUNTIF($U$27:U56,U56)</f>
        <v>30</v>
      </c>
      <c r="AI56" s="234">
        <f t="shared" si="4"/>
        <v>0</v>
      </c>
    </row>
    <row r="57" spans="1:35" ht="18" customHeight="1" x14ac:dyDescent="0.2">
      <c r="A57" s="234"/>
      <c r="B57" s="922" t="s">
        <v>403</v>
      </c>
      <c r="C57" s="89"/>
      <c r="D57" s="93"/>
      <c r="E57" s="478"/>
      <c r="F57" s="479"/>
      <c r="G57" s="478"/>
      <c r="H57" s="480"/>
      <c r="I57" s="481"/>
      <c r="J57" s="482"/>
      <c r="K57" s="257" t="str">
        <f t="shared" si="0"/>
        <v/>
      </c>
      <c r="L57" s="234"/>
      <c r="M57" s="234"/>
      <c r="N57" s="234"/>
      <c r="O57" s="234"/>
      <c r="P57" s="234"/>
      <c r="Q57" s="234"/>
      <c r="R57" s="234"/>
      <c r="S57" s="234">
        <f>SUM($AI$27:AI57)</f>
        <v>0</v>
      </c>
      <c r="T57" s="234">
        <f>SUM($Y$57:Y57)</f>
        <v>0</v>
      </c>
      <c r="U57" s="273" t="str">
        <f t="shared" si="21"/>
        <v/>
      </c>
      <c r="V57" s="274" t="str">
        <f t="shared" si="22"/>
        <v/>
      </c>
      <c r="W57" s="234"/>
      <c r="X57" s="234">
        <f>COUNTIF($U$57:U57,U57)</f>
        <v>1</v>
      </c>
      <c r="Y57" s="234">
        <f t="shared" si="1"/>
        <v>0</v>
      </c>
      <c r="Z57" s="234"/>
      <c r="AA57" s="234">
        <v>1</v>
      </c>
      <c r="AB57" s="260" t="e">
        <f>VLOOKUP(AA57,$T$57:$U$71,2,FALSE)</f>
        <v>#N/A</v>
      </c>
      <c r="AC57" s="261" t="str">
        <f t="shared" si="2"/>
        <v/>
      </c>
      <c r="AD57" s="235">
        <f>COUNTIF($T$3:$T$13,AC57)</f>
        <v>0</v>
      </c>
      <c r="AE57" s="235">
        <v>31</v>
      </c>
      <c r="AF57" s="235" t="e">
        <f>VLOOKUP(AE57,$S$27:$U$71,3,FALSE)</f>
        <v>#N/A</v>
      </c>
      <c r="AG57" s="261" t="str">
        <f t="shared" si="3"/>
        <v/>
      </c>
      <c r="AH57" s="235">
        <f>COUNTIF($U$27:U57,U57)</f>
        <v>31</v>
      </c>
      <c r="AI57" s="234">
        <f t="shared" si="4"/>
        <v>0</v>
      </c>
    </row>
    <row r="58" spans="1:35" ht="18" customHeight="1" x14ac:dyDescent="0.2">
      <c r="A58" s="234"/>
      <c r="B58" s="923"/>
      <c r="C58" s="90"/>
      <c r="D58" s="94"/>
      <c r="E58" s="483"/>
      <c r="F58" s="483"/>
      <c r="G58" s="483"/>
      <c r="H58" s="484"/>
      <c r="I58" s="485"/>
      <c r="J58" s="486"/>
      <c r="K58" s="263" t="str">
        <f t="shared" si="0"/>
        <v/>
      </c>
      <c r="L58" s="234"/>
      <c r="M58" s="234"/>
      <c r="N58" s="234"/>
      <c r="O58" s="234"/>
      <c r="P58" s="234"/>
      <c r="Q58" s="234"/>
      <c r="R58" s="234"/>
      <c r="S58" s="234">
        <f>SUM($AI$27:AI58)</f>
        <v>0</v>
      </c>
      <c r="T58" s="234">
        <f>SUM($Y$57:Y58)</f>
        <v>0</v>
      </c>
      <c r="U58" s="264" t="str">
        <f t="shared" si="21"/>
        <v/>
      </c>
      <c r="V58" s="265" t="str">
        <f t="shared" si="22"/>
        <v/>
      </c>
      <c r="W58" s="234"/>
      <c r="X58" s="234">
        <f>COUNTIF($U$57:U58,U58)</f>
        <v>2</v>
      </c>
      <c r="Y58" s="234">
        <f t="shared" si="1"/>
        <v>0</v>
      </c>
      <c r="Z58" s="234"/>
      <c r="AA58" s="234">
        <v>2</v>
      </c>
      <c r="AB58" s="266" t="e">
        <f>VLOOKUP(AA58,$T$57:$U$71,2,FALSE)</f>
        <v>#N/A</v>
      </c>
      <c r="AC58" s="267" t="str">
        <f t="shared" si="2"/>
        <v/>
      </c>
      <c r="AD58" s="235">
        <f>COUNTIF($T$3:$T$13,AC58)</f>
        <v>0</v>
      </c>
      <c r="AE58" s="235">
        <v>32</v>
      </c>
      <c r="AF58" s="235" t="e">
        <f>VLOOKUP(AE58,$S$27:$U$71,3,FALSE)</f>
        <v>#N/A</v>
      </c>
      <c r="AG58" s="267" t="str">
        <f t="shared" si="3"/>
        <v/>
      </c>
      <c r="AH58" s="235">
        <f>COUNTIF($U$27:U58,U58)</f>
        <v>32</v>
      </c>
      <c r="AI58" s="234">
        <f t="shared" si="4"/>
        <v>0</v>
      </c>
    </row>
    <row r="59" spans="1:35" ht="18" customHeight="1" x14ac:dyDescent="0.2">
      <c r="A59" s="234"/>
      <c r="B59" s="923"/>
      <c r="C59" s="90"/>
      <c r="D59" s="94"/>
      <c r="E59" s="483"/>
      <c r="F59" s="483"/>
      <c r="G59" s="483"/>
      <c r="H59" s="484"/>
      <c r="I59" s="485"/>
      <c r="J59" s="486"/>
      <c r="K59" s="263" t="str">
        <f t="shared" si="0"/>
        <v/>
      </c>
      <c r="L59" s="234"/>
      <c r="M59" s="234"/>
      <c r="N59" s="234"/>
      <c r="O59" s="234"/>
      <c r="P59" s="234"/>
      <c r="Q59" s="234"/>
      <c r="R59" s="234"/>
      <c r="S59" s="234">
        <f>SUM($AI$27:AI59)</f>
        <v>0</v>
      </c>
      <c r="T59" s="234">
        <f>SUM($Y$57:Y59)</f>
        <v>0</v>
      </c>
      <c r="U59" s="264" t="str">
        <f t="shared" si="21"/>
        <v/>
      </c>
      <c r="V59" s="265" t="str">
        <f t="shared" si="22"/>
        <v/>
      </c>
      <c r="W59" s="234"/>
      <c r="X59" s="234">
        <f>COUNTIF($U$57:U59,U59)</f>
        <v>3</v>
      </c>
      <c r="Y59" s="234">
        <f t="shared" si="1"/>
        <v>0</v>
      </c>
      <c r="Z59" s="234"/>
      <c r="AA59" s="234">
        <v>3</v>
      </c>
      <c r="AB59" s="266" t="e">
        <f>VLOOKUP(AA59,$T$57:$U$71,2,FALSE)</f>
        <v>#N/A</v>
      </c>
      <c r="AC59" s="267" t="str">
        <f t="shared" si="2"/>
        <v/>
      </c>
      <c r="AD59" s="235">
        <f>COUNTIF($T$3:$T$13,AC59)</f>
        <v>0</v>
      </c>
      <c r="AE59" s="235">
        <v>33</v>
      </c>
      <c r="AF59" s="235" t="e">
        <f>VLOOKUP(AE59,$S$27:$U$71,3,FALSE)</f>
        <v>#N/A</v>
      </c>
      <c r="AG59" s="267" t="str">
        <f t="shared" si="3"/>
        <v/>
      </c>
      <c r="AH59" s="235">
        <f>COUNTIF($U$27:U59,U59)</f>
        <v>33</v>
      </c>
      <c r="AI59" s="234">
        <f t="shared" si="4"/>
        <v>0</v>
      </c>
    </row>
    <row r="60" spans="1:35" ht="18" customHeight="1" x14ac:dyDescent="0.2">
      <c r="A60" s="234"/>
      <c r="B60" s="923"/>
      <c r="C60" s="90"/>
      <c r="D60" s="94"/>
      <c r="E60" s="483"/>
      <c r="F60" s="483"/>
      <c r="G60" s="483"/>
      <c r="H60" s="484"/>
      <c r="I60" s="485"/>
      <c r="J60" s="486"/>
      <c r="K60" s="263" t="str">
        <f t="shared" si="0"/>
        <v/>
      </c>
      <c r="L60" s="234"/>
      <c r="M60" s="234"/>
      <c r="N60" s="234"/>
      <c r="O60" s="234"/>
      <c r="P60" s="234"/>
      <c r="Q60" s="234"/>
      <c r="R60" s="234"/>
      <c r="S60" s="234">
        <f>SUM($AI$27:AI60)</f>
        <v>0</v>
      </c>
      <c r="T60" s="234">
        <f>SUM($Y$57:Y60)</f>
        <v>0</v>
      </c>
      <c r="U60" s="264" t="str">
        <f t="shared" ref="U60:U65" si="23">IF(C60="","",IF(C60=$T$14,D60,C60))</f>
        <v/>
      </c>
      <c r="V60" s="265" t="str">
        <f t="shared" ref="V60:V65" si="24">K60</f>
        <v/>
      </c>
      <c r="W60" s="234"/>
      <c r="X60" s="234">
        <f>COUNTIF($U$57:U60,U60)</f>
        <v>4</v>
      </c>
      <c r="Y60" s="234">
        <f t="shared" si="1"/>
        <v>0</v>
      </c>
      <c r="Z60" s="234"/>
      <c r="AA60" s="234">
        <v>4</v>
      </c>
      <c r="AB60" s="266" t="e">
        <f>VLOOKUP(AA60,$T$57:$U$71,2,FALSE)</f>
        <v>#N/A</v>
      </c>
      <c r="AC60" s="267" t="str">
        <f t="shared" ref="AC60:AC68" si="25">IF(ISNA(AB60)=TRUE,"",AB60)</f>
        <v/>
      </c>
      <c r="AD60" s="235">
        <f t="shared" ref="AD60:AD69" si="26">COUNTIF($T$3:$T$13,AC60)</f>
        <v>0</v>
      </c>
      <c r="AE60" s="235">
        <v>34</v>
      </c>
      <c r="AF60" s="235" t="e">
        <f t="shared" ref="AF60:AF69" si="27">VLOOKUP(AE60,$S$27:$U$71,3,FALSE)</f>
        <v>#N/A</v>
      </c>
      <c r="AG60" s="267" t="str">
        <f t="shared" ref="AG60:AG69" si="28">IF(ISNA(AF60)=TRUE,"",AF60)</f>
        <v/>
      </c>
      <c r="AH60" s="235">
        <f>COUNTIF($U$27:U60,U60)</f>
        <v>34</v>
      </c>
      <c r="AI60" s="234">
        <f t="shared" si="4"/>
        <v>0</v>
      </c>
    </row>
    <row r="61" spans="1:35" ht="18" customHeight="1" x14ac:dyDescent="0.2">
      <c r="A61" s="234"/>
      <c r="B61" s="923"/>
      <c r="C61" s="90"/>
      <c r="D61" s="94"/>
      <c r="E61" s="483"/>
      <c r="F61" s="483"/>
      <c r="G61" s="483"/>
      <c r="H61" s="484"/>
      <c r="I61" s="485"/>
      <c r="J61" s="486"/>
      <c r="K61" s="263" t="str">
        <f t="shared" si="0"/>
        <v/>
      </c>
      <c r="L61" s="234"/>
      <c r="M61" s="234"/>
      <c r="N61" s="234"/>
      <c r="O61" s="234"/>
      <c r="P61" s="234"/>
      <c r="Q61" s="234"/>
      <c r="R61" s="234"/>
      <c r="S61" s="234">
        <f>SUM($AI$27:AI61)</f>
        <v>0</v>
      </c>
      <c r="T61" s="234">
        <f>SUM($Y$57:Y61)</f>
        <v>0</v>
      </c>
      <c r="U61" s="264" t="str">
        <f t="shared" si="23"/>
        <v/>
      </c>
      <c r="V61" s="265" t="str">
        <f t="shared" si="24"/>
        <v/>
      </c>
      <c r="W61" s="234"/>
      <c r="X61" s="234">
        <f>COUNTIF($U$57:U61,U61)</f>
        <v>5</v>
      </c>
      <c r="Y61" s="234">
        <f t="shared" si="1"/>
        <v>0</v>
      </c>
      <c r="Z61" s="234"/>
      <c r="AA61" s="234">
        <v>5</v>
      </c>
      <c r="AB61" s="266" t="e">
        <f t="shared" ref="AB61:AB69" si="29">VLOOKUP(AA61,$T$57:$U$71,2,FALSE)</f>
        <v>#N/A</v>
      </c>
      <c r="AC61" s="267" t="str">
        <f t="shared" si="25"/>
        <v/>
      </c>
      <c r="AD61" s="235">
        <f t="shared" si="26"/>
        <v>0</v>
      </c>
      <c r="AE61" s="235">
        <v>35</v>
      </c>
      <c r="AF61" s="235" t="e">
        <f t="shared" si="27"/>
        <v>#N/A</v>
      </c>
      <c r="AG61" s="267" t="str">
        <f>IF(ISNA(AF61)=TRUE,"",AF61)</f>
        <v/>
      </c>
      <c r="AH61" s="235">
        <f>COUNTIF($U$27:U61,U61)</f>
        <v>35</v>
      </c>
      <c r="AI61" s="234">
        <f t="shared" si="4"/>
        <v>0</v>
      </c>
    </row>
    <row r="62" spans="1:35" ht="18" customHeight="1" x14ac:dyDescent="0.2">
      <c r="A62" s="234"/>
      <c r="B62" s="923"/>
      <c r="C62" s="90"/>
      <c r="D62" s="94"/>
      <c r="E62" s="483"/>
      <c r="F62" s="483"/>
      <c r="G62" s="483"/>
      <c r="H62" s="484"/>
      <c r="I62" s="485"/>
      <c r="J62" s="486"/>
      <c r="K62" s="263" t="str">
        <f t="shared" si="0"/>
        <v/>
      </c>
      <c r="L62" s="234"/>
      <c r="M62" s="234"/>
      <c r="N62" s="234"/>
      <c r="O62" s="234"/>
      <c r="P62" s="234"/>
      <c r="Q62" s="234"/>
      <c r="R62" s="234"/>
      <c r="S62" s="234">
        <f>SUM($AI$27:AI62)</f>
        <v>0</v>
      </c>
      <c r="T62" s="234">
        <f>SUM($Y$57:Y62)</f>
        <v>0</v>
      </c>
      <c r="U62" s="264" t="str">
        <f t="shared" si="23"/>
        <v/>
      </c>
      <c r="V62" s="265" t="str">
        <f t="shared" si="24"/>
        <v/>
      </c>
      <c r="W62" s="234"/>
      <c r="X62" s="234">
        <f>COUNTIF($U$57:U62,U62)</f>
        <v>6</v>
      </c>
      <c r="Y62" s="234">
        <f t="shared" si="1"/>
        <v>0</v>
      </c>
      <c r="Z62" s="234"/>
      <c r="AA62" s="234">
        <v>6</v>
      </c>
      <c r="AB62" s="266" t="e">
        <f t="shared" si="29"/>
        <v>#N/A</v>
      </c>
      <c r="AC62" s="267" t="str">
        <f t="shared" si="25"/>
        <v/>
      </c>
      <c r="AD62" s="235">
        <f t="shared" si="26"/>
        <v>0</v>
      </c>
      <c r="AE62" s="235">
        <v>36</v>
      </c>
      <c r="AF62" s="235" t="e">
        <f t="shared" si="27"/>
        <v>#N/A</v>
      </c>
      <c r="AG62" s="267" t="str">
        <f t="shared" si="28"/>
        <v/>
      </c>
      <c r="AH62" s="235">
        <f>COUNTIF($U$27:U62,U62)</f>
        <v>36</v>
      </c>
      <c r="AI62" s="234">
        <f t="shared" si="4"/>
        <v>0</v>
      </c>
    </row>
    <row r="63" spans="1:35" ht="18" customHeight="1" x14ac:dyDescent="0.2">
      <c r="A63" s="234"/>
      <c r="B63" s="923"/>
      <c r="C63" s="90"/>
      <c r="D63" s="94"/>
      <c r="E63" s="483"/>
      <c r="F63" s="483"/>
      <c r="G63" s="483"/>
      <c r="H63" s="484"/>
      <c r="I63" s="485"/>
      <c r="J63" s="486"/>
      <c r="K63" s="263" t="str">
        <f t="shared" si="0"/>
        <v/>
      </c>
      <c r="L63" s="234"/>
      <c r="M63" s="234"/>
      <c r="N63" s="234"/>
      <c r="O63" s="234"/>
      <c r="P63" s="234"/>
      <c r="Q63" s="234"/>
      <c r="R63" s="234"/>
      <c r="S63" s="234">
        <f>SUM($AI$27:AI63)</f>
        <v>0</v>
      </c>
      <c r="T63" s="234">
        <f>SUM($Y$57:Y63)</f>
        <v>0</v>
      </c>
      <c r="U63" s="264" t="str">
        <f t="shared" si="23"/>
        <v/>
      </c>
      <c r="V63" s="265" t="str">
        <f t="shared" si="24"/>
        <v/>
      </c>
      <c r="W63" s="234"/>
      <c r="X63" s="234">
        <f>COUNTIF($U$57:U63,U63)</f>
        <v>7</v>
      </c>
      <c r="Y63" s="234">
        <f t="shared" si="1"/>
        <v>0</v>
      </c>
      <c r="Z63" s="234"/>
      <c r="AA63" s="234">
        <v>7</v>
      </c>
      <c r="AB63" s="266" t="e">
        <f>VLOOKUP(AA63,$T$57:$U$71,2,FALSE)</f>
        <v>#N/A</v>
      </c>
      <c r="AC63" s="267" t="str">
        <f t="shared" si="25"/>
        <v/>
      </c>
      <c r="AD63" s="235">
        <f t="shared" si="26"/>
        <v>0</v>
      </c>
      <c r="AE63" s="235">
        <v>37</v>
      </c>
      <c r="AF63" s="235" t="e">
        <f t="shared" si="27"/>
        <v>#N/A</v>
      </c>
      <c r="AG63" s="267" t="str">
        <f t="shared" si="28"/>
        <v/>
      </c>
      <c r="AH63" s="235">
        <f>COUNTIF($U$27:U63,U63)</f>
        <v>37</v>
      </c>
      <c r="AI63" s="234">
        <f t="shared" si="4"/>
        <v>0</v>
      </c>
    </row>
    <row r="64" spans="1:35" ht="18" customHeight="1" x14ac:dyDescent="0.2">
      <c r="A64" s="234"/>
      <c r="B64" s="923"/>
      <c r="C64" s="90"/>
      <c r="D64" s="94"/>
      <c r="E64" s="483"/>
      <c r="F64" s="483"/>
      <c r="G64" s="483"/>
      <c r="H64" s="484"/>
      <c r="I64" s="485"/>
      <c r="J64" s="486"/>
      <c r="K64" s="263" t="str">
        <f t="shared" si="0"/>
        <v/>
      </c>
      <c r="L64" s="234"/>
      <c r="M64" s="234"/>
      <c r="N64" s="234"/>
      <c r="O64" s="234"/>
      <c r="P64" s="234"/>
      <c r="Q64" s="234"/>
      <c r="R64" s="234"/>
      <c r="S64" s="234">
        <f>SUM($AI$27:AI64)</f>
        <v>0</v>
      </c>
      <c r="T64" s="234">
        <f>SUM($Y$57:Y64)</f>
        <v>0</v>
      </c>
      <c r="U64" s="264" t="str">
        <f t="shared" si="23"/>
        <v/>
      </c>
      <c r="V64" s="265" t="str">
        <f t="shared" si="24"/>
        <v/>
      </c>
      <c r="W64" s="234"/>
      <c r="X64" s="234">
        <f>COUNTIF($U$57:U64,U64)</f>
        <v>8</v>
      </c>
      <c r="Y64" s="234">
        <f t="shared" si="1"/>
        <v>0</v>
      </c>
      <c r="Z64" s="234"/>
      <c r="AA64" s="234">
        <v>8</v>
      </c>
      <c r="AB64" s="266" t="e">
        <f t="shared" si="29"/>
        <v>#N/A</v>
      </c>
      <c r="AC64" s="267" t="str">
        <f t="shared" si="25"/>
        <v/>
      </c>
      <c r="AD64" s="235">
        <f t="shared" si="26"/>
        <v>0</v>
      </c>
      <c r="AE64" s="235">
        <v>38</v>
      </c>
      <c r="AF64" s="235" t="e">
        <f t="shared" si="27"/>
        <v>#N/A</v>
      </c>
      <c r="AG64" s="267" t="str">
        <f t="shared" si="28"/>
        <v/>
      </c>
      <c r="AH64" s="235">
        <f>COUNTIF($U$27:U64,U64)</f>
        <v>38</v>
      </c>
      <c r="AI64" s="234">
        <f t="shared" si="4"/>
        <v>0</v>
      </c>
    </row>
    <row r="65" spans="1:35" ht="18" customHeight="1" x14ac:dyDescent="0.2">
      <c r="A65" s="234"/>
      <c r="B65" s="923"/>
      <c r="C65" s="90"/>
      <c r="D65" s="94"/>
      <c r="E65" s="483"/>
      <c r="F65" s="483"/>
      <c r="G65" s="483"/>
      <c r="H65" s="484"/>
      <c r="I65" s="485"/>
      <c r="J65" s="486"/>
      <c r="K65" s="263" t="str">
        <f t="shared" si="0"/>
        <v/>
      </c>
      <c r="L65" s="234"/>
      <c r="M65" s="234"/>
      <c r="N65" s="234"/>
      <c r="O65" s="234"/>
      <c r="P65" s="234"/>
      <c r="Q65" s="234"/>
      <c r="R65" s="234"/>
      <c r="S65" s="234">
        <f>SUM($AI$27:AI65)</f>
        <v>0</v>
      </c>
      <c r="T65" s="234">
        <f>SUM($Y$57:Y65)</f>
        <v>0</v>
      </c>
      <c r="U65" s="264" t="str">
        <f t="shared" si="23"/>
        <v/>
      </c>
      <c r="V65" s="265" t="str">
        <f t="shared" si="24"/>
        <v/>
      </c>
      <c r="W65" s="234"/>
      <c r="X65" s="234">
        <f>COUNTIF($U$57:U65,U65)</f>
        <v>9</v>
      </c>
      <c r="Y65" s="234">
        <f t="shared" si="1"/>
        <v>0</v>
      </c>
      <c r="Z65" s="234"/>
      <c r="AA65" s="234">
        <v>9</v>
      </c>
      <c r="AB65" s="266" t="e">
        <f t="shared" si="29"/>
        <v>#N/A</v>
      </c>
      <c r="AC65" s="267" t="str">
        <f t="shared" si="25"/>
        <v/>
      </c>
      <c r="AD65" s="235">
        <f t="shared" si="26"/>
        <v>0</v>
      </c>
      <c r="AE65" s="235">
        <v>39</v>
      </c>
      <c r="AF65" s="235" t="e">
        <f t="shared" si="27"/>
        <v>#N/A</v>
      </c>
      <c r="AG65" s="267" t="str">
        <f t="shared" si="28"/>
        <v/>
      </c>
      <c r="AH65" s="235">
        <f>COUNTIF($U$27:U65,U65)</f>
        <v>39</v>
      </c>
      <c r="AI65" s="234">
        <f t="shared" si="4"/>
        <v>0</v>
      </c>
    </row>
    <row r="66" spans="1:35" ht="18" customHeight="1" x14ac:dyDescent="0.2">
      <c r="A66" s="234"/>
      <c r="B66" s="923"/>
      <c r="C66" s="90"/>
      <c r="D66" s="94"/>
      <c r="E66" s="487"/>
      <c r="F66" s="483"/>
      <c r="G66" s="483"/>
      <c r="H66" s="484"/>
      <c r="I66" s="485"/>
      <c r="J66" s="486"/>
      <c r="K66" s="263" t="str">
        <f t="shared" si="0"/>
        <v/>
      </c>
      <c r="L66" s="234"/>
      <c r="M66" s="234"/>
      <c r="N66" s="234"/>
      <c r="O66" s="234"/>
      <c r="P66" s="234"/>
      <c r="Q66" s="234"/>
      <c r="R66" s="234"/>
      <c r="S66" s="234">
        <f>SUM($AI$27:AI66)</f>
        <v>0</v>
      </c>
      <c r="T66" s="234">
        <f>SUM($Y$57:Y66)</f>
        <v>0</v>
      </c>
      <c r="U66" s="264" t="str">
        <f t="shared" ref="U66:U71" si="30">IF(C66="","",IF(C66=$T$14,D66,C66))</f>
        <v/>
      </c>
      <c r="V66" s="265" t="str">
        <f t="shared" ref="V66:V71" si="31">K66</f>
        <v/>
      </c>
      <c r="W66" s="234"/>
      <c r="X66" s="234">
        <f>COUNTIF($U$57:U66,U66)</f>
        <v>10</v>
      </c>
      <c r="Y66" s="234">
        <f t="shared" si="1"/>
        <v>0</v>
      </c>
      <c r="Z66" s="234"/>
      <c r="AA66" s="234">
        <v>10</v>
      </c>
      <c r="AB66" s="266" t="e">
        <f t="shared" si="29"/>
        <v>#N/A</v>
      </c>
      <c r="AC66" s="267" t="str">
        <f t="shared" si="25"/>
        <v/>
      </c>
      <c r="AD66" s="235">
        <f t="shared" si="26"/>
        <v>0</v>
      </c>
      <c r="AE66" s="235">
        <v>40</v>
      </c>
      <c r="AF66" s="235" t="e">
        <f t="shared" si="27"/>
        <v>#N/A</v>
      </c>
      <c r="AG66" s="267" t="str">
        <f t="shared" si="28"/>
        <v/>
      </c>
      <c r="AH66" s="235">
        <f>COUNTIF($U$27:U66,U66)</f>
        <v>40</v>
      </c>
      <c r="AI66" s="234">
        <f t="shared" si="4"/>
        <v>0</v>
      </c>
    </row>
    <row r="67" spans="1:35" ht="18" customHeight="1" x14ac:dyDescent="0.2">
      <c r="A67" s="234"/>
      <c r="B67" s="923"/>
      <c r="C67" s="90"/>
      <c r="D67" s="94"/>
      <c r="E67" s="487"/>
      <c r="F67" s="483"/>
      <c r="G67" s="483"/>
      <c r="H67" s="484"/>
      <c r="I67" s="485"/>
      <c r="J67" s="486"/>
      <c r="K67" s="263" t="str">
        <f t="shared" si="0"/>
        <v/>
      </c>
      <c r="L67" s="234"/>
      <c r="M67" s="234"/>
      <c r="N67" s="234"/>
      <c r="O67" s="234"/>
      <c r="P67" s="234"/>
      <c r="Q67" s="234"/>
      <c r="R67" s="234"/>
      <c r="S67" s="234">
        <f>SUM($AI$27:AI67)</f>
        <v>0</v>
      </c>
      <c r="T67" s="234">
        <f>SUM($Y$57:Y67)</f>
        <v>0</v>
      </c>
      <c r="U67" s="264" t="str">
        <f t="shared" si="30"/>
        <v/>
      </c>
      <c r="V67" s="265" t="str">
        <f t="shared" si="31"/>
        <v/>
      </c>
      <c r="W67" s="234"/>
      <c r="X67" s="234">
        <f>COUNTIF($U$57:U67,U67)</f>
        <v>11</v>
      </c>
      <c r="Y67" s="234">
        <f t="shared" si="1"/>
        <v>0</v>
      </c>
      <c r="Z67" s="234"/>
      <c r="AA67" s="234">
        <v>11</v>
      </c>
      <c r="AB67" s="266" t="e">
        <f t="shared" si="29"/>
        <v>#N/A</v>
      </c>
      <c r="AC67" s="267" t="str">
        <f t="shared" si="25"/>
        <v/>
      </c>
      <c r="AD67" s="235">
        <f t="shared" si="26"/>
        <v>0</v>
      </c>
      <c r="AE67" s="235">
        <v>41</v>
      </c>
      <c r="AF67" s="235" t="e">
        <f t="shared" si="27"/>
        <v>#N/A</v>
      </c>
      <c r="AG67" s="267" t="str">
        <f t="shared" si="28"/>
        <v/>
      </c>
      <c r="AH67" s="235">
        <f>COUNTIF($U$27:U67,U67)</f>
        <v>41</v>
      </c>
      <c r="AI67" s="234">
        <f t="shared" si="4"/>
        <v>0</v>
      </c>
    </row>
    <row r="68" spans="1:35" ht="18" customHeight="1" x14ac:dyDescent="0.2">
      <c r="A68" s="234"/>
      <c r="B68" s="923"/>
      <c r="C68" s="90"/>
      <c r="D68" s="94"/>
      <c r="E68" s="487"/>
      <c r="F68" s="483"/>
      <c r="G68" s="483"/>
      <c r="H68" s="484"/>
      <c r="I68" s="485"/>
      <c r="J68" s="486"/>
      <c r="K68" s="263" t="str">
        <f t="shared" si="0"/>
        <v/>
      </c>
      <c r="L68" s="234"/>
      <c r="M68" s="234"/>
      <c r="N68" s="234"/>
      <c r="O68" s="234"/>
      <c r="P68" s="234"/>
      <c r="Q68" s="234"/>
      <c r="R68" s="234"/>
      <c r="S68" s="234">
        <f>SUM($AI$27:AI68)</f>
        <v>0</v>
      </c>
      <c r="T68" s="234">
        <f>SUM($Y$57:Y68)</f>
        <v>0</v>
      </c>
      <c r="U68" s="264" t="str">
        <f t="shared" si="30"/>
        <v/>
      </c>
      <c r="V68" s="265" t="str">
        <f t="shared" si="31"/>
        <v/>
      </c>
      <c r="W68" s="234"/>
      <c r="X68" s="234">
        <f>COUNTIF($U$57:U68,U68)</f>
        <v>12</v>
      </c>
      <c r="Y68" s="234">
        <f t="shared" si="1"/>
        <v>0</v>
      </c>
      <c r="Z68" s="234"/>
      <c r="AA68" s="234">
        <v>12</v>
      </c>
      <c r="AB68" s="266" t="e">
        <f t="shared" si="29"/>
        <v>#N/A</v>
      </c>
      <c r="AC68" s="267" t="str">
        <f t="shared" si="25"/>
        <v/>
      </c>
      <c r="AD68" s="235">
        <f t="shared" si="26"/>
        <v>0</v>
      </c>
      <c r="AE68" s="235">
        <v>42</v>
      </c>
      <c r="AF68" s="235" t="e">
        <f t="shared" si="27"/>
        <v>#N/A</v>
      </c>
      <c r="AG68" s="267" t="str">
        <f t="shared" si="28"/>
        <v/>
      </c>
      <c r="AH68" s="235">
        <f>COUNTIF($U$27:U68,U68)</f>
        <v>42</v>
      </c>
      <c r="AI68" s="234">
        <f t="shared" si="4"/>
        <v>0</v>
      </c>
    </row>
    <row r="69" spans="1:35" ht="18" customHeight="1" x14ac:dyDescent="0.2">
      <c r="A69" s="234"/>
      <c r="B69" s="923"/>
      <c r="C69" s="90"/>
      <c r="D69" s="94"/>
      <c r="E69" s="487"/>
      <c r="F69" s="483"/>
      <c r="G69" s="483"/>
      <c r="H69" s="484"/>
      <c r="I69" s="485"/>
      <c r="J69" s="486"/>
      <c r="K69" s="263" t="str">
        <f t="shared" si="0"/>
        <v/>
      </c>
      <c r="L69" s="234"/>
      <c r="M69" s="234"/>
      <c r="N69" s="234"/>
      <c r="O69" s="234"/>
      <c r="P69" s="234"/>
      <c r="Q69" s="234"/>
      <c r="R69" s="234"/>
      <c r="S69" s="234">
        <f>SUM($AI$27:AI69)</f>
        <v>0</v>
      </c>
      <c r="T69" s="234">
        <f>SUM($Y$57:Y69)</f>
        <v>0</v>
      </c>
      <c r="U69" s="264" t="str">
        <f t="shared" si="30"/>
        <v/>
      </c>
      <c r="V69" s="265" t="str">
        <f t="shared" si="31"/>
        <v/>
      </c>
      <c r="W69" s="234"/>
      <c r="X69" s="234">
        <f>COUNTIF($U$57:U69,U69)</f>
        <v>13</v>
      </c>
      <c r="Y69" s="234">
        <f t="shared" si="1"/>
        <v>0</v>
      </c>
      <c r="Z69" s="234"/>
      <c r="AA69" s="234">
        <v>13</v>
      </c>
      <c r="AB69" s="266" t="e">
        <f t="shared" si="29"/>
        <v>#N/A</v>
      </c>
      <c r="AC69" s="267" t="str">
        <f>IF(ISNA(AB69)=TRUE,"",AB69)</f>
        <v/>
      </c>
      <c r="AD69" s="235">
        <f t="shared" si="26"/>
        <v>0</v>
      </c>
      <c r="AE69" s="235">
        <v>43</v>
      </c>
      <c r="AF69" s="235" t="e">
        <f t="shared" si="27"/>
        <v>#N/A</v>
      </c>
      <c r="AG69" s="267" t="str">
        <f t="shared" si="28"/>
        <v/>
      </c>
      <c r="AH69" s="235">
        <f>COUNTIF($U$27:U69,U69)</f>
        <v>43</v>
      </c>
      <c r="AI69" s="234">
        <f t="shared" si="4"/>
        <v>0</v>
      </c>
    </row>
    <row r="70" spans="1:35" ht="17.25" customHeight="1" x14ac:dyDescent="0.2">
      <c r="A70" s="234"/>
      <c r="B70" s="923"/>
      <c r="C70" s="90"/>
      <c r="D70" s="94"/>
      <c r="E70" s="483"/>
      <c r="F70" s="483"/>
      <c r="G70" s="483"/>
      <c r="H70" s="484"/>
      <c r="I70" s="485"/>
      <c r="J70" s="486"/>
      <c r="K70" s="263" t="str">
        <f t="shared" si="0"/>
        <v/>
      </c>
      <c r="L70" s="234"/>
      <c r="M70" s="234"/>
      <c r="N70" s="234"/>
      <c r="O70" s="234"/>
      <c r="P70" s="234"/>
      <c r="Q70" s="234"/>
      <c r="R70" s="234"/>
      <c r="S70" s="234">
        <f>SUM($AI$27:AI70)</f>
        <v>0</v>
      </c>
      <c r="T70" s="234">
        <f>SUM($Y$57:Y70)</f>
        <v>0</v>
      </c>
      <c r="U70" s="264" t="str">
        <f t="shared" si="30"/>
        <v/>
      </c>
      <c r="V70" s="265" t="str">
        <f t="shared" si="31"/>
        <v/>
      </c>
      <c r="W70" s="234"/>
      <c r="X70" s="234">
        <f>COUNTIF($U$57:U70,U70)</f>
        <v>14</v>
      </c>
      <c r="Y70" s="234">
        <f t="shared" si="1"/>
        <v>0</v>
      </c>
      <c r="Z70" s="234"/>
      <c r="AA70" s="234">
        <v>14</v>
      </c>
      <c r="AB70" s="266" t="e">
        <f>VLOOKUP(AA70,$T$57:$U$71,2,FALSE)</f>
        <v>#N/A</v>
      </c>
      <c r="AC70" s="267" t="str">
        <f t="shared" si="2"/>
        <v/>
      </c>
      <c r="AD70" s="235">
        <f>COUNTIF($T$3:$T$13,AC70)</f>
        <v>0</v>
      </c>
      <c r="AE70" s="235">
        <v>44</v>
      </c>
      <c r="AF70" s="235" t="e">
        <f>VLOOKUP(AE70,$S$27:$U$71,3,FALSE)</f>
        <v>#N/A</v>
      </c>
      <c r="AG70" s="267" t="str">
        <f t="shared" si="3"/>
        <v/>
      </c>
      <c r="AH70" s="235">
        <f>COUNTIF($U$27:U70,U70)</f>
        <v>44</v>
      </c>
      <c r="AI70" s="234">
        <f t="shared" si="4"/>
        <v>0</v>
      </c>
    </row>
    <row r="71" spans="1:35" ht="18.75" customHeight="1" thickBot="1" x14ac:dyDescent="0.25">
      <c r="A71" s="234"/>
      <c r="B71" s="924"/>
      <c r="C71" s="91"/>
      <c r="D71" s="129"/>
      <c r="E71" s="488"/>
      <c r="F71" s="488"/>
      <c r="G71" s="488"/>
      <c r="H71" s="489"/>
      <c r="I71" s="490"/>
      <c r="J71" s="491"/>
      <c r="K71" s="276" t="str">
        <f t="shared" si="0"/>
        <v/>
      </c>
      <c r="L71" s="234"/>
      <c r="M71" s="234"/>
      <c r="N71" s="234"/>
      <c r="O71" s="234"/>
      <c r="P71" s="234"/>
      <c r="Q71" s="234"/>
      <c r="R71" s="234"/>
      <c r="S71" s="234">
        <f>SUM($AI$27:AI71)</f>
        <v>0</v>
      </c>
      <c r="T71" s="234">
        <f>SUM($Y$57:Y71)</f>
        <v>0</v>
      </c>
      <c r="U71" s="271" t="str">
        <f t="shared" si="30"/>
        <v/>
      </c>
      <c r="V71" s="272" t="str">
        <f t="shared" si="31"/>
        <v/>
      </c>
      <c r="W71" s="234"/>
      <c r="X71" s="234">
        <f>COUNTIF($U$57:U71,U71)</f>
        <v>15</v>
      </c>
      <c r="Y71" s="234">
        <f t="shared" si="1"/>
        <v>0</v>
      </c>
      <c r="Z71" s="234"/>
      <c r="AA71" s="234">
        <v>15</v>
      </c>
      <c r="AB71" s="277" t="e">
        <f>VLOOKUP(AA71,$T$57:$U$71,2,FALSE)</f>
        <v>#N/A</v>
      </c>
      <c r="AC71" s="278" t="str">
        <f t="shared" si="2"/>
        <v/>
      </c>
      <c r="AD71" s="235">
        <f>COUNTIF($T$3:$T$13,AC71)</f>
        <v>0</v>
      </c>
      <c r="AE71" s="235">
        <v>45</v>
      </c>
      <c r="AF71" s="235" t="e">
        <f>VLOOKUP(AE71,$S$27:$U$71,3,FALSE)</f>
        <v>#N/A</v>
      </c>
      <c r="AG71" s="278" t="str">
        <f t="shared" si="3"/>
        <v/>
      </c>
      <c r="AH71" s="235">
        <f>COUNTIF($U$27:U71,U71)</f>
        <v>45</v>
      </c>
      <c r="AI71" s="234">
        <f t="shared" si="4"/>
        <v>0</v>
      </c>
    </row>
    <row r="72" spans="1:35" x14ac:dyDescent="0.2">
      <c r="A72" s="234"/>
      <c r="B72" s="234"/>
      <c r="C72" s="234"/>
      <c r="D72" s="234"/>
      <c r="E72" s="234"/>
      <c r="F72" s="234"/>
      <c r="G72" s="234"/>
      <c r="H72" s="234"/>
      <c r="I72" s="234"/>
      <c r="J72" s="234"/>
      <c r="K72" s="234"/>
      <c r="L72" s="234"/>
      <c r="M72" s="234"/>
      <c r="N72" s="234"/>
      <c r="O72" s="234"/>
      <c r="P72" s="234"/>
      <c r="Q72" s="234"/>
      <c r="R72" s="234"/>
    </row>
    <row r="73" spans="1:35" ht="18" customHeight="1" thickBot="1" x14ac:dyDescent="0.25">
      <c r="A73" s="234"/>
      <c r="B73" s="234"/>
      <c r="C73" s="234"/>
      <c r="D73" s="234"/>
      <c r="E73" s="234"/>
      <c r="F73" s="234"/>
      <c r="G73" s="234"/>
      <c r="H73" s="234"/>
      <c r="I73" s="234"/>
      <c r="J73" s="234"/>
      <c r="K73" s="234"/>
      <c r="L73" s="234"/>
      <c r="M73" s="234"/>
      <c r="N73" s="234"/>
      <c r="O73" s="234"/>
      <c r="P73" s="234"/>
      <c r="Q73" s="234"/>
      <c r="R73" s="234"/>
    </row>
    <row r="74" spans="1:35" ht="48.75" customHeight="1" thickBot="1" x14ac:dyDescent="0.25">
      <c r="A74" s="234"/>
      <c r="B74" s="33"/>
      <c r="C74" s="279" t="s">
        <v>110</v>
      </c>
      <c r="D74" s="255" t="s">
        <v>521</v>
      </c>
      <c r="E74" s="56"/>
      <c r="F74" s="280"/>
      <c r="G74" s="234"/>
      <c r="H74" s="234"/>
      <c r="I74" s="234"/>
      <c r="J74" s="234"/>
      <c r="K74" s="234"/>
      <c r="L74" s="234"/>
      <c r="M74" s="234"/>
      <c r="N74" s="234"/>
      <c r="O74" s="234"/>
      <c r="P74" s="234"/>
      <c r="Q74" s="234"/>
      <c r="R74" s="234"/>
    </row>
    <row r="75" spans="1:35" ht="18" customHeight="1" x14ac:dyDescent="0.2">
      <c r="A75" s="234"/>
      <c r="B75" s="922" t="s">
        <v>116</v>
      </c>
      <c r="C75" s="258" t="str">
        <f>AC27</f>
        <v/>
      </c>
      <c r="D75" s="257" t="str">
        <f>IF(C75="","",IF(AD27=0,SUMIF($D$27:$D$41,C75,$K$27:$K$41),SUMIF($C$27:$C$41,C75,$K$27:$K$41)))</f>
        <v/>
      </c>
      <c r="E75" s="234"/>
      <c r="F75" s="280"/>
      <c r="G75" s="234"/>
      <c r="H75" s="234"/>
      <c r="I75" s="234"/>
      <c r="J75" s="234"/>
      <c r="K75" s="234"/>
      <c r="L75" s="234"/>
      <c r="M75" s="234"/>
      <c r="N75" s="234"/>
      <c r="O75" s="234"/>
      <c r="P75" s="234"/>
      <c r="Q75" s="234"/>
      <c r="R75" s="234"/>
      <c r="T75" s="281">
        <f>IF(C75=$T$9,1,0)</f>
        <v>0</v>
      </c>
    </row>
    <row r="76" spans="1:35" ht="18" customHeight="1" x14ac:dyDescent="0.2">
      <c r="A76" s="234"/>
      <c r="B76" s="923"/>
      <c r="C76" s="264" t="str">
        <f>AC28</f>
        <v/>
      </c>
      <c r="D76" s="263" t="str">
        <f>IF(C76="","",IF(AD28=0,SUMIF($D$27:$D$41,C76,$K$27:$K$41),SUMIF($C$27:$C$41,C76,$K$27:$K$41)))</f>
        <v/>
      </c>
      <c r="E76" s="234"/>
      <c r="F76" s="280"/>
      <c r="G76" s="234"/>
      <c r="H76" s="234"/>
      <c r="I76" s="234"/>
      <c r="J76" s="234"/>
      <c r="K76" s="234"/>
      <c r="L76" s="234"/>
      <c r="M76" s="234"/>
      <c r="N76" s="234"/>
      <c r="O76" s="234"/>
      <c r="P76" s="234"/>
      <c r="Q76" s="234"/>
      <c r="R76" s="234"/>
      <c r="T76" s="282">
        <f t="shared" ref="T76:T120" si="32">IF(C76=$T$9,1,0)</f>
        <v>0</v>
      </c>
    </row>
    <row r="77" spans="1:35" ht="18" customHeight="1" x14ac:dyDescent="0.2">
      <c r="A77" s="234"/>
      <c r="B77" s="923"/>
      <c r="C77" s="264" t="str">
        <f t="shared" ref="C77:C88" si="33">AC29</f>
        <v/>
      </c>
      <c r="D77" s="263" t="str">
        <f t="shared" ref="D77:D88" si="34">IF(C77="","",IF(AD29=0,SUMIF($D$27:$D$41,C77,$K$27:$K$41),SUMIF($C$27:$C$41,C77,$K$27:$K$41)))</f>
        <v/>
      </c>
      <c r="E77" s="234"/>
      <c r="F77" s="280"/>
      <c r="G77" s="234"/>
      <c r="H77" s="234"/>
      <c r="I77" s="234"/>
      <c r="J77" s="234"/>
      <c r="K77" s="234"/>
      <c r="L77" s="234"/>
      <c r="M77" s="234"/>
      <c r="N77" s="234"/>
      <c r="O77" s="234"/>
      <c r="P77" s="234"/>
      <c r="Q77" s="234"/>
      <c r="R77" s="234"/>
      <c r="T77" s="282">
        <f t="shared" si="32"/>
        <v>0</v>
      </c>
    </row>
    <row r="78" spans="1:35" ht="18" customHeight="1" x14ac:dyDescent="0.2">
      <c r="A78" s="234"/>
      <c r="B78" s="923"/>
      <c r="C78" s="264" t="str">
        <f t="shared" si="33"/>
        <v/>
      </c>
      <c r="D78" s="263" t="str">
        <f t="shared" si="34"/>
        <v/>
      </c>
      <c r="E78" s="234"/>
      <c r="F78" s="280"/>
      <c r="G78" s="234"/>
      <c r="H78" s="234"/>
      <c r="I78" s="234"/>
      <c r="J78" s="234"/>
      <c r="K78" s="234"/>
      <c r="L78" s="234"/>
      <c r="M78" s="234"/>
      <c r="N78" s="234"/>
      <c r="O78" s="234"/>
      <c r="P78" s="234"/>
      <c r="Q78" s="234"/>
      <c r="R78" s="234"/>
      <c r="T78" s="282">
        <f t="shared" si="32"/>
        <v>0</v>
      </c>
    </row>
    <row r="79" spans="1:35" ht="18" customHeight="1" x14ac:dyDescent="0.2">
      <c r="A79" s="234"/>
      <c r="B79" s="923"/>
      <c r="C79" s="264" t="str">
        <f t="shared" si="33"/>
        <v/>
      </c>
      <c r="D79" s="263" t="str">
        <f t="shared" si="34"/>
        <v/>
      </c>
      <c r="E79" s="234"/>
      <c r="F79" s="280"/>
      <c r="G79" s="234"/>
      <c r="H79" s="234"/>
      <c r="I79" s="234"/>
      <c r="J79" s="234"/>
      <c r="K79" s="234"/>
      <c r="L79" s="234"/>
      <c r="M79" s="234"/>
      <c r="N79" s="234"/>
      <c r="O79" s="234"/>
      <c r="P79" s="234"/>
      <c r="Q79" s="234"/>
      <c r="R79" s="234"/>
      <c r="T79" s="282">
        <f t="shared" si="32"/>
        <v>0</v>
      </c>
    </row>
    <row r="80" spans="1:35" ht="18" customHeight="1" x14ac:dyDescent="0.2">
      <c r="A80" s="234"/>
      <c r="B80" s="923"/>
      <c r="C80" s="264" t="str">
        <f t="shared" si="33"/>
        <v/>
      </c>
      <c r="D80" s="263" t="str">
        <f t="shared" si="34"/>
        <v/>
      </c>
      <c r="E80" s="234"/>
      <c r="F80" s="280"/>
      <c r="G80" s="234"/>
      <c r="H80" s="234"/>
      <c r="I80" s="234"/>
      <c r="J80" s="234"/>
      <c r="K80" s="234"/>
      <c r="L80" s="234"/>
      <c r="M80" s="234"/>
      <c r="N80" s="234"/>
      <c r="O80" s="234"/>
      <c r="P80" s="234"/>
      <c r="Q80" s="234"/>
      <c r="R80" s="234"/>
      <c r="T80" s="282">
        <f t="shared" si="32"/>
        <v>0</v>
      </c>
    </row>
    <row r="81" spans="1:27" ht="18" customHeight="1" x14ac:dyDescent="0.2">
      <c r="A81" s="234"/>
      <c r="B81" s="923"/>
      <c r="C81" s="264" t="str">
        <f t="shared" si="33"/>
        <v/>
      </c>
      <c r="D81" s="263" t="str">
        <f t="shared" si="34"/>
        <v/>
      </c>
      <c r="E81" s="234"/>
      <c r="F81" s="280"/>
      <c r="G81" s="234"/>
      <c r="H81" s="234"/>
      <c r="I81" s="234"/>
      <c r="J81" s="234"/>
      <c r="K81" s="234"/>
      <c r="L81" s="234"/>
      <c r="M81" s="234"/>
      <c r="N81" s="234"/>
      <c r="O81" s="234"/>
      <c r="P81" s="234"/>
      <c r="Q81" s="234"/>
      <c r="R81" s="234"/>
      <c r="T81" s="282">
        <f t="shared" si="32"/>
        <v>0</v>
      </c>
    </row>
    <row r="82" spans="1:27" ht="18" customHeight="1" x14ac:dyDescent="0.2">
      <c r="A82" s="234"/>
      <c r="B82" s="923"/>
      <c r="C82" s="264" t="str">
        <f t="shared" si="33"/>
        <v/>
      </c>
      <c r="D82" s="263" t="str">
        <f t="shared" si="34"/>
        <v/>
      </c>
      <c r="E82" s="234"/>
      <c r="F82" s="280"/>
      <c r="G82" s="234"/>
      <c r="H82" s="234"/>
      <c r="I82" s="234"/>
      <c r="J82" s="234"/>
      <c r="K82" s="234"/>
      <c r="L82" s="234"/>
      <c r="M82" s="234"/>
      <c r="N82" s="234"/>
      <c r="O82" s="234"/>
      <c r="P82" s="234"/>
      <c r="Q82" s="234"/>
      <c r="R82" s="234"/>
      <c r="T82" s="282">
        <f t="shared" si="32"/>
        <v>0</v>
      </c>
    </row>
    <row r="83" spans="1:27" ht="18" customHeight="1" x14ac:dyDescent="0.2">
      <c r="A83" s="234"/>
      <c r="B83" s="923"/>
      <c r="C83" s="264" t="str">
        <f t="shared" si="33"/>
        <v/>
      </c>
      <c r="D83" s="263" t="str">
        <f t="shared" si="34"/>
        <v/>
      </c>
      <c r="E83" s="234"/>
      <c r="F83" s="280"/>
      <c r="G83" s="234"/>
      <c r="H83" s="234"/>
      <c r="I83" s="234"/>
      <c r="J83" s="234"/>
      <c r="K83" s="234"/>
      <c r="L83" s="234"/>
      <c r="M83" s="234"/>
      <c r="N83" s="234"/>
      <c r="O83" s="234"/>
      <c r="P83" s="234"/>
      <c r="Q83" s="234"/>
      <c r="R83" s="234"/>
      <c r="T83" s="282">
        <f t="shared" si="32"/>
        <v>0</v>
      </c>
    </row>
    <row r="84" spans="1:27" ht="18" customHeight="1" x14ac:dyDescent="0.2">
      <c r="A84" s="234"/>
      <c r="B84" s="923"/>
      <c r="C84" s="264" t="str">
        <f t="shared" si="33"/>
        <v/>
      </c>
      <c r="D84" s="263" t="str">
        <f t="shared" si="34"/>
        <v/>
      </c>
      <c r="E84" s="234"/>
      <c r="F84" s="280"/>
      <c r="G84" s="234"/>
      <c r="H84" s="234"/>
      <c r="I84" s="234"/>
      <c r="J84" s="234"/>
      <c r="K84" s="234"/>
      <c r="L84" s="234"/>
      <c r="M84" s="234"/>
      <c r="N84" s="234"/>
      <c r="O84" s="234"/>
      <c r="P84" s="234"/>
      <c r="Q84" s="234"/>
      <c r="R84" s="234"/>
      <c r="T84" s="282">
        <f t="shared" si="32"/>
        <v>0</v>
      </c>
    </row>
    <row r="85" spans="1:27" ht="18" customHeight="1" x14ac:dyDescent="0.2">
      <c r="A85" s="234"/>
      <c r="B85" s="923"/>
      <c r="C85" s="264" t="str">
        <f t="shared" si="33"/>
        <v/>
      </c>
      <c r="D85" s="263" t="str">
        <f t="shared" si="34"/>
        <v/>
      </c>
      <c r="E85" s="234"/>
      <c r="F85" s="280"/>
      <c r="G85" s="234"/>
      <c r="H85" s="234"/>
      <c r="I85" s="234"/>
      <c r="J85" s="234"/>
      <c r="K85" s="234"/>
      <c r="L85" s="234"/>
      <c r="M85" s="234"/>
      <c r="N85" s="234"/>
      <c r="O85" s="234"/>
      <c r="P85" s="234"/>
      <c r="Q85" s="234"/>
      <c r="R85" s="234"/>
      <c r="T85" s="282">
        <f t="shared" si="32"/>
        <v>0</v>
      </c>
    </row>
    <row r="86" spans="1:27" ht="18" customHeight="1" x14ac:dyDescent="0.2">
      <c r="A86" s="234"/>
      <c r="B86" s="923"/>
      <c r="C86" s="264" t="str">
        <f t="shared" si="33"/>
        <v/>
      </c>
      <c r="D86" s="263" t="str">
        <f t="shared" si="34"/>
        <v/>
      </c>
      <c r="E86" s="234"/>
      <c r="F86" s="280"/>
      <c r="G86" s="234"/>
      <c r="H86" s="234"/>
      <c r="I86" s="234"/>
      <c r="J86" s="234"/>
      <c r="K86" s="234"/>
      <c r="L86" s="234"/>
      <c r="M86" s="234"/>
      <c r="N86" s="234"/>
      <c r="O86" s="234"/>
      <c r="P86" s="234"/>
      <c r="Q86" s="234"/>
      <c r="R86" s="234"/>
      <c r="T86" s="282">
        <f t="shared" si="32"/>
        <v>0</v>
      </c>
    </row>
    <row r="87" spans="1:27" ht="18" customHeight="1" x14ac:dyDescent="0.2">
      <c r="A87" s="234"/>
      <c r="B87" s="923"/>
      <c r="C87" s="264" t="str">
        <f t="shared" si="33"/>
        <v/>
      </c>
      <c r="D87" s="263" t="str">
        <f t="shared" si="34"/>
        <v/>
      </c>
      <c r="E87" s="234"/>
      <c r="F87" s="127"/>
      <c r="G87" s="234"/>
      <c r="H87" s="234"/>
      <c r="I87" s="234"/>
      <c r="J87" s="234"/>
      <c r="K87" s="234"/>
      <c r="L87" s="234"/>
      <c r="M87" s="234"/>
      <c r="N87" s="234"/>
      <c r="O87" s="234"/>
      <c r="P87" s="234"/>
      <c r="Q87" s="234"/>
      <c r="R87" s="234"/>
      <c r="T87" s="282">
        <f t="shared" si="32"/>
        <v>0</v>
      </c>
    </row>
    <row r="88" spans="1:27" ht="18" customHeight="1" x14ac:dyDescent="0.2">
      <c r="A88" s="234"/>
      <c r="B88" s="923"/>
      <c r="C88" s="264" t="str">
        <f t="shared" si="33"/>
        <v/>
      </c>
      <c r="D88" s="263" t="str">
        <f t="shared" si="34"/>
        <v/>
      </c>
      <c r="E88" s="234"/>
      <c r="F88" s="127"/>
      <c r="G88" s="234"/>
      <c r="H88" s="234"/>
      <c r="I88" s="234"/>
      <c r="J88" s="234"/>
      <c r="K88" s="234"/>
      <c r="L88" s="234"/>
      <c r="M88" s="234"/>
      <c r="N88" s="234"/>
      <c r="O88" s="234"/>
      <c r="P88" s="234"/>
      <c r="Q88" s="234"/>
      <c r="R88" s="234"/>
      <c r="T88" s="282">
        <f t="shared" si="32"/>
        <v>0</v>
      </c>
    </row>
    <row r="89" spans="1:27" ht="18" customHeight="1" thickBot="1" x14ac:dyDescent="0.25">
      <c r="A89" s="234"/>
      <c r="B89" s="924"/>
      <c r="C89" s="271" t="str">
        <f>AC41</f>
        <v/>
      </c>
      <c r="D89" s="276" t="str">
        <f>IF(C89="","",IF(AD41=0,SUMIF($D$27:$D$41,C89,$K$27:$K$41),SUMIF($C$27:$C$41,C89,$K$27:$K$41)))</f>
        <v/>
      </c>
      <c r="E89" s="234"/>
      <c r="F89" s="127"/>
      <c r="G89" s="234"/>
      <c r="H89" s="234"/>
      <c r="I89" s="234"/>
      <c r="J89" s="234"/>
      <c r="K89" s="234"/>
      <c r="L89" s="234"/>
      <c r="M89" s="234"/>
      <c r="N89" s="234"/>
      <c r="O89" s="234"/>
      <c r="P89" s="234"/>
      <c r="Q89" s="234"/>
      <c r="R89" s="234"/>
      <c r="T89" s="283">
        <f t="shared" si="32"/>
        <v>0</v>
      </c>
    </row>
    <row r="90" spans="1:27" ht="18" customHeight="1" x14ac:dyDescent="0.2">
      <c r="A90" s="234"/>
      <c r="B90" s="922" t="s">
        <v>402</v>
      </c>
      <c r="C90" s="258" t="str">
        <f>AC42</f>
        <v/>
      </c>
      <c r="D90" s="257" t="str">
        <f>IF(C90="","",IF(AD42=0,SUMIF($D$42:$D$56,C90,$K$42:$K$56),SUMIF($C$42:$C$56,C90,$K$42:$K$56)))</f>
        <v/>
      </c>
      <c r="E90" s="234"/>
      <c r="F90" s="280"/>
      <c r="G90" s="234"/>
      <c r="H90" s="234"/>
      <c r="I90" s="234"/>
      <c r="J90" s="234"/>
      <c r="K90" s="234"/>
      <c r="L90" s="234"/>
      <c r="M90" s="234"/>
      <c r="N90" s="234"/>
      <c r="O90" s="234"/>
      <c r="P90" s="234"/>
      <c r="Q90" s="234"/>
      <c r="R90" s="234"/>
      <c r="T90" s="281">
        <f t="shared" si="32"/>
        <v>0</v>
      </c>
    </row>
    <row r="91" spans="1:27" ht="18" customHeight="1" x14ac:dyDescent="0.2">
      <c r="A91" s="234"/>
      <c r="B91" s="923"/>
      <c r="C91" s="264" t="str">
        <f>AC43</f>
        <v/>
      </c>
      <c r="D91" s="263" t="str">
        <f>IF(C91="","",IF(AD43=0,SUMIF($D$42:$D$56,C91,$K$42:$K$56),SUMIF($C$42:$C$56,C91,$K$42:$K$56)))</f>
        <v/>
      </c>
      <c r="E91" s="234"/>
      <c r="F91" s="280"/>
      <c r="G91" s="234"/>
      <c r="H91" s="234"/>
      <c r="I91" s="234"/>
      <c r="J91" s="234"/>
      <c r="K91" s="234"/>
      <c r="L91" s="234"/>
      <c r="M91" s="234"/>
      <c r="N91" s="234"/>
      <c r="O91" s="234"/>
      <c r="P91" s="234"/>
      <c r="Q91" s="234"/>
      <c r="R91" s="234"/>
      <c r="T91" s="282">
        <f t="shared" si="32"/>
        <v>0</v>
      </c>
    </row>
    <row r="92" spans="1:27" ht="18" customHeight="1" x14ac:dyDescent="0.2">
      <c r="A92" s="234"/>
      <c r="B92" s="923"/>
      <c r="C92" s="264" t="str">
        <f t="shared" ref="C92:C103" si="35">AC44</f>
        <v/>
      </c>
      <c r="D92" s="263" t="str">
        <f t="shared" ref="D92:D103" si="36">IF(C92="","",IF(AD44=0,SUMIF($D$42:$D$56,C92,$K$42:$K$56),SUMIF($C$42:$C$56,C92,$K$42:$K$56)))</f>
        <v/>
      </c>
      <c r="E92" s="234"/>
      <c r="F92" s="280"/>
      <c r="G92" s="234"/>
      <c r="H92" s="234"/>
      <c r="I92" s="234"/>
      <c r="J92" s="234"/>
      <c r="K92" s="234"/>
      <c r="L92" s="234"/>
      <c r="M92" s="234"/>
      <c r="N92" s="234"/>
      <c r="O92" s="234"/>
      <c r="P92" s="234"/>
      <c r="Q92" s="234"/>
      <c r="R92" s="234"/>
      <c r="S92" s="234"/>
      <c r="T92" s="282">
        <f t="shared" si="32"/>
        <v>0</v>
      </c>
      <c r="U92" s="234"/>
      <c r="V92" s="234"/>
      <c r="W92" s="234"/>
      <c r="X92" s="234"/>
      <c r="Y92" s="234"/>
      <c r="Z92" s="234"/>
      <c r="AA92" s="234"/>
    </row>
    <row r="93" spans="1:27" ht="18" customHeight="1" x14ac:dyDescent="0.2">
      <c r="A93" s="234"/>
      <c r="B93" s="923"/>
      <c r="C93" s="264" t="str">
        <f t="shared" si="35"/>
        <v/>
      </c>
      <c r="D93" s="263" t="str">
        <f t="shared" si="36"/>
        <v/>
      </c>
      <c r="E93" s="234"/>
      <c r="F93" s="280"/>
      <c r="G93" s="234"/>
      <c r="H93" s="234"/>
      <c r="I93" s="234"/>
      <c r="J93" s="234"/>
      <c r="K93" s="234"/>
      <c r="L93" s="234"/>
      <c r="M93" s="234"/>
      <c r="N93" s="234"/>
      <c r="O93" s="234"/>
      <c r="P93" s="234"/>
      <c r="Q93" s="234"/>
      <c r="R93" s="234"/>
      <c r="S93" s="234"/>
      <c r="T93" s="282">
        <f t="shared" si="32"/>
        <v>0</v>
      </c>
      <c r="U93" s="234"/>
      <c r="V93" s="234"/>
      <c r="W93" s="234"/>
      <c r="X93" s="234"/>
      <c r="Y93" s="234"/>
      <c r="Z93" s="234"/>
      <c r="AA93" s="234"/>
    </row>
    <row r="94" spans="1:27" ht="18" customHeight="1" x14ac:dyDescent="0.2">
      <c r="A94" s="234"/>
      <c r="B94" s="923"/>
      <c r="C94" s="264" t="str">
        <f t="shared" si="35"/>
        <v/>
      </c>
      <c r="D94" s="263" t="str">
        <f t="shared" si="36"/>
        <v/>
      </c>
      <c r="E94" s="234"/>
      <c r="F94" s="280"/>
      <c r="G94" s="234"/>
      <c r="H94" s="234"/>
      <c r="I94" s="234"/>
      <c r="J94" s="234"/>
      <c r="K94" s="234"/>
      <c r="L94" s="234"/>
      <c r="M94" s="234"/>
      <c r="N94" s="234"/>
      <c r="O94" s="234"/>
      <c r="P94" s="234"/>
      <c r="Q94" s="234"/>
      <c r="R94" s="234"/>
      <c r="S94" s="234"/>
      <c r="T94" s="282">
        <f t="shared" si="32"/>
        <v>0</v>
      </c>
      <c r="U94" s="234"/>
      <c r="V94" s="234"/>
      <c r="W94" s="234"/>
      <c r="X94" s="234"/>
      <c r="Y94" s="234"/>
      <c r="Z94" s="234"/>
      <c r="AA94" s="234"/>
    </row>
    <row r="95" spans="1:27" ht="18" customHeight="1" x14ac:dyDescent="0.2">
      <c r="A95" s="234"/>
      <c r="B95" s="923"/>
      <c r="C95" s="264" t="str">
        <f t="shared" si="35"/>
        <v/>
      </c>
      <c r="D95" s="263" t="str">
        <f t="shared" si="36"/>
        <v/>
      </c>
      <c r="E95" s="234"/>
      <c r="F95" s="280"/>
      <c r="G95" s="234"/>
      <c r="H95" s="234"/>
      <c r="I95" s="234"/>
      <c r="J95" s="234"/>
      <c r="K95" s="234"/>
      <c r="L95" s="234"/>
      <c r="M95" s="234"/>
      <c r="N95" s="234"/>
      <c r="O95" s="234"/>
      <c r="P95" s="234"/>
      <c r="Q95" s="234"/>
      <c r="R95" s="234"/>
      <c r="S95" s="234"/>
      <c r="T95" s="282">
        <f t="shared" si="32"/>
        <v>0</v>
      </c>
      <c r="U95" s="234"/>
      <c r="V95" s="234"/>
      <c r="W95" s="234"/>
      <c r="X95" s="234"/>
      <c r="Y95" s="234"/>
      <c r="Z95" s="234"/>
      <c r="AA95" s="234"/>
    </row>
    <row r="96" spans="1:27" ht="18" customHeight="1" x14ac:dyDescent="0.2">
      <c r="A96" s="234"/>
      <c r="B96" s="923"/>
      <c r="C96" s="264" t="str">
        <f t="shared" si="35"/>
        <v/>
      </c>
      <c r="D96" s="263" t="str">
        <f t="shared" si="36"/>
        <v/>
      </c>
      <c r="E96" s="234"/>
      <c r="F96" s="280"/>
      <c r="G96" s="234"/>
      <c r="H96" s="234"/>
      <c r="I96" s="234"/>
      <c r="J96" s="234"/>
      <c r="K96" s="234"/>
      <c r="L96" s="234"/>
      <c r="M96" s="234"/>
      <c r="N96" s="234"/>
      <c r="O96" s="234"/>
      <c r="P96" s="234"/>
      <c r="Q96" s="234"/>
      <c r="R96" s="234"/>
      <c r="S96" s="234"/>
      <c r="T96" s="282">
        <f t="shared" si="32"/>
        <v>0</v>
      </c>
      <c r="U96" s="234"/>
      <c r="V96" s="234"/>
      <c r="W96" s="234"/>
      <c r="X96" s="234"/>
      <c r="Y96" s="234"/>
      <c r="Z96" s="234"/>
      <c r="AA96" s="234"/>
    </row>
    <row r="97" spans="1:27" ht="18" customHeight="1" x14ac:dyDescent="0.2">
      <c r="A97" s="234"/>
      <c r="B97" s="923"/>
      <c r="C97" s="264" t="str">
        <f t="shared" si="35"/>
        <v/>
      </c>
      <c r="D97" s="263" t="str">
        <f t="shared" si="36"/>
        <v/>
      </c>
      <c r="E97" s="234"/>
      <c r="F97" s="280"/>
      <c r="G97" s="234"/>
      <c r="H97" s="234"/>
      <c r="I97" s="234"/>
      <c r="J97" s="234"/>
      <c r="K97" s="234"/>
      <c r="L97" s="234"/>
      <c r="M97" s="234"/>
      <c r="N97" s="234"/>
      <c r="O97" s="234"/>
      <c r="P97" s="234"/>
      <c r="Q97" s="234"/>
      <c r="R97" s="234"/>
      <c r="S97" s="234"/>
      <c r="T97" s="282">
        <f t="shared" si="32"/>
        <v>0</v>
      </c>
      <c r="U97" s="234"/>
      <c r="V97" s="234"/>
      <c r="W97" s="234"/>
      <c r="X97" s="234"/>
      <c r="Y97" s="234"/>
      <c r="Z97" s="234"/>
      <c r="AA97" s="234"/>
    </row>
    <row r="98" spans="1:27" ht="18" customHeight="1" x14ac:dyDescent="0.2">
      <c r="A98" s="234"/>
      <c r="B98" s="923"/>
      <c r="C98" s="264" t="str">
        <f t="shared" si="35"/>
        <v/>
      </c>
      <c r="D98" s="263" t="str">
        <f t="shared" si="36"/>
        <v/>
      </c>
      <c r="E98" s="234"/>
      <c r="F98" s="280"/>
      <c r="G98" s="234"/>
      <c r="H98" s="234"/>
      <c r="I98" s="234"/>
      <c r="J98" s="234"/>
      <c r="K98" s="234"/>
      <c r="L98" s="234"/>
      <c r="M98" s="234"/>
      <c r="N98" s="234"/>
      <c r="O98" s="234"/>
      <c r="P98" s="234"/>
      <c r="Q98" s="234"/>
      <c r="R98" s="234"/>
      <c r="S98" s="234"/>
      <c r="T98" s="282">
        <f t="shared" si="32"/>
        <v>0</v>
      </c>
      <c r="U98" s="234"/>
      <c r="V98" s="234"/>
      <c r="W98" s="234"/>
      <c r="X98" s="234"/>
      <c r="Y98" s="234"/>
      <c r="Z98" s="234"/>
      <c r="AA98" s="234"/>
    </row>
    <row r="99" spans="1:27" ht="18" customHeight="1" x14ac:dyDescent="0.2">
      <c r="A99" s="234"/>
      <c r="B99" s="923"/>
      <c r="C99" s="264" t="str">
        <f t="shared" si="35"/>
        <v/>
      </c>
      <c r="D99" s="263" t="str">
        <f t="shared" si="36"/>
        <v/>
      </c>
      <c r="E99" s="234"/>
      <c r="F99" s="280"/>
      <c r="G99" s="234"/>
      <c r="H99" s="234"/>
      <c r="I99" s="234"/>
      <c r="J99" s="234"/>
      <c r="K99" s="234"/>
      <c r="L99" s="234"/>
      <c r="M99" s="234"/>
      <c r="N99" s="234"/>
      <c r="O99" s="234"/>
      <c r="P99" s="234"/>
      <c r="Q99" s="234"/>
      <c r="R99" s="234"/>
      <c r="S99" s="234"/>
      <c r="T99" s="282">
        <f t="shared" si="32"/>
        <v>0</v>
      </c>
      <c r="U99" s="234"/>
      <c r="V99" s="234"/>
      <c r="W99" s="234"/>
      <c r="X99" s="234"/>
      <c r="Y99" s="234"/>
      <c r="Z99" s="234"/>
      <c r="AA99" s="234"/>
    </row>
    <row r="100" spans="1:27" ht="18" customHeight="1" x14ac:dyDescent="0.2">
      <c r="A100" s="234"/>
      <c r="B100" s="923"/>
      <c r="C100" s="264" t="str">
        <f t="shared" si="35"/>
        <v/>
      </c>
      <c r="D100" s="263" t="str">
        <f t="shared" si="36"/>
        <v/>
      </c>
      <c r="E100" s="234"/>
      <c r="F100" s="280"/>
      <c r="G100" s="234"/>
      <c r="H100" s="234"/>
      <c r="I100" s="234"/>
      <c r="J100" s="234"/>
      <c r="K100" s="234"/>
      <c r="L100" s="234"/>
      <c r="M100" s="234"/>
      <c r="N100" s="234"/>
      <c r="O100" s="234"/>
      <c r="P100" s="234"/>
      <c r="Q100" s="234"/>
      <c r="R100" s="234"/>
      <c r="S100" s="234"/>
      <c r="T100" s="282">
        <f t="shared" si="32"/>
        <v>0</v>
      </c>
      <c r="U100" s="234"/>
      <c r="V100" s="234"/>
      <c r="W100" s="234"/>
      <c r="X100" s="234"/>
      <c r="Y100" s="234"/>
      <c r="Z100" s="234"/>
      <c r="AA100" s="234"/>
    </row>
    <row r="101" spans="1:27" ht="18" customHeight="1" x14ac:dyDescent="0.2">
      <c r="A101" s="234"/>
      <c r="B101" s="923"/>
      <c r="C101" s="264" t="str">
        <f t="shared" si="35"/>
        <v/>
      </c>
      <c r="D101" s="263" t="str">
        <f t="shared" si="36"/>
        <v/>
      </c>
      <c r="E101" s="234"/>
      <c r="F101" s="280"/>
      <c r="G101" s="234"/>
      <c r="H101" s="234"/>
      <c r="I101" s="234"/>
      <c r="J101" s="234"/>
      <c r="K101" s="234"/>
      <c r="L101" s="234"/>
      <c r="M101" s="234"/>
      <c r="N101" s="234"/>
      <c r="O101" s="234"/>
      <c r="P101" s="234"/>
      <c r="Q101" s="234"/>
      <c r="R101" s="234"/>
      <c r="S101" s="234"/>
      <c r="T101" s="282">
        <f t="shared" si="32"/>
        <v>0</v>
      </c>
      <c r="U101" s="234"/>
      <c r="V101" s="234"/>
      <c r="W101" s="234"/>
      <c r="X101" s="234"/>
      <c r="Y101" s="234"/>
      <c r="Z101" s="234"/>
      <c r="AA101" s="234"/>
    </row>
    <row r="102" spans="1:27" ht="18" customHeight="1" x14ac:dyDescent="0.2">
      <c r="A102" s="234"/>
      <c r="B102" s="923"/>
      <c r="C102" s="264" t="str">
        <f t="shared" si="35"/>
        <v/>
      </c>
      <c r="D102" s="263" t="str">
        <f t="shared" si="36"/>
        <v/>
      </c>
      <c r="E102" s="234"/>
      <c r="F102" s="280"/>
      <c r="G102" s="234"/>
      <c r="H102" s="234"/>
      <c r="I102" s="234"/>
      <c r="J102" s="234"/>
      <c r="K102" s="234"/>
      <c r="L102" s="234"/>
      <c r="M102" s="234"/>
      <c r="N102" s="234"/>
      <c r="O102" s="234"/>
      <c r="P102" s="234"/>
      <c r="Q102" s="234"/>
      <c r="R102" s="234"/>
      <c r="S102" s="234"/>
      <c r="T102" s="282">
        <f t="shared" si="32"/>
        <v>0</v>
      </c>
      <c r="U102" s="234"/>
      <c r="V102" s="234"/>
      <c r="W102" s="234"/>
      <c r="X102" s="234"/>
      <c r="Y102" s="234"/>
      <c r="Z102" s="234"/>
      <c r="AA102" s="234"/>
    </row>
    <row r="103" spans="1:27" ht="18" customHeight="1" x14ac:dyDescent="0.2">
      <c r="A103" s="234"/>
      <c r="B103" s="923"/>
      <c r="C103" s="264" t="str">
        <f t="shared" si="35"/>
        <v/>
      </c>
      <c r="D103" s="263" t="str">
        <f t="shared" si="36"/>
        <v/>
      </c>
      <c r="E103" s="234"/>
      <c r="F103" s="128"/>
      <c r="G103" s="234"/>
      <c r="H103" s="234"/>
      <c r="I103" s="234"/>
      <c r="J103" s="234"/>
      <c r="K103" s="234"/>
      <c r="L103" s="234"/>
      <c r="M103" s="234"/>
      <c r="N103" s="234"/>
      <c r="O103" s="234"/>
      <c r="P103" s="234"/>
      <c r="Q103" s="234"/>
      <c r="R103" s="234"/>
      <c r="S103" s="234"/>
      <c r="T103" s="282">
        <f t="shared" si="32"/>
        <v>0</v>
      </c>
      <c r="U103" s="234"/>
      <c r="V103" s="234"/>
      <c r="W103" s="234"/>
      <c r="X103" s="234"/>
      <c r="Y103" s="234"/>
      <c r="Z103" s="234"/>
      <c r="AA103" s="234"/>
    </row>
    <row r="104" spans="1:27" ht="18" customHeight="1" thickBot="1" x14ac:dyDescent="0.25">
      <c r="A104" s="234"/>
      <c r="B104" s="924"/>
      <c r="C104" s="271" t="str">
        <f>AC56</f>
        <v/>
      </c>
      <c r="D104" s="276" t="str">
        <f>IF(C104="","",IF(AD56=0,SUMIF($D$42:$D$56,C104,$K$42:$K$56),SUMIF($C$42:$C$56,C104,$K$42:$K$56)))</f>
        <v/>
      </c>
      <c r="E104" s="234"/>
      <c r="F104" s="234"/>
      <c r="G104" s="234"/>
      <c r="H104" s="234"/>
      <c r="I104" s="234"/>
      <c r="J104" s="234"/>
      <c r="K104" s="234"/>
      <c r="L104" s="234"/>
      <c r="M104" s="234"/>
      <c r="N104" s="234"/>
      <c r="O104" s="234"/>
      <c r="P104" s="234"/>
      <c r="Q104" s="234"/>
      <c r="R104" s="234"/>
      <c r="S104" s="234"/>
      <c r="T104" s="283">
        <f t="shared" si="32"/>
        <v>0</v>
      </c>
      <c r="U104" s="234"/>
      <c r="V104" s="234"/>
      <c r="W104" s="234"/>
      <c r="X104" s="234"/>
      <c r="Y104" s="234"/>
      <c r="Z104" s="234"/>
      <c r="AA104" s="234"/>
    </row>
    <row r="105" spans="1:27" ht="18" customHeight="1" x14ac:dyDescent="0.2">
      <c r="A105" s="234"/>
      <c r="B105" s="936" t="s">
        <v>403</v>
      </c>
      <c r="C105" s="273" t="str">
        <f>AC57</f>
        <v/>
      </c>
      <c r="D105" s="284" t="str">
        <f>IF(C105="","",IF(AD57=0,SUMIF($D$57:$D$71,C105,$K$57:$K$71),SUMIF($C$57:$C$71,C105,$K$57:$K$71)))</f>
        <v/>
      </c>
      <c r="E105" s="234"/>
      <c r="F105" s="234"/>
      <c r="G105" s="234"/>
      <c r="H105" s="234"/>
      <c r="I105" s="234"/>
      <c r="J105" s="234"/>
      <c r="K105" s="234"/>
      <c r="L105" s="234"/>
      <c r="M105" s="234"/>
      <c r="N105" s="234"/>
      <c r="O105" s="234"/>
      <c r="P105" s="234"/>
      <c r="Q105" s="234"/>
      <c r="R105" s="234"/>
      <c r="S105" s="234"/>
      <c r="T105" s="281">
        <f t="shared" si="32"/>
        <v>0</v>
      </c>
      <c r="U105" s="234"/>
      <c r="V105" s="234"/>
      <c r="W105" s="234"/>
      <c r="X105" s="234"/>
      <c r="Y105" s="234"/>
      <c r="Z105" s="234"/>
      <c r="AA105" s="234"/>
    </row>
    <row r="106" spans="1:27" ht="18" customHeight="1" x14ac:dyDescent="0.2">
      <c r="A106" s="234"/>
      <c r="B106" s="936"/>
      <c r="C106" s="264" t="str">
        <f>AC58</f>
        <v/>
      </c>
      <c r="D106" s="263" t="str">
        <f>IF(C106="","",IF(AD58=0,SUMIF($D$57:$D$71,C106,$K$57:$K$71),SUMIF($C$57:$C$71,C106,$K$57:$K$71)))</f>
        <v/>
      </c>
      <c r="E106" s="234"/>
      <c r="F106" s="234"/>
      <c r="G106" s="234"/>
      <c r="H106" s="234"/>
      <c r="I106" s="234"/>
      <c r="J106" s="234"/>
      <c r="K106" s="234"/>
      <c r="L106" s="234"/>
      <c r="M106" s="234"/>
      <c r="N106" s="234"/>
      <c r="O106" s="234"/>
      <c r="P106" s="234"/>
      <c r="Q106" s="234"/>
      <c r="R106" s="234"/>
      <c r="S106" s="234"/>
      <c r="T106" s="282">
        <f t="shared" si="32"/>
        <v>0</v>
      </c>
      <c r="U106" s="234"/>
      <c r="V106" s="234"/>
      <c r="W106" s="234"/>
      <c r="X106" s="234"/>
      <c r="Y106" s="234"/>
      <c r="Z106" s="234"/>
      <c r="AA106" s="234"/>
    </row>
    <row r="107" spans="1:27" ht="18" customHeight="1" x14ac:dyDescent="0.2">
      <c r="A107" s="234"/>
      <c r="B107" s="936"/>
      <c r="C107" s="264" t="str">
        <f>AC59</f>
        <v/>
      </c>
      <c r="D107" s="263" t="str">
        <f>IF(C107="","",IF(AD59=0,SUMIF($D$57:$D$71,C107,$K$57:$K$71),SUMIF($C$57:$C$71,C107,$K$57:$K$71)))</f>
        <v/>
      </c>
      <c r="E107" s="234"/>
      <c r="F107" s="234"/>
      <c r="G107" s="234"/>
      <c r="H107" s="234"/>
      <c r="I107" s="234"/>
      <c r="J107" s="234"/>
      <c r="K107" s="234"/>
      <c r="L107" s="234"/>
      <c r="M107" s="234"/>
      <c r="N107" s="234"/>
      <c r="O107" s="234"/>
      <c r="P107" s="234"/>
      <c r="Q107" s="234"/>
      <c r="R107" s="234"/>
      <c r="S107" s="234"/>
      <c r="T107" s="282">
        <f t="shared" si="32"/>
        <v>0</v>
      </c>
      <c r="U107" s="234"/>
      <c r="V107" s="234"/>
      <c r="W107" s="234"/>
      <c r="X107" s="234"/>
      <c r="Y107" s="234"/>
      <c r="Z107" s="234"/>
      <c r="AA107" s="234"/>
    </row>
    <row r="108" spans="1:27" ht="18" customHeight="1" x14ac:dyDescent="0.2">
      <c r="A108" s="234"/>
      <c r="B108" s="936"/>
      <c r="C108" s="264" t="str">
        <f t="shared" ref="C108:C119" si="37">AC60</f>
        <v/>
      </c>
      <c r="D108" s="263" t="str">
        <f t="shared" ref="D108:D119" si="38">IF(C108="","",IF(AD60=0,SUMIF($D$57:$D$71,C108,$K$57:$K$71),SUMIF($C$57:$C$71,C108,$K$57:$K$71)))</f>
        <v/>
      </c>
      <c r="E108" s="234"/>
      <c r="F108" s="234"/>
      <c r="G108" s="234"/>
      <c r="H108" s="234"/>
      <c r="I108" s="234"/>
      <c r="J108" s="234"/>
      <c r="K108" s="234"/>
      <c r="L108" s="234"/>
      <c r="M108" s="234"/>
      <c r="N108" s="234"/>
      <c r="O108" s="234"/>
      <c r="P108" s="234"/>
      <c r="Q108" s="234"/>
      <c r="R108" s="234"/>
      <c r="S108" s="234"/>
      <c r="T108" s="282">
        <f t="shared" si="32"/>
        <v>0</v>
      </c>
      <c r="U108" s="234"/>
      <c r="V108" s="234"/>
      <c r="W108" s="234"/>
      <c r="X108" s="234"/>
      <c r="Y108" s="234"/>
      <c r="Z108" s="234"/>
      <c r="AA108" s="234"/>
    </row>
    <row r="109" spans="1:27" ht="18" customHeight="1" x14ac:dyDescent="0.2">
      <c r="A109" s="234"/>
      <c r="B109" s="936"/>
      <c r="C109" s="264" t="str">
        <f t="shared" si="37"/>
        <v/>
      </c>
      <c r="D109" s="263" t="str">
        <f t="shared" si="38"/>
        <v/>
      </c>
      <c r="E109" s="234"/>
      <c r="F109" s="234"/>
      <c r="G109" s="234"/>
      <c r="H109" s="234"/>
      <c r="I109" s="234"/>
      <c r="J109" s="234"/>
      <c r="K109" s="234"/>
      <c r="L109" s="234"/>
      <c r="M109" s="234"/>
      <c r="N109" s="234"/>
      <c r="O109" s="234"/>
      <c r="P109" s="234"/>
      <c r="Q109" s="234"/>
      <c r="R109" s="234"/>
      <c r="S109" s="234"/>
      <c r="T109" s="282">
        <f t="shared" si="32"/>
        <v>0</v>
      </c>
      <c r="U109" s="234"/>
      <c r="V109" s="234"/>
      <c r="W109" s="234"/>
      <c r="X109" s="234"/>
      <c r="Y109" s="234"/>
      <c r="Z109" s="234"/>
      <c r="AA109" s="234"/>
    </row>
    <row r="110" spans="1:27" ht="18" customHeight="1" x14ac:dyDescent="0.2">
      <c r="A110" s="234"/>
      <c r="B110" s="936"/>
      <c r="C110" s="264" t="str">
        <f t="shared" si="37"/>
        <v/>
      </c>
      <c r="D110" s="263" t="str">
        <f t="shared" si="38"/>
        <v/>
      </c>
      <c r="E110" s="234"/>
      <c r="F110" s="234"/>
      <c r="G110" s="234"/>
      <c r="H110" s="234"/>
      <c r="I110" s="234"/>
      <c r="J110" s="234"/>
      <c r="K110" s="234"/>
      <c r="L110" s="234"/>
      <c r="M110" s="234"/>
      <c r="N110" s="234"/>
      <c r="O110" s="234"/>
      <c r="P110" s="234"/>
      <c r="Q110" s="234"/>
      <c r="R110" s="234"/>
      <c r="S110" s="234"/>
      <c r="T110" s="282">
        <f t="shared" si="32"/>
        <v>0</v>
      </c>
      <c r="U110" s="234"/>
      <c r="V110" s="234"/>
      <c r="W110" s="234"/>
      <c r="X110" s="234"/>
      <c r="Y110" s="234"/>
      <c r="Z110" s="234"/>
      <c r="AA110" s="234"/>
    </row>
    <row r="111" spans="1:27" ht="18" customHeight="1" x14ac:dyDescent="0.2">
      <c r="A111" s="234"/>
      <c r="B111" s="936"/>
      <c r="C111" s="264" t="str">
        <f t="shared" si="37"/>
        <v/>
      </c>
      <c r="D111" s="263" t="str">
        <f t="shared" si="38"/>
        <v/>
      </c>
      <c r="E111" s="234"/>
      <c r="F111" s="234"/>
      <c r="G111" s="234"/>
      <c r="H111" s="234"/>
      <c r="I111" s="234"/>
      <c r="J111" s="234"/>
      <c r="K111" s="234"/>
      <c r="L111" s="234"/>
      <c r="M111" s="234"/>
      <c r="N111" s="234"/>
      <c r="O111" s="234"/>
      <c r="P111" s="234"/>
      <c r="Q111" s="234"/>
      <c r="R111" s="234"/>
      <c r="S111" s="234"/>
      <c r="T111" s="282">
        <f t="shared" si="32"/>
        <v>0</v>
      </c>
      <c r="U111" s="234"/>
      <c r="V111" s="234"/>
      <c r="W111" s="234"/>
      <c r="X111" s="234"/>
      <c r="Y111" s="234"/>
      <c r="Z111" s="234"/>
      <c r="AA111" s="234"/>
    </row>
    <row r="112" spans="1:27" ht="18" customHeight="1" x14ac:dyDescent="0.2">
      <c r="A112" s="234"/>
      <c r="B112" s="936"/>
      <c r="C112" s="264" t="str">
        <f t="shared" si="37"/>
        <v/>
      </c>
      <c r="D112" s="263" t="str">
        <f t="shared" si="38"/>
        <v/>
      </c>
      <c r="E112" s="234"/>
      <c r="F112" s="234"/>
      <c r="G112" s="234"/>
      <c r="H112" s="234"/>
      <c r="I112" s="234"/>
      <c r="J112" s="234"/>
      <c r="K112" s="234"/>
      <c r="L112" s="234"/>
      <c r="M112" s="234"/>
      <c r="N112" s="234"/>
      <c r="O112" s="234"/>
      <c r="P112" s="234"/>
      <c r="Q112" s="234"/>
      <c r="R112" s="234"/>
      <c r="S112" s="234"/>
      <c r="T112" s="282">
        <f t="shared" si="32"/>
        <v>0</v>
      </c>
      <c r="U112" s="234"/>
      <c r="V112" s="234"/>
      <c r="W112" s="234"/>
      <c r="X112" s="234"/>
      <c r="Y112" s="234"/>
      <c r="Z112" s="234"/>
      <c r="AA112" s="234"/>
    </row>
    <row r="113" spans="1:27" ht="18" customHeight="1" x14ac:dyDescent="0.2">
      <c r="A113" s="234"/>
      <c r="B113" s="936"/>
      <c r="C113" s="264" t="str">
        <f t="shared" si="37"/>
        <v/>
      </c>
      <c r="D113" s="263" t="str">
        <f t="shared" si="38"/>
        <v/>
      </c>
      <c r="E113" s="234"/>
      <c r="F113" s="234"/>
      <c r="G113" s="234"/>
      <c r="H113" s="234"/>
      <c r="I113" s="234"/>
      <c r="J113" s="234"/>
      <c r="K113" s="234"/>
      <c r="L113" s="234"/>
      <c r="M113" s="234"/>
      <c r="N113" s="234"/>
      <c r="O113" s="234"/>
      <c r="P113" s="234"/>
      <c r="Q113" s="234"/>
      <c r="R113" s="234"/>
      <c r="S113" s="234"/>
      <c r="T113" s="282">
        <f t="shared" si="32"/>
        <v>0</v>
      </c>
      <c r="U113" s="234"/>
      <c r="V113" s="234"/>
      <c r="W113" s="234"/>
      <c r="X113" s="234"/>
      <c r="Y113" s="234"/>
      <c r="Z113" s="234"/>
      <c r="AA113" s="234"/>
    </row>
    <row r="114" spans="1:27" ht="18" customHeight="1" x14ac:dyDescent="0.2">
      <c r="A114" s="234"/>
      <c r="B114" s="936"/>
      <c r="C114" s="264" t="str">
        <f t="shared" si="37"/>
        <v/>
      </c>
      <c r="D114" s="263" t="str">
        <f t="shared" si="38"/>
        <v/>
      </c>
      <c r="E114" s="234"/>
      <c r="F114" s="234"/>
      <c r="G114" s="234"/>
      <c r="H114" s="234"/>
      <c r="I114" s="234"/>
      <c r="J114" s="234"/>
      <c r="K114" s="234"/>
      <c r="L114" s="234"/>
      <c r="M114" s="234"/>
      <c r="N114" s="234"/>
      <c r="O114" s="234"/>
      <c r="P114" s="234"/>
      <c r="Q114" s="234"/>
      <c r="R114" s="234"/>
      <c r="S114" s="234"/>
      <c r="T114" s="282">
        <f t="shared" si="32"/>
        <v>0</v>
      </c>
      <c r="U114" s="234"/>
      <c r="V114" s="234"/>
      <c r="W114" s="234"/>
      <c r="X114" s="234"/>
      <c r="Y114" s="234"/>
      <c r="Z114" s="234"/>
      <c r="AA114" s="234"/>
    </row>
    <row r="115" spans="1:27" ht="18" customHeight="1" x14ac:dyDescent="0.2">
      <c r="A115" s="234"/>
      <c r="B115" s="936"/>
      <c r="C115" s="264" t="str">
        <f t="shared" si="37"/>
        <v/>
      </c>
      <c r="D115" s="263" t="str">
        <f t="shared" si="38"/>
        <v/>
      </c>
      <c r="E115" s="234"/>
      <c r="F115" s="234"/>
      <c r="G115" s="234"/>
      <c r="H115" s="234"/>
      <c r="I115" s="234"/>
      <c r="J115" s="234"/>
      <c r="K115" s="234"/>
      <c r="L115" s="234"/>
      <c r="M115" s="234"/>
      <c r="N115" s="234"/>
      <c r="O115" s="234"/>
      <c r="P115" s="234"/>
      <c r="Q115" s="234"/>
      <c r="R115" s="234"/>
      <c r="S115" s="234"/>
      <c r="T115" s="282">
        <f t="shared" si="32"/>
        <v>0</v>
      </c>
      <c r="U115" s="234"/>
      <c r="V115" s="234"/>
      <c r="W115" s="234"/>
      <c r="X115" s="234"/>
      <c r="Y115" s="234"/>
      <c r="Z115" s="234"/>
      <c r="AA115" s="234"/>
    </row>
    <row r="116" spans="1:27" ht="18" customHeight="1" x14ac:dyDescent="0.2">
      <c r="A116" s="234"/>
      <c r="B116" s="923"/>
      <c r="C116" s="264" t="str">
        <f t="shared" si="37"/>
        <v/>
      </c>
      <c r="D116" s="263" t="str">
        <f t="shared" si="38"/>
        <v/>
      </c>
      <c r="E116" s="234"/>
      <c r="F116" s="234"/>
      <c r="G116" s="234"/>
      <c r="H116" s="234"/>
      <c r="I116" s="234"/>
      <c r="J116" s="234"/>
      <c r="K116" s="234"/>
      <c r="L116" s="234"/>
      <c r="M116" s="234"/>
      <c r="N116" s="234"/>
      <c r="O116" s="234"/>
      <c r="P116" s="234"/>
      <c r="Q116" s="234"/>
      <c r="R116" s="234"/>
      <c r="S116" s="234"/>
      <c r="T116" s="282">
        <f t="shared" si="32"/>
        <v>0</v>
      </c>
      <c r="U116" s="234"/>
      <c r="V116" s="234"/>
      <c r="W116" s="234"/>
      <c r="X116" s="234"/>
      <c r="Y116" s="234"/>
      <c r="Z116" s="234"/>
      <c r="AA116" s="234"/>
    </row>
    <row r="117" spans="1:27" ht="18" customHeight="1" x14ac:dyDescent="0.2">
      <c r="A117" s="234"/>
      <c r="B117" s="923"/>
      <c r="C117" s="264" t="str">
        <f t="shared" si="37"/>
        <v/>
      </c>
      <c r="D117" s="263" t="str">
        <f t="shared" si="38"/>
        <v/>
      </c>
      <c r="E117" s="234"/>
      <c r="F117" s="234"/>
      <c r="G117" s="234"/>
      <c r="H117" s="234"/>
      <c r="I117" s="234"/>
      <c r="J117" s="234"/>
      <c r="K117" s="234"/>
      <c r="L117" s="234"/>
      <c r="M117" s="234"/>
      <c r="N117" s="234"/>
      <c r="O117" s="234"/>
      <c r="P117" s="234"/>
      <c r="Q117" s="234"/>
      <c r="R117" s="234"/>
      <c r="S117" s="234"/>
      <c r="T117" s="282">
        <f t="shared" si="32"/>
        <v>0</v>
      </c>
      <c r="U117" s="234"/>
      <c r="V117" s="234"/>
      <c r="W117" s="234"/>
      <c r="X117" s="234"/>
      <c r="Y117" s="234"/>
      <c r="Z117" s="234"/>
      <c r="AA117" s="234"/>
    </row>
    <row r="118" spans="1:27" ht="18" customHeight="1" x14ac:dyDescent="0.2">
      <c r="A118" s="234"/>
      <c r="B118" s="923"/>
      <c r="C118" s="264" t="str">
        <f t="shared" si="37"/>
        <v/>
      </c>
      <c r="D118" s="263" t="str">
        <f t="shared" si="38"/>
        <v/>
      </c>
      <c r="E118" s="234"/>
      <c r="F118" s="234"/>
      <c r="G118" s="234"/>
      <c r="H118" s="234"/>
      <c r="I118" s="234"/>
      <c r="J118" s="234"/>
      <c r="K118" s="234"/>
      <c r="L118" s="234"/>
      <c r="M118" s="234"/>
      <c r="N118" s="234"/>
      <c r="O118" s="234"/>
      <c r="P118" s="234"/>
      <c r="Q118" s="234"/>
      <c r="R118" s="234"/>
      <c r="S118" s="234"/>
      <c r="T118" s="282">
        <f t="shared" si="32"/>
        <v>0</v>
      </c>
      <c r="U118" s="234"/>
      <c r="V118" s="234"/>
      <c r="W118" s="234"/>
      <c r="X118" s="234"/>
      <c r="Y118" s="234"/>
      <c r="Z118" s="234"/>
      <c r="AA118" s="234"/>
    </row>
    <row r="119" spans="1:27" ht="17.25" customHeight="1" x14ac:dyDescent="0.2">
      <c r="A119" s="234"/>
      <c r="B119" s="923"/>
      <c r="C119" s="264" t="str">
        <f t="shared" si="37"/>
        <v/>
      </c>
      <c r="D119" s="263" t="str">
        <f t="shared" si="38"/>
        <v/>
      </c>
      <c r="E119" s="234"/>
      <c r="F119" s="234"/>
      <c r="G119" s="234"/>
      <c r="H119" s="234"/>
      <c r="I119" s="234"/>
      <c r="J119" s="234"/>
      <c r="K119" s="234"/>
      <c r="L119" s="234"/>
      <c r="M119" s="234"/>
      <c r="N119" s="234"/>
      <c r="O119" s="234"/>
      <c r="P119" s="234"/>
      <c r="Q119" s="234"/>
      <c r="R119" s="234"/>
      <c r="S119" s="234"/>
      <c r="T119" s="282">
        <f t="shared" si="32"/>
        <v>0</v>
      </c>
      <c r="U119" s="234"/>
      <c r="V119" s="234"/>
      <c r="W119" s="234"/>
      <c r="X119" s="234"/>
      <c r="Y119" s="234"/>
      <c r="Z119" s="234"/>
      <c r="AA119" s="234"/>
    </row>
    <row r="120" spans="1:27" ht="19.5" customHeight="1" thickBot="1" x14ac:dyDescent="0.25">
      <c r="A120" s="234"/>
      <c r="B120" s="924"/>
      <c r="C120" s="271" t="str">
        <f>AC71</f>
        <v/>
      </c>
      <c r="D120" s="276" t="str">
        <f>IF(C120="","",IF(AD71=0,SUMIF($D$57:$D$71,C120,$K$57:$K$71),SUMIF($C$57:$C$71,C120,$K$57:$K$71)))</f>
        <v/>
      </c>
      <c r="E120" s="234"/>
      <c r="F120" s="234"/>
      <c r="G120" s="234"/>
      <c r="H120" s="234"/>
      <c r="I120" s="234"/>
      <c r="J120" s="234"/>
      <c r="K120" s="234"/>
      <c r="L120" s="234"/>
      <c r="M120" s="234"/>
      <c r="N120" s="234"/>
      <c r="O120" s="234"/>
      <c r="P120" s="234"/>
      <c r="Q120" s="234"/>
      <c r="R120" s="234"/>
      <c r="S120" s="234"/>
      <c r="T120" s="283">
        <f t="shared" si="32"/>
        <v>0</v>
      </c>
      <c r="U120" s="234"/>
      <c r="V120" s="234"/>
      <c r="W120" s="234"/>
      <c r="X120" s="234"/>
      <c r="Y120" s="234"/>
      <c r="Z120" s="234"/>
      <c r="AA120" s="234"/>
    </row>
    <row r="121" spans="1:27" x14ac:dyDescent="0.2">
      <c r="A121" s="234"/>
      <c r="B121" s="234"/>
      <c r="C121" s="234"/>
      <c r="D121" s="234"/>
      <c r="E121" s="234"/>
      <c r="F121" s="234"/>
      <c r="G121" s="234"/>
      <c r="H121" s="234"/>
      <c r="I121" s="234"/>
      <c r="J121" s="234"/>
      <c r="K121" s="234"/>
      <c r="L121" s="234"/>
      <c r="M121" s="234"/>
      <c r="N121" s="234"/>
      <c r="O121" s="234"/>
      <c r="P121" s="234"/>
      <c r="Q121" s="234"/>
      <c r="R121" s="234"/>
      <c r="S121" s="234"/>
      <c r="T121" s="285"/>
      <c r="U121" s="234"/>
      <c r="V121" s="234"/>
      <c r="W121" s="234"/>
      <c r="X121" s="234"/>
      <c r="Y121" s="234"/>
      <c r="Z121" s="234"/>
      <c r="AA121" s="234"/>
    </row>
    <row r="122" spans="1:27" ht="16.5" x14ac:dyDescent="0.3">
      <c r="A122" s="234"/>
      <c r="B122" s="234"/>
      <c r="C122" s="234"/>
      <c r="E122" s="65" t="s">
        <v>406</v>
      </c>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row>
    <row r="123" spans="1:27" x14ac:dyDescent="0.2">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row>
    <row r="124" spans="1:27" x14ac:dyDescent="0.2">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row>
    <row r="125" spans="1:27" ht="15" x14ac:dyDescent="0.25">
      <c r="A125" s="234"/>
      <c r="B125" s="249" t="s">
        <v>64</v>
      </c>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row>
    <row r="126" spans="1:27" x14ac:dyDescent="0.2">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row>
    <row r="127" spans="1:27" x14ac:dyDescent="0.2">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row>
    <row r="128" spans="1:27" ht="18" customHeight="1" thickBot="1" x14ac:dyDescent="0.25">
      <c r="A128" s="234"/>
      <c r="C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row>
    <row r="129" spans="1:27" ht="73.5" customHeight="1" thickBot="1" x14ac:dyDescent="0.25">
      <c r="A129" s="234"/>
      <c r="B129" s="234"/>
      <c r="C129" s="250" t="s">
        <v>110</v>
      </c>
      <c r="D129" s="253" t="s">
        <v>418</v>
      </c>
      <c r="E129" s="253" t="s">
        <v>419</v>
      </c>
      <c r="F129" s="253" t="s">
        <v>717</v>
      </c>
      <c r="G129" s="286" t="s">
        <v>534</v>
      </c>
      <c r="H129" s="286" t="s">
        <v>539</v>
      </c>
      <c r="I129" s="234"/>
      <c r="J129" s="234"/>
      <c r="K129" s="234"/>
      <c r="L129" s="234"/>
      <c r="M129" s="234"/>
      <c r="N129" s="234"/>
      <c r="O129" s="234"/>
      <c r="P129" s="234"/>
      <c r="Q129" s="234"/>
      <c r="R129" s="234"/>
      <c r="S129" s="234"/>
      <c r="T129" s="234"/>
      <c r="U129" s="234"/>
      <c r="V129" s="234"/>
      <c r="W129" s="234"/>
      <c r="X129" s="234"/>
      <c r="Y129" s="234"/>
      <c r="Z129" s="234"/>
      <c r="AA129" s="234"/>
    </row>
    <row r="130" spans="1:27" ht="18" customHeight="1" x14ac:dyDescent="0.2">
      <c r="A130" s="234"/>
      <c r="B130" s="922" t="s">
        <v>116</v>
      </c>
      <c r="C130" s="287" t="str">
        <f>IF(C75="","",C75)</f>
        <v/>
      </c>
      <c r="D130" s="492"/>
      <c r="E130" s="493"/>
      <c r="F130" s="493"/>
      <c r="G130" s="288" t="str">
        <f>D75</f>
        <v/>
      </c>
      <c r="H130" s="289" t="str">
        <f t="shared" ref="H130:H162" si="39">IF(C130="","",D130-E130+F130-G130)</f>
        <v/>
      </c>
      <c r="I130" s="234"/>
      <c r="J130" s="234"/>
      <c r="K130" s="234"/>
      <c r="L130" s="234"/>
      <c r="M130" s="234"/>
      <c r="N130" s="234"/>
      <c r="O130" s="234"/>
      <c r="P130" s="234"/>
      <c r="Q130" s="234"/>
      <c r="R130" s="234"/>
      <c r="S130" s="234"/>
      <c r="T130" s="234"/>
      <c r="U130" s="234"/>
      <c r="V130" s="234"/>
      <c r="W130" s="234"/>
      <c r="X130" s="234"/>
      <c r="Y130" s="234"/>
      <c r="Z130" s="234"/>
      <c r="AA130" s="234"/>
    </row>
    <row r="131" spans="1:27" ht="18" customHeight="1" x14ac:dyDescent="0.2">
      <c r="A131" s="234"/>
      <c r="B131" s="923"/>
      <c r="C131" s="290" t="str">
        <f>IF(C76="","",C76)</f>
        <v/>
      </c>
      <c r="D131" s="494"/>
      <c r="E131" s="485"/>
      <c r="F131" s="485"/>
      <c r="G131" s="291" t="str">
        <f>D76</f>
        <v/>
      </c>
      <c r="H131" s="292" t="str">
        <f t="shared" si="39"/>
        <v/>
      </c>
      <c r="I131" s="234"/>
      <c r="J131" s="234"/>
      <c r="K131" s="234"/>
      <c r="L131" s="234"/>
      <c r="M131" s="234"/>
      <c r="N131" s="234"/>
      <c r="O131" s="234"/>
      <c r="P131" s="234"/>
      <c r="Q131" s="234"/>
      <c r="R131" s="234"/>
      <c r="S131" s="234"/>
      <c r="T131" s="234"/>
      <c r="U131" s="234"/>
      <c r="V131" s="234"/>
      <c r="W131" s="234"/>
      <c r="X131" s="234"/>
      <c r="Y131" s="234"/>
      <c r="Z131" s="234"/>
      <c r="AA131" s="234"/>
    </row>
    <row r="132" spans="1:27" ht="18" customHeight="1" x14ac:dyDescent="0.2">
      <c r="A132" s="234"/>
      <c r="B132" s="923"/>
      <c r="C132" s="290" t="str">
        <f>IF(C77="","",C77)</f>
        <v/>
      </c>
      <c r="D132" s="494"/>
      <c r="E132" s="485"/>
      <c r="F132" s="485"/>
      <c r="G132" s="291" t="str">
        <f>D77</f>
        <v/>
      </c>
      <c r="H132" s="292" t="str">
        <f t="shared" si="39"/>
        <v/>
      </c>
      <c r="I132" s="234"/>
      <c r="J132" s="234"/>
      <c r="K132" s="234"/>
      <c r="L132" s="234"/>
      <c r="M132" s="234"/>
      <c r="N132" s="234"/>
      <c r="O132" s="234"/>
      <c r="P132" s="234"/>
      <c r="Q132" s="234"/>
      <c r="R132" s="234"/>
      <c r="S132" s="234"/>
      <c r="T132" s="234"/>
      <c r="U132" s="234"/>
      <c r="V132" s="234"/>
      <c r="W132" s="234"/>
      <c r="X132" s="234"/>
      <c r="Y132" s="234"/>
      <c r="Z132" s="234"/>
      <c r="AA132" s="234"/>
    </row>
    <row r="133" spans="1:27" ht="18" customHeight="1" x14ac:dyDescent="0.2">
      <c r="A133" s="234"/>
      <c r="B133" s="923"/>
      <c r="C133" s="290" t="str">
        <f>IF(C78="","",C78)</f>
        <v/>
      </c>
      <c r="D133" s="494"/>
      <c r="E133" s="485"/>
      <c r="F133" s="485"/>
      <c r="G133" s="291" t="str">
        <f>D78</f>
        <v/>
      </c>
      <c r="H133" s="292" t="str">
        <f t="shared" si="39"/>
        <v/>
      </c>
      <c r="I133" s="234"/>
      <c r="J133" s="234"/>
      <c r="K133" s="234"/>
      <c r="L133" s="234"/>
      <c r="M133" s="234"/>
      <c r="N133" s="234"/>
      <c r="O133" s="234"/>
      <c r="P133" s="234"/>
      <c r="Q133" s="234"/>
      <c r="R133" s="234"/>
      <c r="S133" s="234"/>
      <c r="T133" s="234"/>
      <c r="U133" s="234"/>
      <c r="V133" s="234"/>
      <c r="W133" s="234"/>
      <c r="X133" s="234"/>
      <c r="Y133" s="234"/>
      <c r="Z133" s="234"/>
      <c r="AA133" s="234"/>
    </row>
    <row r="134" spans="1:27" ht="18" customHeight="1" x14ac:dyDescent="0.2">
      <c r="A134" s="234"/>
      <c r="B134" s="923"/>
      <c r="C134" s="290" t="str">
        <f t="shared" ref="C134:C144" si="40">IF(C79="","",C79)</f>
        <v/>
      </c>
      <c r="D134" s="494"/>
      <c r="E134" s="485"/>
      <c r="F134" s="485"/>
      <c r="G134" s="291" t="str">
        <f t="shared" ref="G134:G144" si="41">D79</f>
        <v/>
      </c>
      <c r="H134" s="292" t="str">
        <f t="shared" ref="H134:H144" si="42">IF(C134="","",D134-E134+F134-G134)</f>
        <v/>
      </c>
      <c r="I134" s="234"/>
      <c r="J134" s="234"/>
      <c r="K134" s="234"/>
      <c r="L134" s="234"/>
      <c r="M134" s="234"/>
      <c r="N134" s="234"/>
      <c r="O134" s="234"/>
      <c r="P134" s="234"/>
      <c r="Q134" s="234"/>
      <c r="R134" s="234"/>
      <c r="S134" s="234"/>
      <c r="T134" s="234"/>
      <c r="U134" s="234"/>
      <c r="V134" s="234"/>
      <c r="W134" s="234"/>
      <c r="X134" s="234"/>
      <c r="Y134" s="234"/>
      <c r="Z134" s="234"/>
      <c r="AA134" s="234"/>
    </row>
    <row r="135" spans="1:27" ht="18" customHeight="1" x14ac:dyDescent="0.2">
      <c r="A135" s="234"/>
      <c r="B135" s="923"/>
      <c r="C135" s="290" t="str">
        <f t="shared" si="40"/>
        <v/>
      </c>
      <c r="D135" s="494"/>
      <c r="E135" s="485"/>
      <c r="F135" s="485"/>
      <c r="G135" s="291" t="str">
        <f t="shared" si="41"/>
        <v/>
      </c>
      <c r="H135" s="292" t="str">
        <f t="shared" si="42"/>
        <v/>
      </c>
      <c r="I135" s="234"/>
      <c r="J135" s="234"/>
      <c r="K135" s="234"/>
      <c r="L135" s="234"/>
      <c r="M135" s="234"/>
      <c r="N135" s="234"/>
      <c r="O135" s="234"/>
      <c r="P135" s="234"/>
      <c r="Q135" s="234"/>
      <c r="R135" s="234"/>
      <c r="S135" s="234"/>
      <c r="T135" s="234"/>
      <c r="U135" s="234"/>
      <c r="V135" s="234"/>
      <c r="W135" s="234"/>
      <c r="X135" s="234"/>
      <c r="Y135" s="234"/>
      <c r="Z135" s="234"/>
      <c r="AA135" s="234"/>
    </row>
    <row r="136" spans="1:27" ht="18" customHeight="1" x14ac:dyDescent="0.2">
      <c r="A136" s="234"/>
      <c r="B136" s="923"/>
      <c r="C136" s="290" t="str">
        <f t="shared" si="40"/>
        <v/>
      </c>
      <c r="D136" s="494"/>
      <c r="E136" s="485"/>
      <c r="F136" s="485"/>
      <c r="G136" s="291" t="str">
        <f t="shared" si="41"/>
        <v/>
      </c>
      <c r="H136" s="292" t="str">
        <f t="shared" si="42"/>
        <v/>
      </c>
      <c r="I136" s="234"/>
      <c r="J136" s="234"/>
      <c r="K136" s="234"/>
      <c r="L136" s="234"/>
      <c r="M136" s="234"/>
      <c r="N136" s="234"/>
      <c r="O136" s="234"/>
      <c r="P136" s="234"/>
      <c r="Q136" s="234"/>
      <c r="R136" s="234"/>
      <c r="S136" s="234"/>
      <c r="T136" s="234"/>
      <c r="U136" s="234"/>
      <c r="V136" s="234"/>
      <c r="W136" s="234"/>
      <c r="X136" s="234"/>
      <c r="Y136" s="234"/>
      <c r="Z136" s="234"/>
      <c r="AA136" s="234"/>
    </row>
    <row r="137" spans="1:27" ht="18" customHeight="1" x14ac:dyDescent="0.2">
      <c r="A137" s="234"/>
      <c r="B137" s="923"/>
      <c r="C137" s="290" t="str">
        <f t="shared" si="40"/>
        <v/>
      </c>
      <c r="D137" s="494"/>
      <c r="E137" s="485"/>
      <c r="F137" s="485"/>
      <c r="G137" s="291" t="str">
        <f t="shared" si="41"/>
        <v/>
      </c>
      <c r="H137" s="292" t="str">
        <f t="shared" si="42"/>
        <v/>
      </c>
      <c r="I137" s="234"/>
      <c r="J137" s="234"/>
      <c r="K137" s="234"/>
      <c r="L137" s="234"/>
      <c r="M137" s="234"/>
      <c r="N137" s="234"/>
      <c r="O137" s="234"/>
      <c r="P137" s="234"/>
      <c r="Q137" s="234"/>
      <c r="R137" s="234"/>
      <c r="S137" s="234"/>
      <c r="T137" s="234"/>
      <c r="U137" s="234"/>
      <c r="V137" s="234"/>
      <c r="W137" s="234"/>
      <c r="X137" s="234"/>
      <c r="Y137" s="234"/>
      <c r="Z137" s="234"/>
      <c r="AA137" s="234"/>
    </row>
    <row r="138" spans="1:27" ht="18" customHeight="1" x14ac:dyDescent="0.2">
      <c r="A138" s="234"/>
      <c r="B138" s="923"/>
      <c r="C138" s="290" t="str">
        <f t="shared" si="40"/>
        <v/>
      </c>
      <c r="D138" s="494"/>
      <c r="E138" s="485"/>
      <c r="F138" s="485"/>
      <c r="G138" s="291" t="str">
        <f t="shared" si="41"/>
        <v/>
      </c>
      <c r="H138" s="292" t="str">
        <f t="shared" si="42"/>
        <v/>
      </c>
      <c r="I138" s="234"/>
      <c r="J138" s="234"/>
      <c r="K138" s="234"/>
      <c r="L138" s="234"/>
      <c r="M138" s="234"/>
      <c r="N138" s="234"/>
      <c r="O138" s="234"/>
      <c r="P138" s="234"/>
      <c r="Q138" s="234"/>
      <c r="R138" s="234"/>
      <c r="S138" s="234"/>
      <c r="T138" s="234"/>
      <c r="U138" s="234"/>
      <c r="V138" s="234"/>
      <c r="W138" s="234"/>
      <c r="X138" s="234"/>
      <c r="Y138" s="234"/>
      <c r="Z138" s="234"/>
      <c r="AA138" s="234"/>
    </row>
    <row r="139" spans="1:27" ht="18" customHeight="1" x14ac:dyDescent="0.2">
      <c r="A139" s="234"/>
      <c r="B139" s="923"/>
      <c r="C139" s="290" t="str">
        <f t="shared" si="40"/>
        <v/>
      </c>
      <c r="D139" s="494"/>
      <c r="E139" s="485"/>
      <c r="F139" s="485"/>
      <c r="G139" s="291" t="str">
        <f t="shared" si="41"/>
        <v/>
      </c>
      <c r="H139" s="292" t="str">
        <f t="shared" si="42"/>
        <v/>
      </c>
      <c r="I139" s="234"/>
      <c r="J139" s="234"/>
      <c r="K139" s="234"/>
      <c r="L139" s="234"/>
      <c r="M139" s="234"/>
      <c r="N139" s="234"/>
      <c r="O139" s="234"/>
      <c r="P139" s="234"/>
      <c r="Q139" s="234"/>
      <c r="R139" s="234"/>
      <c r="S139" s="234"/>
      <c r="T139" s="234"/>
      <c r="U139" s="234"/>
      <c r="V139" s="234"/>
      <c r="W139" s="234"/>
      <c r="X139" s="234"/>
      <c r="Y139" s="234"/>
      <c r="Z139" s="234"/>
      <c r="AA139" s="234"/>
    </row>
    <row r="140" spans="1:27" ht="18" customHeight="1" x14ac:dyDescent="0.2">
      <c r="A140" s="234"/>
      <c r="B140" s="923"/>
      <c r="C140" s="290" t="str">
        <f t="shared" si="40"/>
        <v/>
      </c>
      <c r="D140" s="494"/>
      <c r="E140" s="485"/>
      <c r="F140" s="485"/>
      <c r="G140" s="291" t="str">
        <f t="shared" si="41"/>
        <v/>
      </c>
      <c r="H140" s="292" t="str">
        <f t="shared" si="42"/>
        <v/>
      </c>
      <c r="I140" s="234"/>
      <c r="J140" s="234"/>
      <c r="K140" s="234"/>
      <c r="L140" s="234"/>
      <c r="M140" s="234"/>
      <c r="N140" s="234"/>
      <c r="O140" s="234"/>
      <c r="P140" s="234"/>
      <c r="Q140" s="234"/>
      <c r="R140" s="234"/>
      <c r="S140" s="234"/>
      <c r="T140" s="234"/>
      <c r="U140" s="234"/>
      <c r="V140" s="234"/>
      <c r="W140" s="234"/>
      <c r="X140" s="234"/>
      <c r="Y140" s="234"/>
      <c r="Z140" s="234"/>
      <c r="AA140" s="234"/>
    </row>
    <row r="141" spans="1:27" ht="18" customHeight="1" x14ac:dyDescent="0.2">
      <c r="A141" s="234"/>
      <c r="B141" s="923"/>
      <c r="C141" s="290" t="str">
        <f t="shared" si="40"/>
        <v/>
      </c>
      <c r="D141" s="494"/>
      <c r="E141" s="485"/>
      <c r="F141" s="485"/>
      <c r="G141" s="291" t="str">
        <f t="shared" si="41"/>
        <v/>
      </c>
      <c r="H141" s="292" t="str">
        <f t="shared" si="42"/>
        <v/>
      </c>
      <c r="I141" s="234"/>
      <c r="J141" s="234"/>
      <c r="K141" s="234"/>
      <c r="L141" s="234"/>
      <c r="M141" s="234"/>
      <c r="N141" s="234"/>
      <c r="O141" s="234"/>
      <c r="P141" s="234"/>
      <c r="Q141" s="234"/>
      <c r="R141" s="234"/>
      <c r="S141" s="234"/>
      <c r="T141" s="234"/>
      <c r="U141" s="234"/>
      <c r="V141" s="234"/>
      <c r="W141" s="234"/>
      <c r="X141" s="234"/>
      <c r="Y141" s="234"/>
      <c r="Z141" s="234"/>
      <c r="AA141" s="234"/>
    </row>
    <row r="142" spans="1:27" ht="18" customHeight="1" x14ac:dyDescent="0.2">
      <c r="A142" s="234"/>
      <c r="B142" s="923"/>
      <c r="C142" s="290" t="str">
        <f t="shared" si="40"/>
        <v/>
      </c>
      <c r="D142" s="494"/>
      <c r="E142" s="485"/>
      <c r="F142" s="485"/>
      <c r="G142" s="291" t="str">
        <f t="shared" si="41"/>
        <v/>
      </c>
      <c r="H142" s="292" t="str">
        <f t="shared" si="42"/>
        <v/>
      </c>
      <c r="I142" s="234"/>
      <c r="J142" s="234"/>
      <c r="K142" s="234"/>
      <c r="L142" s="234"/>
      <c r="M142" s="234"/>
      <c r="N142" s="234"/>
      <c r="O142" s="234"/>
      <c r="P142" s="234"/>
      <c r="Q142" s="234"/>
      <c r="R142" s="234"/>
      <c r="S142" s="234"/>
      <c r="T142" s="234"/>
      <c r="U142" s="234"/>
      <c r="V142" s="234"/>
      <c r="W142" s="234"/>
      <c r="X142" s="234"/>
      <c r="Y142" s="234"/>
      <c r="Z142" s="234"/>
      <c r="AA142" s="234"/>
    </row>
    <row r="143" spans="1:27" ht="18" customHeight="1" x14ac:dyDescent="0.2">
      <c r="A143" s="234"/>
      <c r="B143" s="923"/>
      <c r="C143" s="290" t="str">
        <f t="shared" si="40"/>
        <v/>
      </c>
      <c r="D143" s="494"/>
      <c r="E143" s="485"/>
      <c r="F143" s="485"/>
      <c r="G143" s="291" t="str">
        <f t="shared" si="41"/>
        <v/>
      </c>
      <c r="H143" s="292" t="str">
        <f t="shared" si="42"/>
        <v/>
      </c>
      <c r="I143" s="234"/>
      <c r="J143" s="234"/>
      <c r="K143" s="234"/>
      <c r="L143" s="234"/>
      <c r="M143" s="234"/>
      <c r="N143" s="234"/>
      <c r="O143" s="234"/>
      <c r="P143" s="234"/>
      <c r="Q143" s="234"/>
      <c r="R143" s="234"/>
      <c r="S143" s="234"/>
      <c r="T143" s="234"/>
      <c r="U143" s="234"/>
      <c r="V143" s="234"/>
      <c r="W143" s="234"/>
      <c r="X143" s="234"/>
      <c r="Y143" s="234"/>
      <c r="Z143" s="234"/>
      <c r="AA143" s="234"/>
    </row>
    <row r="144" spans="1:27" ht="18" customHeight="1" thickBot="1" x14ac:dyDescent="0.25">
      <c r="A144" s="234"/>
      <c r="B144" s="924"/>
      <c r="C144" s="293" t="str">
        <f t="shared" si="40"/>
        <v/>
      </c>
      <c r="D144" s="495"/>
      <c r="E144" s="490"/>
      <c r="F144" s="490"/>
      <c r="G144" s="294" t="str">
        <f t="shared" si="41"/>
        <v/>
      </c>
      <c r="H144" s="295" t="str">
        <f t="shared" si="42"/>
        <v/>
      </c>
      <c r="I144" s="234"/>
      <c r="J144" s="234"/>
      <c r="K144" s="234"/>
      <c r="L144" s="234"/>
      <c r="M144" s="234"/>
      <c r="N144" s="234"/>
      <c r="O144" s="234"/>
      <c r="P144" s="234"/>
      <c r="Q144" s="234"/>
      <c r="R144" s="234"/>
      <c r="S144" s="234"/>
      <c r="T144" s="234"/>
      <c r="U144" s="234"/>
      <c r="V144" s="234"/>
      <c r="W144" s="234"/>
      <c r="X144" s="234"/>
      <c r="Y144" s="234"/>
      <c r="Z144" s="234"/>
      <c r="AA144" s="234"/>
    </row>
    <row r="145" spans="1:27" ht="18" customHeight="1" x14ac:dyDescent="0.2">
      <c r="A145" s="234"/>
      <c r="B145" s="922" t="s">
        <v>402</v>
      </c>
      <c r="C145" s="287" t="str">
        <f>IF(C90="","",C90)</f>
        <v/>
      </c>
      <c r="D145" s="492"/>
      <c r="E145" s="493"/>
      <c r="F145" s="493"/>
      <c r="G145" s="296" t="str">
        <f>D90</f>
        <v/>
      </c>
      <c r="H145" s="289" t="str">
        <f t="shared" si="39"/>
        <v/>
      </c>
      <c r="I145" s="234"/>
      <c r="J145" s="234"/>
      <c r="K145" s="234"/>
      <c r="L145" s="234"/>
      <c r="M145" s="234"/>
      <c r="N145" s="234"/>
      <c r="O145" s="234"/>
      <c r="P145" s="234"/>
      <c r="Q145" s="234"/>
      <c r="R145" s="234"/>
      <c r="S145" s="234"/>
      <c r="T145" s="234"/>
      <c r="U145" s="234"/>
      <c r="V145" s="234"/>
      <c r="W145" s="234"/>
      <c r="X145" s="234"/>
      <c r="Y145" s="234"/>
      <c r="Z145" s="234"/>
      <c r="AA145" s="234"/>
    </row>
    <row r="146" spans="1:27" ht="18" customHeight="1" x14ac:dyDescent="0.2">
      <c r="A146" s="234"/>
      <c r="B146" s="923"/>
      <c r="C146" s="290" t="str">
        <f>IF(C91="","",C91)</f>
        <v/>
      </c>
      <c r="D146" s="494"/>
      <c r="E146" s="485"/>
      <c r="F146" s="485"/>
      <c r="G146" s="291" t="str">
        <f>D91</f>
        <v/>
      </c>
      <c r="H146" s="292" t="str">
        <f t="shared" si="39"/>
        <v/>
      </c>
      <c r="I146" s="234"/>
      <c r="J146" s="234"/>
      <c r="K146" s="234"/>
      <c r="L146" s="234"/>
      <c r="M146" s="234"/>
      <c r="N146" s="234"/>
      <c r="O146" s="234"/>
      <c r="P146" s="234"/>
      <c r="Q146" s="234"/>
      <c r="R146" s="234"/>
      <c r="S146" s="234"/>
      <c r="T146" s="234"/>
      <c r="U146" s="234"/>
      <c r="V146" s="234"/>
      <c r="W146" s="234"/>
      <c r="X146" s="234"/>
      <c r="Y146" s="234"/>
      <c r="Z146" s="234"/>
      <c r="AA146" s="234"/>
    </row>
    <row r="147" spans="1:27" ht="18" customHeight="1" x14ac:dyDescent="0.2">
      <c r="A147" s="234"/>
      <c r="B147" s="923"/>
      <c r="C147" s="290" t="str">
        <f>IF(C92="","",C92)</f>
        <v/>
      </c>
      <c r="D147" s="494"/>
      <c r="E147" s="485"/>
      <c r="F147" s="485"/>
      <c r="G147" s="291" t="str">
        <f>D92</f>
        <v/>
      </c>
      <c r="H147" s="292" t="str">
        <f t="shared" si="39"/>
        <v/>
      </c>
      <c r="I147" s="234"/>
      <c r="J147" s="234"/>
      <c r="K147" s="234"/>
      <c r="L147" s="234"/>
      <c r="M147" s="234"/>
      <c r="N147" s="234"/>
      <c r="O147" s="234"/>
      <c r="P147" s="234"/>
      <c r="Q147" s="234"/>
      <c r="R147" s="234"/>
      <c r="S147" s="234"/>
      <c r="T147" s="234"/>
      <c r="U147" s="234"/>
      <c r="V147" s="234"/>
      <c r="W147" s="234"/>
      <c r="X147" s="234"/>
      <c r="Y147" s="234"/>
      <c r="Z147" s="234"/>
      <c r="AA147" s="234"/>
    </row>
    <row r="148" spans="1:27" ht="18" customHeight="1" x14ac:dyDescent="0.2">
      <c r="A148" s="234"/>
      <c r="B148" s="923"/>
      <c r="C148" s="290" t="str">
        <f t="shared" ref="C148:C159" si="43">IF(C93="","",C93)</f>
        <v/>
      </c>
      <c r="D148" s="485"/>
      <c r="E148" s="485"/>
      <c r="F148" s="485"/>
      <c r="G148" s="291" t="str">
        <f t="shared" ref="G148:G159" si="44">D93</f>
        <v/>
      </c>
      <c r="H148" s="292" t="str">
        <f t="shared" ref="H148:H159" si="45">IF(C148="","",D148-E148+F148-G148)</f>
        <v/>
      </c>
      <c r="I148" s="234"/>
      <c r="J148" s="234"/>
      <c r="K148" s="234"/>
      <c r="L148" s="234"/>
      <c r="M148" s="234"/>
      <c r="N148" s="234"/>
      <c r="O148" s="234"/>
      <c r="P148" s="234"/>
      <c r="Q148" s="234"/>
      <c r="R148" s="234"/>
      <c r="S148" s="234"/>
      <c r="T148" s="234"/>
      <c r="U148" s="234"/>
      <c r="V148" s="234"/>
      <c r="W148" s="234"/>
      <c r="X148" s="234"/>
      <c r="Y148" s="234"/>
      <c r="Z148" s="234"/>
      <c r="AA148" s="234"/>
    </row>
    <row r="149" spans="1:27" ht="18" customHeight="1" x14ac:dyDescent="0.2">
      <c r="A149" s="234"/>
      <c r="B149" s="923"/>
      <c r="C149" s="290" t="str">
        <f t="shared" si="43"/>
        <v/>
      </c>
      <c r="D149" s="485"/>
      <c r="E149" s="485"/>
      <c r="F149" s="485"/>
      <c r="G149" s="291" t="str">
        <f t="shared" si="44"/>
        <v/>
      </c>
      <c r="H149" s="292" t="str">
        <f t="shared" si="45"/>
        <v/>
      </c>
      <c r="I149" s="234"/>
      <c r="J149" s="234"/>
      <c r="K149" s="234"/>
      <c r="L149" s="234"/>
      <c r="M149" s="234"/>
      <c r="N149" s="234"/>
      <c r="O149" s="234"/>
      <c r="P149" s="234"/>
      <c r="Q149" s="234"/>
      <c r="R149" s="234"/>
      <c r="S149" s="234"/>
      <c r="T149" s="234"/>
      <c r="U149" s="234"/>
      <c r="V149" s="234"/>
      <c r="W149" s="234"/>
      <c r="X149" s="234"/>
      <c r="Y149" s="234"/>
      <c r="Z149" s="234"/>
      <c r="AA149" s="234"/>
    </row>
    <row r="150" spans="1:27" ht="18" customHeight="1" x14ac:dyDescent="0.2">
      <c r="A150" s="234"/>
      <c r="B150" s="923"/>
      <c r="C150" s="290" t="str">
        <f t="shared" si="43"/>
        <v/>
      </c>
      <c r="D150" s="485"/>
      <c r="E150" s="485"/>
      <c r="F150" s="485"/>
      <c r="G150" s="291" t="str">
        <f t="shared" si="44"/>
        <v/>
      </c>
      <c r="H150" s="292" t="str">
        <f t="shared" si="45"/>
        <v/>
      </c>
      <c r="I150" s="234"/>
      <c r="J150" s="234"/>
      <c r="K150" s="234"/>
      <c r="L150" s="234"/>
      <c r="M150" s="234"/>
      <c r="N150" s="234"/>
      <c r="O150" s="234"/>
      <c r="P150" s="234"/>
      <c r="Q150" s="234"/>
      <c r="R150" s="234"/>
      <c r="S150" s="234"/>
      <c r="T150" s="234"/>
      <c r="U150" s="234"/>
      <c r="V150" s="234"/>
      <c r="W150" s="234"/>
      <c r="X150" s="234"/>
      <c r="Y150" s="234"/>
      <c r="Z150" s="234"/>
      <c r="AA150" s="234"/>
    </row>
    <row r="151" spans="1:27" ht="18" customHeight="1" x14ac:dyDescent="0.2">
      <c r="A151" s="234"/>
      <c r="B151" s="923"/>
      <c r="C151" s="290" t="str">
        <f t="shared" si="43"/>
        <v/>
      </c>
      <c r="D151" s="485"/>
      <c r="E151" s="485"/>
      <c r="F151" s="485"/>
      <c r="G151" s="291" t="str">
        <f t="shared" si="44"/>
        <v/>
      </c>
      <c r="H151" s="292" t="str">
        <f t="shared" si="45"/>
        <v/>
      </c>
      <c r="I151" s="234"/>
      <c r="J151" s="234"/>
      <c r="K151" s="234"/>
      <c r="L151" s="234"/>
      <c r="M151" s="234"/>
      <c r="N151" s="234"/>
      <c r="O151" s="234"/>
      <c r="P151" s="234"/>
      <c r="Q151" s="234"/>
      <c r="R151" s="234"/>
      <c r="S151" s="234"/>
      <c r="T151" s="234"/>
      <c r="U151" s="234"/>
      <c r="V151" s="234"/>
      <c r="W151" s="234"/>
      <c r="X151" s="234"/>
      <c r="Y151" s="234"/>
      <c r="Z151" s="234"/>
      <c r="AA151" s="234"/>
    </row>
    <row r="152" spans="1:27" ht="18" customHeight="1" x14ac:dyDescent="0.2">
      <c r="A152" s="234"/>
      <c r="B152" s="923"/>
      <c r="C152" s="290" t="str">
        <f t="shared" si="43"/>
        <v/>
      </c>
      <c r="D152" s="485"/>
      <c r="E152" s="485"/>
      <c r="F152" s="485"/>
      <c r="G152" s="291" t="str">
        <f t="shared" si="44"/>
        <v/>
      </c>
      <c r="H152" s="292" t="str">
        <f t="shared" si="45"/>
        <v/>
      </c>
      <c r="I152" s="234"/>
      <c r="J152" s="234"/>
      <c r="K152" s="234"/>
      <c r="L152" s="234"/>
      <c r="M152" s="234"/>
      <c r="N152" s="234"/>
      <c r="O152" s="234"/>
      <c r="P152" s="234"/>
      <c r="Q152" s="234"/>
      <c r="R152" s="234"/>
      <c r="S152" s="234"/>
      <c r="T152" s="234"/>
      <c r="U152" s="234"/>
      <c r="V152" s="234"/>
      <c r="W152" s="234"/>
      <c r="X152" s="234"/>
      <c r="Y152" s="234"/>
      <c r="Z152" s="234"/>
      <c r="AA152" s="234"/>
    </row>
    <row r="153" spans="1:27" ht="18" customHeight="1" x14ac:dyDescent="0.2">
      <c r="A153" s="234"/>
      <c r="B153" s="923"/>
      <c r="C153" s="290" t="str">
        <f t="shared" si="43"/>
        <v/>
      </c>
      <c r="D153" s="485"/>
      <c r="E153" s="485"/>
      <c r="F153" s="485"/>
      <c r="G153" s="291" t="str">
        <f t="shared" si="44"/>
        <v/>
      </c>
      <c r="H153" s="292" t="str">
        <f t="shared" si="45"/>
        <v/>
      </c>
      <c r="I153" s="234"/>
      <c r="J153" s="234"/>
      <c r="K153" s="234"/>
      <c r="L153" s="234"/>
      <c r="M153" s="234"/>
      <c r="N153" s="234"/>
      <c r="O153" s="234"/>
      <c r="P153" s="234"/>
      <c r="Q153" s="234"/>
      <c r="R153" s="234"/>
      <c r="S153" s="234"/>
      <c r="T153" s="234"/>
      <c r="U153" s="234"/>
      <c r="V153" s="234"/>
      <c r="W153" s="234"/>
      <c r="X153" s="234"/>
      <c r="Y153" s="234"/>
      <c r="Z153" s="234"/>
      <c r="AA153" s="234"/>
    </row>
    <row r="154" spans="1:27" ht="18" customHeight="1" x14ac:dyDescent="0.2">
      <c r="A154" s="234"/>
      <c r="B154" s="923"/>
      <c r="C154" s="290" t="str">
        <f t="shared" si="43"/>
        <v/>
      </c>
      <c r="D154" s="485"/>
      <c r="E154" s="485"/>
      <c r="F154" s="485"/>
      <c r="G154" s="291" t="str">
        <f t="shared" si="44"/>
        <v/>
      </c>
      <c r="H154" s="292" t="str">
        <f t="shared" si="45"/>
        <v/>
      </c>
      <c r="I154" s="234"/>
      <c r="J154" s="234"/>
      <c r="K154" s="234"/>
      <c r="L154" s="234"/>
      <c r="M154" s="234"/>
      <c r="N154" s="234"/>
      <c r="O154" s="234"/>
      <c r="P154" s="234"/>
      <c r="Q154" s="234"/>
      <c r="R154" s="234"/>
      <c r="S154" s="234"/>
      <c r="T154" s="234"/>
      <c r="U154" s="234"/>
      <c r="V154" s="234"/>
      <c r="W154" s="234"/>
      <c r="X154" s="234"/>
      <c r="Y154" s="234"/>
      <c r="Z154" s="234"/>
      <c r="AA154" s="234"/>
    </row>
    <row r="155" spans="1:27" ht="18" customHeight="1" x14ac:dyDescent="0.2">
      <c r="A155" s="234"/>
      <c r="B155" s="923"/>
      <c r="C155" s="290" t="str">
        <f t="shared" si="43"/>
        <v/>
      </c>
      <c r="D155" s="485"/>
      <c r="E155" s="485"/>
      <c r="F155" s="485"/>
      <c r="G155" s="291" t="str">
        <f t="shared" si="44"/>
        <v/>
      </c>
      <c r="H155" s="292" t="str">
        <f t="shared" si="45"/>
        <v/>
      </c>
      <c r="I155" s="234"/>
      <c r="J155" s="234"/>
      <c r="K155" s="234"/>
      <c r="L155" s="234"/>
      <c r="M155" s="234"/>
      <c r="N155" s="234"/>
      <c r="O155" s="234"/>
      <c r="P155" s="234"/>
      <c r="Q155" s="234"/>
      <c r="R155" s="234"/>
      <c r="S155" s="234"/>
      <c r="T155" s="234"/>
      <c r="U155" s="234"/>
      <c r="V155" s="234"/>
      <c r="W155" s="234"/>
      <c r="X155" s="234"/>
      <c r="Y155" s="234"/>
      <c r="Z155" s="234"/>
      <c r="AA155" s="234"/>
    </row>
    <row r="156" spans="1:27" ht="18" customHeight="1" x14ac:dyDescent="0.2">
      <c r="A156" s="234"/>
      <c r="B156" s="923"/>
      <c r="C156" s="290" t="str">
        <f t="shared" si="43"/>
        <v/>
      </c>
      <c r="D156" s="485"/>
      <c r="E156" s="485"/>
      <c r="F156" s="485"/>
      <c r="G156" s="291" t="str">
        <f t="shared" si="44"/>
        <v/>
      </c>
      <c r="H156" s="292" t="str">
        <f t="shared" si="45"/>
        <v/>
      </c>
      <c r="I156" s="234"/>
      <c r="J156" s="234"/>
      <c r="K156" s="234"/>
      <c r="L156" s="234"/>
      <c r="M156" s="234"/>
      <c r="N156" s="234"/>
      <c r="O156" s="234"/>
      <c r="P156" s="234"/>
      <c r="Q156" s="234"/>
      <c r="R156" s="234"/>
      <c r="S156" s="234"/>
      <c r="T156" s="234"/>
      <c r="U156" s="234"/>
      <c r="V156" s="234"/>
      <c r="W156" s="234"/>
      <c r="X156" s="234"/>
      <c r="Y156" s="234"/>
      <c r="Z156" s="234"/>
      <c r="AA156" s="234"/>
    </row>
    <row r="157" spans="1:27" ht="18" customHeight="1" x14ac:dyDescent="0.2">
      <c r="A157" s="234"/>
      <c r="B157" s="923"/>
      <c r="C157" s="290" t="str">
        <f t="shared" si="43"/>
        <v/>
      </c>
      <c r="D157" s="485"/>
      <c r="E157" s="485"/>
      <c r="F157" s="485"/>
      <c r="G157" s="291" t="str">
        <f t="shared" si="44"/>
        <v/>
      </c>
      <c r="H157" s="292" t="str">
        <f t="shared" si="45"/>
        <v/>
      </c>
      <c r="I157" s="234"/>
      <c r="J157" s="234"/>
      <c r="K157" s="234"/>
      <c r="L157" s="234"/>
      <c r="M157" s="234"/>
      <c r="N157" s="234"/>
      <c r="O157" s="234"/>
      <c r="P157" s="234"/>
      <c r="Q157" s="234"/>
      <c r="R157" s="234"/>
      <c r="S157" s="234"/>
      <c r="T157" s="234"/>
      <c r="U157" s="234"/>
      <c r="V157" s="234"/>
      <c r="W157" s="234"/>
      <c r="X157" s="234"/>
      <c r="Y157" s="234"/>
      <c r="Z157" s="234"/>
      <c r="AA157" s="234"/>
    </row>
    <row r="158" spans="1:27" ht="18" customHeight="1" x14ac:dyDescent="0.2">
      <c r="A158" s="234"/>
      <c r="B158" s="923"/>
      <c r="C158" s="290" t="str">
        <f t="shared" si="43"/>
        <v/>
      </c>
      <c r="D158" s="485"/>
      <c r="E158" s="485"/>
      <c r="F158" s="485"/>
      <c r="G158" s="291" t="str">
        <f t="shared" si="44"/>
        <v/>
      </c>
      <c r="H158" s="292" t="str">
        <f t="shared" si="45"/>
        <v/>
      </c>
      <c r="I158" s="234"/>
      <c r="J158" s="234"/>
      <c r="K158" s="234"/>
      <c r="L158" s="234"/>
      <c r="M158" s="234"/>
      <c r="N158" s="234"/>
      <c r="O158" s="234"/>
      <c r="P158" s="234"/>
      <c r="Q158" s="234"/>
      <c r="R158" s="234"/>
      <c r="S158" s="234"/>
      <c r="T158" s="234"/>
      <c r="U158" s="234"/>
      <c r="V158" s="234"/>
      <c r="W158" s="234"/>
      <c r="X158" s="234"/>
      <c r="Y158" s="234"/>
      <c r="Z158" s="234"/>
      <c r="AA158" s="234"/>
    </row>
    <row r="159" spans="1:27" ht="18" customHeight="1" thickBot="1" x14ac:dyDescent="0.25">
      <c r="A159" s="234"/>
      <c r="B159" s="924"/>
      <c r="C159" s="293" t="str">
        <f t="shared" si="43"/>
        <v/>
      </c>
      <c r="D159" s="490"/>
      <c r="E159" s="490"/>
      <c r="F159" s="490"/>
      <c r="G159" s="294" t="str">
        <f t="shared" si="44"/>
        <v/>
      </c>
      <c r="H159" s="295" t="str">
        <f t="shared" si="45"/>
        <v/>
      </c>
      <c r="I159" s="234"/>
      <c r="J159" s="234"/>
      <c r="K159" s="234"/>
      <c r="L159" s="234"/>
      <c r="M159" s="234"/>
      <c r="N159" s="234"/>
      <c r="O159" s="234"/>
      <c r="P159" s="234"/>
      <c r="Q159" s="234"/>
      <c r="R159" s="234"/>
      <c r="S159" s="234"/>
      <c r="T159" s="234"/>
      <c r="U159" s="234"/>
      <c r="V159" s="234"/>
      <c r="W159" s="234"/>
      <c r="X159" s="234"/>
      <c r="Y159" s="234"/>
      <c r="Z159" s="234"/>
      <c r="AA159" s="234"/>
    </row>
    <row r="160" spans="1:27" ht="18" customHeight="1" x14ac:dyDescent="0.2">
      <c r="A160" s="234"/>
      <c r="B160" s="922" t="s">
        <v>403</v>
      </c>
      <c r="C160" s="287" t="str">
        <f>IF(C105="","",C105)</f>
        <v/>
      </c>
      <c r="D160" s="492"/>
      <c r="E160" s="493"/>
      <c r="F160" s="493"/>
      <c r="G160" s="296" t="str">
        <f>D105</f>
        <v/>
      </c>
      <c r="H160" s="289" t="str">
        <f t="shared" si="39"/>
        <v/>
      </c>
      <c r="I160" s="234"/>
      <c r="J160" s="234"/>
      <c r="K160" s="234"/>
      <c r="L160" s="234"/>
      <c r="M160" s="234"/>
      <c r="N160" s="234"/>
      <c r="O160" s="234"/>
      <c r="P160" s="234"/>
      <c r="Q160" s="234"/>
      <c r="R160" s="234"/>
      <c r="S160" s="234"/>
      <c r="T160" s="234"/>
      <c r="U160" s="234"/>
      <c r="V160" s="234"/>
      <c r="W160" s="234"/>
      <c r="X160" s="234"/>
      <c r="Y160" s="234"/>
      <c r="Z160" s="234"/>
      <c r="AA160" s="234"/>
    </row>
    <row r="161" spans="1:27" ht="18" customHeight="1" x14ac:dyDescent="0.2">
      <c r="A161" s="234"/>
      <c r="B161" s="923"/>
      <c r="C161" s="290" t="str">
        <f>IF(C106="","",C106)</f>
        <v/>
      </c>
      <c r="D161" s="494"/>
      <c r="E161" s="485"/>
      <c r="F161" s="485"/>
      <c r="G161" s="297" t="str">
        <f>D106</f>
        <v/>
      </c>
      <c r="H161" s="292" t="str">
        <f t="shared" si="39"/>
        <v/>
      </c>
      <c r="I161" s="234"/>
      <c r="J161" s="234"/>
      <c r="K161" s="234"/>
      <c r="L161" s="234"/>
      <c r="M161" s="234"/>
      <c r="N161" s="234"/>
      <c r="O161" s="234"/>
      <c r="P161" s="234"/>
      <c r="Q161" s="234"/>
      <c r="R161" s="234"/>
      <c r="S161" s="234"/>
      <c r="T161" s="234"/>
      <c r="U161" s="234"/>
      <c r="V161" s="234"/>
      <c r="W161" s="234"/>
      <c r="X161" s="234"/>
      <c r="Y161" s="234"/>
      <c r="Z161" s="234"/>
      <c r="AA161" s="234"/>
    </row>
    <row r="162" spans="1:27" ht="18" customHeight="1" x14ac:dyDescent="0.2">
      <c r="A162" s="234"/>
      <c r="B162" s="923"/>
      <c r="C162" s="290" t="str">
        <f>IF(C107="","",C107)</f>
        <v/>
      </c>
      <c r="D162" s="494"/>
      <c r="E162" s="485"/>
      <c r="F162" s="485"/>
      <c r="G162" s="297" t="str">
        <f>D107</f>
        <v/>
      </c>
      <c r="H162" s="292" t="str">
        <f t="shared" si="39"/>
        <v/>
      </c>
      <c r="I162" s="234"/>
      <c r="J162" s="234"/>
      <c r="K162" s="234"/>
      <c r="L162" s="234"/>
      <c r="M162" s="234"/>
      <c r="N162" s="234"/>
      <c r="O162" s="234"/>
      <c r="P162" s="234"/>
      <c r="Q162" s="234"/>
      <c r="R162" s="234"/>
      <c r="S162" s="234"/>
      <c r="T162" s="234"/>
      <c r="U162" s="234"/>
      <c r="V162" s="234"/>
      <c r="W162" s="234"/>
      <c r="X162" s="234"/>
      <c r="Y162" s="234"/>
      <c r="Z162" s="234"/>
      <c r="AA162" s="234"/>
    </row>
    <row r="163" spans="1:27" ht="18" customHeight="1" x14ac:dyDescent="0.2">
      <c r="A163" s="234"/>
      <c r="B163" s="923"/>
      <c r="C163" s="290" t="str">
        <f t="shared" ref="C163:C174" si="46">IF(C108="","",C108)</f>
        <v/>
      </c>
      <c r="D163" s="485"/>
      <c r="E163" s="485"/>
      <c r="F163" s="485"/>
      <c r="G163" s="297" t="str">
        <f t="shared" ref="G163:G174" si="47">D108</f>
        <v/>
      </c>
      <c r="H163" s="292" t="str">
        <f t="shared" ref="H163:H174" si="48">IF(C163="","",D163-E163+F163-G163)</f>
        <v/>
      </c>
      <c r="I163" s="234"/>
      <c r="J163" s="234"/>
      <c r="K163" s="234"/>
      <c r="L163" s="234"/>
      <c r="M163" s="234"/>
      <c r="N163" s="234"/>
      <c r="O163" s="234"/>
      <c r="P163" s="234"/>
      <c r="Q163" s="234"/>
      <c r="R163" s="234"/>
      <c r="S163" s="234"/>
      <c r="T163" s="234"/>
      <c r="U163" s="234"/>
      <c r="V163" s="234"/>
      <c r="W163" s="234"/>
      <c r="X163" s="234"/>
      <c r="Y163" s="234"/>
      <c r="Z163" s="234"/>
      <c r="AA163" s="234"/>
    </row>
    <row r="164" spans="1:27" ht="18" customHeight="1" x14ac:dyDescent="0.2">
      <c r="A164" s="234"/>
      <c r="B164" s="923"/>
      <c r="C164" s="290" t="str">
        <f t="shared" si="46"/>
        <v/>
      </c>
      <c r="D164" s="485"/>
      <c r="E164" s="485"/>
      <c r="F164" s="485"/>
      <c r="G164" s="297" t="str">
        <f t="shared" si="47"/>
        <v/>
      </c>
      <c r="H164" s="292" t="str">
        <f t="shared" si="48"/>
        <v/>
      </c>
      <c r="I164" s="234"/>
      <c r="J164" s="234"/>
      <c r="K164" s="234"/>
      <c r="L164" s="234"/>
      <c r="M164" s="234"/>
      <c r="N164" s="234"/>
      <c r="O164" s="234"/>
      <c r="P164" s="234"/>
      <c r="Q164" s="234"/>
      <c r="R164" s="234"/>
      <c r="S164" s="234"/>
      <c r="T164" s="234"/>
      <c r="U164" s="234"/>
      <c r="V164" s="234"/>
      <c r="W164" s="234"/>
      <c r="X164" s="234"/>
      <c r="Y164" s="234"/>
      <c r="Z164" s="234"/>
      <c r="AA164" s="234"/>
    </row>
    <row r="165" spans="1:27" ht="18" customHeight="1" x14ac:dyDescent="0.2">
      <c r="A165" s="234"/>
      <c r="B165" s="923"/>
      <c r="C165" s="290" t="str">
        <f t="shared" si="46"/>
        <v/>
      </c>
      <c r="D165" s="485"/>
      <c r="E165" s="485"/>
      <c r="F165" s="485"/>
      <c r="G165" s="297" t="str">
        <f t="shared" si="47"/>
        <v/>
      </c>
      <c r="H165" s="292" t="str">
        <f t="shared" si="48"/>
        <v/>
      </c>
      <c r="I165" s="234"/>
      <c r="J165" s="234"/>
      <c r="K165" s="234"/>
      <c r="L165" s="234"/>
      <c r="M165" s="234"/>
      <c r="N165" s="234"/>
      <c r="O165" s="234"/>
      <c r="P165" s="234"/>
      <c r="Q165" s="234"/>
      <c r="R165" s="234"/>
      <c r="S165" s="234"/>
      <c r="T165" s="234"/>
      <c r="U165" s="234"/>
      <c r="V165" s="234"/>
      <c r="W165" s="234"/>
      <c r="X165" s="234"/>
      <c r="Y165" s="234"/>
      <c r="Z165" s="234"/>
      <c r="AA165" s="234"/>
    </row>
    <row r="166" spans="1:27" ht="18" customHeight="1" x14ac:dyDescent="0.2">
      <c r="A166" s="234"/>
      <c r="B166" s="923"/>
      <c r="C166" s="290" t="str">
        <f t="shared" si="46"/>
        <v/>
      </c>
      <c r="D166" s="485"/>
      <c r="E166" s="485"/>
      <c r="F166" s="485"/>
      <c r="G166" s="297" t="str">
        <f t="shared" si="47"/>
        <v/>
      </c>
      <c r="H166" s="292" t="str">
        <f t="shared" si="48"/>
        <v/>
      </c>
      <c r="I166" s="234"/>
      <c r="J166" s="234"/>
      <c r="K166" s="234"/>
      <c r="L166" s="234"/>
      <c r="M166" s="234"/>
      <c r="N166" s="234"/>
      <c r="O166" s="234"/>
      <c r="P166" s="234"/>
      <c r="Q166" s="234"/>
      <c r="R166" s="234"/>
      <c r="S166" s="234"/>
      <c r="T166" s="234"/>
      <c r="U166" s="234"/>
      <c r="V166" s="234"/>
      <c r="W166" s="234"/>
      <c r="X166" s="234"/>
      <c r="Y166" s="234"/>
      <c r="Z166" s="234"/>
      <c r="AA166" s="234"/>
    </row>
    <row r="167" spans="1:27" ht="18" customHeight="1" x14ac:dyDescent="0.2">
      <c r="A167" s="234"/>
      <c r="B167" s="923"/>
      <c r="C167" s="290" t="str">
        <f t="shared" si="46"/>
        <v/>
      </c>
      <c r="D167" s="485"/>
      <c r="E167" s="485"/>
      <c r="F167" s="485"/>
      <c r="G167" s="297" t="str">
        <f t="shared" si="47"/>
        <v/>
      </c>
      <c r="H167" s="292" t="str">
        <f t="shared" si="48"/>
        <v/>
      </c>
      <c r="I167" s="234"/>
      <c r="J167" s="234"/>
      <c r="K167" s="234"/>
      <c r="L167" s="234"/>
      <c r="M167" s="234"/>
      <c r="N167" s="234"/>
      <c r="O167" s="234"/>
      <c r="P167" s="234"/>
      <c r="Q167" s="234"/>
      <c r="R167" s="234"/>
      <c r="S167" s="234"/>
      <c r="T167" s="234"/>
      <c r="U167" s="234"/>
      <c r="V167" s="234"/>
      <c r="W167" s="234"/>
      <c r="X167" s="234"/>
      <c r="Y167" s="234"/>
      <c r="Z167" s="234"/>
      <c r="AA167" s="234"/>
    </row>
    <row r="168" spans="1:27" ht="18" customHeight="1" x14ac:dyDescent="0.2">
      <c r="A168" s="234"/>
      <c r="B168" s="923"/>
      <c r="C168" s="290" t="str">
        <f t="shared" si="46"/>
        <v/>
      </c>
      <c r="D168" s="485"/>
      <c r="E168" s="485"/>
      <c r="F168" s="485"/>
      <c r="G168" s="297" t="str">
        <f t="shared" si="47"/>
        <v/>
      </c>
      <c r="H168" s="292" t="str">
        <f t="shared" si="48"/>
        <v/>
      </c>
      <c r="I168" s="234"/>
      <c r="J168" s="234"/>
      <c r="K168" s="234"/>
      <c r="L168" s="234"/>
      <c r="M168" s="234"/>
      <c r="N168" s="234"/>
      <c r="O168" s="234"/>
      <c r="P168" s="234"/>
      <c r="Q168" s="234"/>
      <c r="R168" s="234"/>
      <c r="S168" s="234"/>
      <c r="T168" s="234"/>
      <c r="U168" s="234"/>
      <c r="V168" s="234"/>
      <c r="W168" s="234"/>
      <c r="X168" s="234"/>
      <c r="Y168" s="234"/>
      <c r="Z168" s="234"/>
      <c r="AA168" s="234"/>
    </row>
    <row r="169" spans="1:27" ht="18" customHeight="1" x14ac:dyDescent="0.2">
      <c r="A169" s="234"/>
      <c r="B169" s="923"/>
      <c r="C169" s="290" t="str">
        <f t="shared" si="46"/>
        <v/>
      </c>
      <c r="D169" s="485"/>
      <c r="E169" s="485"/>
      <c r="F169" s="485"/>
      <c r="G169" s="297" t="str">
        <f t="shared" si="47"/>
        <v/>
      </c>
      <c r="H169" s="292" t="str">
        <f t="shared" si="48"/>
        <v/>
      </c>
      <c r="I169" s="234"/>
      <c r="J169" s="234"/>
      <c r="K169" s="234"/>
      <c r="L169" s="234"/>
      <c r="M169" s="234"/>
      <c r="N169" s="234"/>
      <c r="O169" s="234"/>
      <c r="P169" s="234"/>
      <c r="Q169" s="234"/>
      <c r="R169" s="234"/>
      <c r="S169" s="234"/>
      <c r="T169" s="234"/>
      <c r="U169" s="234"/>
      <c r="V169" s="234"/>
      <c r="W169" s="234"/>
      <c r="X169" s="234"/>
      <c r="Y169" s="234"/>
      <c r="Z169" s="234"/>
      <c r="AA169" s="234"/>
    </row>
    <row r="170" spans="1:27" ht="18" customHeight="1" x14ac:dyDescent="0.2">
      <c r="A170" s="234"/>
      <c r="B170" s="923"/>
      <c r="C170" s="290" t="str">
        <f t="shared" si="46"/>
        <v/>
      </c>
      <c r="D170" s="485"/>
      <c r="E170" s="485"/>
      <c r="F170" s="485"/>
      <c r="G170" s="297" t="str">
        <f t="shared" si="47"/>
        <v/>
      </c>
      <c r="H170" s="292" t="str">
        <f t="shared" si="48"/>
        <v/>
      </c>
      <c r="I170" s="234"/>
      <c r="J170" s="234"/>
      <c r="K170" s="234"/>
      <c r="L170" s="234"/>
      <c r="M170" s="234"/>
      <c r="N170" s="234"/>
      <c r="O170" s="234"/>
      <c r="P170" s="234"/>
      <c r="Q170" s="234"/>
      <c r="R170" s="234"/>
      <c r="S170" s="234"/>
      <c r="T170" s="234"/>
      <c r="U170" s="234"/>
      <c r="V170" s="234"/>
      <c r="W170" s="234"/>
      <c r="X170" s="234"/>
      <c r="Y170" s="234"/>
      <c r="Z170" s="234"/>
      <c r="AA170" s="234"/>
    </row>
    <row r="171" spans="1:27" ht="18" customHeight="1" x14ac:dyDescent="0.2">
      <c r="A171" s="234"/>
      <c r="B171" s="923"/>
      <c r="C171" s="290" t="str">
        <f t="shared" si="46"/>
        <v/>
      </c>
      <c r="D171" s="485"/>
      <c r="E171" s="485"/>
      <c r="F171" s="485"/>
      <c r="G171" s="297" t="str">
        <f t="shared" si="47"/>
        <v/>
      </c>
      <c r="H171" s="292" t="str">
        <f t="shared" si="48"/>
        <v/>
      </c>
      <c r="I171" s="234"/>
      <c r="J171" s="234"/>
      <c r="K171" s="234"/>
      <c r="L171" s="234"/>
      <c r="M171" s="234"/>
      <c r="N171" s="234"/>
      <c r="O171" s="234"/>
      <c r="P171" s="234"/>
      <c r="Q171" s="234"/>
      <c r="R171" s="234"/>
      <c r="S171" s="234"/>
      <c r="T171" s="234"/>
      <c r="U171" s="234"/>
      <c r="V171" s="234"/>
      <c r="W171" s="234"/>
      <c r="X171" s="234"/>
      <c r="Y171" s="234"/>
      <c r="Z171" s="234"/>
      <c r="AA171" s="234"/>
    </row>
    <row r="172" spans="1:27" ht="18" customHeight="1" x14ac:dyDescent="0.2">
      <c r="A172" s="234"/>
      <c r="B172" s="923"/>
      <c r="C172" s="290" t="str">
        <f t="shared" si="46"/>
        <v/>
      </c>
      <c r="D172" s="485"/>
      <c r="E172" s="485"/>
      <c r="F172" s="485"/>
      <c r="G172" s="297" t="str">
        <f t="shared" si="47"/>
        <v/>
      </c>
      <c r="H172" s="292" t="str">
        <f t="shared" si="48"/>
        <v/>
      </c>
      <c r="I172" s="234"/>
      <c r="J172" s="234"/>
      <c r="K172" s="234"/>
      <c r="L172" s="234"/>
      <c r="M172" s="234"/>
      <c r="N172" s="234"/>
      <c r="O172" s="234"/>
      <c r="P172" s="234"/>
      <c r="Q172" s="234"/>
      <c r="R172" s="234"/>
      <c r="S172" s="234"/>
      <c r="T172" s="234"/>
      <c r="U172" s="234"/>
      <c r="V172" s="234"/>
      <c r="W172" s="234"/>
      <c r="X172" s="234"/>
      <c r="Y172" s="234"/>
      <c r="Z172" s="234"/>
      <c r="AA172" s="234"/>
    </row>
    <row r="173" spans="1:27" ht="18" customHeight="1" x14ac:dyDescent="0.2">
      <c r="A173" s="234"/>
      <c r="B173" s="923"/>
      <c r="C173" s="290" t="str">
        <f t="shared" si="46"/>
        <v/>
      </c>
      <c r="D173" s="485"/>
      <c r="E173" s="485"/>
      <c r="F173" s="485"/>
      <c r="G173" s="297" t="str">
        <f t="shared" si="47"/>
        <v/>
      </c>
      <c r="H173" s="292" t="str">
        <f t="shared" si="48"/>
        <v/>
      </c>
      <c r="I173" s="234"/>
      <c r="J173" s="234"/>
      <c r="K173" s="234"/>
      <c r="L173" s="234"/>
      <c r="M173" s="234"/>
      <c r="N173" s="234"/>
      <c r="O173" s="234"/>
      <c r="P173" s="234"/>
      <c r="Q173" s="234"/>
      <c r="R173" s="234"/>
      <c r="S173" s="234"/>
      <c r="T173" s="234"/>
      <c r="U173" s="234"/>
      <c r="V173" s="234"/>
      <c r="W173" s="234"/>
      <c r="X173" s="234"/>
      <c r="Y173" s="234"/>
      <c r="Z173" s="234"/>
      <c r="AA173" s="234"/>
    </row>
    <row r="174" spans="1:27" ht="19.5" customHeight="1" thickBot="1" x14ac:dyDescent="0.25">
      <c r="A174" s="234"/>
      <c r="B174" s="924"/>
      <c r="C174" s="293" t="str">
        <f t="shared" si="46"/>
        <v/>
      </c>
      <c r="D174" s="490"/>
      <c r="E174" s="490"/>
      <c r="F174" s="490"/>
      <c r="G174" s="298" t="str">
        <f t="shared" si="47"/>
        <v/>
      </c>
      <c r="H174" s="295" t="str">
        <f t="shared" si="48"/>
        <v/>
      </c>
      <c r="I174" s="234"/>
      <c r="J174" s="234"/>
      <c r="K174" s="234"/>
      <c r="L174" s="234"/>
      <c r="M174" s="234"/>
      <c r="N174" s="234"/>
      <c r="O174" s="234"/>
      <c r="P174" s="234"/>
      <c r="Q174" s="234"/>
      <c r="R174" s="234"/>
      <c r="S174" s="234"/>
      <c r="T174" s="234"/>
      <c r="U174" s="234"/>
      <c r="V174" s="234"/>
      <c r="W174" s="234"/>
      <c r="X174" s="234"/>
      <c r="Y174" s="234"/>
      <c r="Z174" s="234"/>
      <c r="AA174" s="234"/>
    </row>
    <row r="175" spans="1:27" ht="18" customHeight="1" x14ac:dyDescent="0.2">
      <c r="A175" s="234"/>
      <c r="B175" s="234"/>
      <c r="C175" s="234"/>
      <c r="D175" s="234"/>
      <c r="E175" s="234"/>
      <c r="F175" s="234"/>
      <c r="G175" s="234"/>
      <c r="H175" s="234"/>
      <c r="J175" s="234"/>
      <c r="K175" s="234"/>
      <c r="L175" s="234"/>
      <c r="M175" s="234"/>
      <c r="N175" s="234"/>
      <c r="O175" s="234"/>
      <c r="P175" s="234"/>
      <c r="Q175" s="234"/>
      <c r="R175" s="234"/>
      <c r="S175" s="234"/>
      <c r="T175" s="234"/>
      <c r="U175" s="234"/>
      <c r="V175" s="234"/>
      <c r="W175" s="234"/>
      <c r="X175" s="234"/>
      <c r="Y175" s="234"/>
      <c r="Z175" s="234"/>
      <c r="AA175" s="234"/>
    </row>
    <row r="176" spans="1:27" ht="18" customHeight="1" x14ac:dyDescent="0.3">
      <c r="A176" s="234"/>
      <c r="B176" s="60"/>
      <c r="C176" s="299"/>
      <c r="D176" s="246"/>
      <c r="E176" s="246"/>
      <c r="F176" s="234"/>
      <c r="G176" s="234"/>
      <c r="H176" s="234"/>
      <c r="I176" s="65" t="s">
        <v>407</v>
      </c>
      <c r="J176" s="234"/>
      <c r="K176" s="234"/>
      <c r="L176" s="234"/>
      <c r="M176" s="234"/>
      <c r="N176" s="234"/>
      <c r="O176" s="234"/>
      <c r="P176" s="234"/>
      <c r="Q176" s="234"/>
      <c r="R176" s="234"/>
      <c r="S176" s="234"/>
      <c r="T176" s="234"/>
      <c r="U176" s="234"/>
      <c r="V176" s="234"/>
      <c r="W176" s="234"/>
      <c r="X176" s="234"/>
      <c r="Y176" s="234"/>
      <c r="Z176" s="234"/>
      <c r="AA176" s="234"/>
    </row>
    <row r="177" spans="1:27" ht="15" x14ac:dyDescent="0.25">
      <c r="A177" s="234"/>
      <c r="B177" s="234"/>
      <c r="C177" s="234"/>
      <c r="D177" s="65"/>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row>
    <row r="178" spans="1:27" ht="15" x14ac:dyDescent="0.25">
      <c r="A178" s="234"/>
      <c r="B178" s="249" t="s">
        <v>716</v>
      </c>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row>
    <row r="179" spans="1:27" x14ac:dyDescent="0.2">
      <c r="A179" s="234"/>
      <c r="C179" s="285"/>
      <c r="D179" s="246"/>
      <c r="E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row>
    <row r="180" spans="1:27" x14ac:dyDescent="0.2">
      <c r="A180" s="234"/>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row>
    <row r="181" spans="1:27" x14ac:dyDescent="0.2">
      <c r="A181" s="234"/>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row>
    <row r="182" spans="1:27" ht="27.75" customHeight="1" thickBot="1" x14ac:dyDescent="0.25">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row>
    <row r="183" spans="1:27" ht="75.75" customHeight="1" thickBot="1" x14ac:dyDescent="0.25">
      <c r="A183" s="234"/>
      <c r="B183" s="300" t="s">
        <v>536</v>
      </c>
      <c r="C183" s="251" t="s">
        <v>66</v>
      </c>
      <c r="D183" s="301" t="s">
        <v>67</v>
      </c>
      <c r="E183" s="302" t="s">
        <v>68</v>
      </c>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row>
    <row r="184" spans="1:27" ht="18" customHeight="1" x14ac:dyDescent="0.2">
      <c r="A184" s="234"/>
      <c r="B184" s="496"/>
      <c r="C184" s="140"/>
      <c r="D184" s="497"/>
      <c r="E184" s="303" t="str">
        <f>IF(B184="","",C184/D184)</f>
        <v/>
      </c>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row>
    <row r="185" spans="1:27" ht="18" customHeight="1" x14ac:dyDescent="0.2">
      <c r="A185" s="234"/>
      <c r="B185" s="498"/>
      <c r="C185" s="96"/>
      <c r="D185" s="499"/>
      <c r="E185" s="304" t="str">
        <f>IF(B185="","",C185/D185)</f>
        <v/>
      </c>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row>
    <row r="186" spans="1:27" ht="18" customHeight="1" x14ac:dyDescent="0.2">
      <c r="A186" s="234"/>
      <c r="B186" s="498"/>
      <c r="C186" s="96"/>
      <c r="D186" s="499"/>
      <c r="E186" s="304" t="str">
        <f>IF(B186="","",C186/D186)</f>
        <v/>
      </c>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row>
    <row r="187" spans="1:27" ht="18" customHeight="1" x14ac:dyDescent="0.2">
      <c r="A187" s="234"/>
      <c r="B187" s="498"/>
      <c r="C187" s="96"/>
      <c r="D187" s="499"/>
      <c r="E187" s="304" t="str">
        <f>IF(B187="","",C187/D187)</f>
        <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row>
    <row r="188" spans="1:27" ht="18" customHeight="1" x14ac:dyDescent="0.2">
      <c r="A188" s="234"/>
      <c r="B188" s="498"/>
      <c r="C188" s="96"/>
      <c r="D188" s="499"/>
      <c r="E188" s="304" t="str">
        <f>IF(B188="","",C188/D188)</f>
        <v/>
      </c>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row>
    <row r="189" spans="1:27" ht="18" customHeight="1" x14ac:dyDescent="0.2">
      <c r="A189" s="234"/>
      <c r="B189" s="498"/>
      <c r="C189" s="96"/>
      <c r="D189" s="499"/>
      <c r="E189" s="304" t="str">
        <f t="shared" ref="E189:E209" si="49">IF(B189="","",C189/D189)</f>
        <v/>
      </c>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row>
    <row r="190" spans="1:27" ht="18" customHeight="1" x14ac:dyDescent="0.2">
      <c r="A190" s="234"/>
      <c r="B190" s="498"/>
      <c r="C190" s="96"/>
      <c r="D190" s="499"/>
      <c r="E190" s="304" t="str">
        <f t="shared" si="49"/>
        <v/>
      </c>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row>
    <row r="191" spans="1:27" ht="18" customHeight="1" x14ac:dyDescent="0.2">
      <c r="A191" s="234"/>
      <c r="B191" s="498"/>
      <c r="C191" s="96"/>
      <c r="D191" s="499"/>
      <c r="E191" s="304" t="str">
        <f t="shared" si="49"/>
        <v/>
      </c>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row>
    <row r="192" spans="1:27" ht="18" customHeight="1" x14ac:dyDescent="0.2">
      <c r="A192" s="234"/>
      <c r="B192" s="498"/>
      <c r="C192" s="96"/>
      <c r="D192" s="499"/>
      <c r="E192" s="304" t="str">
        <f t="shared" si="49"/>
        <v/>
      </c>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row>
    <row r="193" spans="1:27" ht="18" customHeight="1" x14ac:dyDescent="0.2">
      <c r="A193" s="234"/>
      <c r="B193" s="498"/>
      <c r="C193" s="96"/>
      <c r="D193" s="499"/>
      <c r="E193" s="304" t="str">
        <f t="shared" si="49"/>
        <v/>
      </c>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row>
    <row r="194" spans="1:27" ht="18" customHeight="1" x14ac:dyDescent="0.2">
      <c r="A194" s="234"/>
      <c r="B194" s="498"/>
      <c r="C194" s="96"/>
      <c r="D194" s="499"/>
      <c r="E194" s="304" t="str">
        <f t="shared" si="49"/>
        <v/>
      </c>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row>
    <row r="195" spans="1:27" ht="18" customHeight="1" x14ac:dyDescent="0.2">
      <c r="A195" s="234"/>
      <c r="B195" s="498"/>
      <c r="C195" s="96"/>
      <c r="D195" s="499"/>
      <c r="E195" s="304" t="str">
        <f t="shared" si="49"/>
        <v/>
      </c>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row>
    <row r="196" spans="1:27" ht="18" customHeight="1" x14ac:dyDescent="0.2">
      <c r="A196" s="234"/>
      <c r="B196" s="498"/>
      <c r="C196" s="96"/>
      <c r="D196" s="499"/>
      <c r="E196" s="304" t="str">
        <f t="shared" si="49"/>
        <v/>
      </c>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row>
    <row r="197" spans="1:27" ht="18" customHeight="1" x14ac:dyDescent="0.2">
      <c r="A197" s="234"/>
      <c r="B197" s="498"/>
      <c r="C197" s="96"/>
      <c r="D197" s="499"/>
      <c r="E197" s="304" t="str">
        <f t="shared" si="49"/>
        <v/>
      </c>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row>
    <row r="198" spans="1:27" ht="18" customHeight="1" x14ac:dyDescent="0.2">
      <c r="A198" s="234"/>
      <c r="B198" s="498"/>
      <c r="C198" s="96"/>
      <c r="D198" s="499"/>
      <c r="E198" s="304" t="str">
        <f t="shared" si="49"/>
        <v/>
      </c>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row>
    <row r="199" spans="1:27" ht="18" customHeight="1" x14ac:dyDescent="0.2">
      <c r="A199" s="234"/>
      <c r="B199" s="498"/>
      <c r="C199" s="96"/>
      <c r="D199" s="499"/>
      <c r="E199" s="304" t="str">
        <f t="shared" si="49"/>
        <v/>
      </c>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row>
    <row r="200" spans="1:27" ht="18" customHeight="1" x14ac:dyDescent="0.2">
      <c r="A200" s="234"/>
      <c r="B200" s="498"/>
      <c r="C200" s="96"/>
      <c r="D200" s="499"/>
      <c r="E200" s="304" t="str">
        <f t="shared" si="49"/>
        <v/>
      </c>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row>
    <row r="201" spans="1:27" ht="18" customHeight="1" x14ac:dyDescent="0.2">
      <c r="A201" s="234"/>
      <c r="B201" s="498"/>
      <c r="C201" s="96"/>
      <c r="D201" s="499"/>
      <c r="E201" s="304" t="str">
        <f t="shared" si="49"/>
        <v/>
      </c>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row>
    <row r="202" spans="1:27" ht="18" customHeight="1" x14ac:dyDescent="0.2">
      <c r="A202" s="234"/>
      <c r="B202" s="498"/>
      <c r="C202" s="96"/>
      <c r="D202" s="499"/>
      <c r="E202" s="304" t="str">
        <f t="shared" si="49"/>
        <v/>
      </c>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row>
    <row r="203" spans="1:27" ht="18" customHeight="1" x14ac:dyDescent="0.2">
      <c r="A203" s="234"/>
      <c r="B203" s="498"/>
      <c r="C203" s="96"/>
      <c r="D203" s="499"/>
      <c r="E203" s="304" t="str">
        <f t="shared" si="49"/>
        <v/>
      </c>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row>
    <row r="204" spans="1:27" ht="18" customHeight="1" x14ac:dyDescent="0.2">
      <c r="A204" s="234"/>
      <c r="B204" s="498"/>
      <c r="C204" s="96"/>
      <c r="D204" s="499"/>
      <c r="E204" s="304" t="str">
        <f t="shared" si="49"/>
        <v/>
      </c>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row>
    <row r="205" spans="1:27" ht="18" customHeight="1" x14ac:dyDescent="0.2">
      <c r="A205" s="234"/>
      <c r="B205" s="498"/>
      <c r="C205" s="96"/>
      <c r="D205" s="499"/>
      <c r="E205" s="304" t="str">
        <f t="shared" si="49"/>
        <v/>
      </c>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row>
    <row r="206" spans="1:27" ht="18" customHeight="1" x14ac:dyDescent="0.2">
      <c r="A206" s="234"/>
      <c r="B206" s="498"/>
      <c r="C206" s="96"/>
      <c r="D206" s="499"/>
      <c r="E206" s="304" t="str">
        <f t="shared" si="49"/>
        <v/>
      </c>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row>
    <row r="207" spans="1:27" ht="18" customHeight="1" x14ac:dyDescent="0.2">
      <c r="A207" s="234"/>
      <c r="B207" s="498"/>
      <c r="C207" s="96"/>
      <c r="D207" s="499"/>
      <c r="E207" s="304" t="str">
        <f t="shared" si="49"/>
        <v/>
      </c>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row>
    <row r="208" spans="1:27" ht="18" customHeight="1" x14ac:dyDescent="0.2">
      <c r="A208" s="234"/>
      <c r="B208" s="498"/>
      <c r="C208" s="96"/>
      <c r="D208" s="499"/>
      <c r="E208" s="304" t="str">
        <f t="shared" si="49"/>
        <v/>
      </c>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row>
    <row r="209" spans="1:27" ht="18" customHeight="1" thickBot="1" x14ac:dyDescent="0.25">
      <c r="A209" s="234"/>
      <c r="B209" s="500"/>
      <c r="C209" s="97"/>
      <c r="D209" s="501"/>
      <c r="E209" s="305" t="str">
        <f t="shared" si="49"/>
        <v/>
      </c>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row>
    <row r="210" spans="1:27" x14ac:dyDescent="0.2">
      <c r="A210" s="234"/>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row>
    <row r="211" spans="1:27" ht="16.5" x14ac:dyDescent="0.3">
      <c r="A211" s="234"/>
      <c r="B211" s="234"/>
      <c r="C211" s="234"/>
      <c r="D211" s="234"/>
      <c r="E211" s="234"/>
      <c r="F211" s="65" t="s">
        <v>408</v>
      </c>
      <c r="G211" s="234"/>
      <c r="H211" s="234"/>
      <c r="I211" s="234"/>
      <c r="J211" s="234"/>
      <c r="K211" s="234"/>
      <c r="L211" s="234"/>
      <c r="M211" s="234"/>
      <c r="N211" s="234"/>
      <c r="O211" s="234"/>
      <c r="P211" s="234"/>
      <c r="Q211" s="234"/>
      <c r="R211" s="234"/>
      <c r="S211" s="234"/>
      <c r="T211" s="234"/>
      <c r="U211" s="234"/>
      <c r="V211" s="234"/>
      <c r="W211" s="234"/>
      <c r="X211" s="234"/>
      <c r="Y211" s="234"/>
      <c r="Z211" s="234"/>
      <c r="AA211" s="234"/>
    </row>
    <row r="212" spans="1:27" x14ac:dyDescent="0.2">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row>
    <row r="213" spans="1:27" x14ac:dyDescent="0.2">
      <c r="A213" s="234"/>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row>
    <row r="214" spans="1:27" x14ac:dyDescent="0.2">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row>
    <row r="215" spans="1:27" x14ac:dyDescent="0.2">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row>
    <row r="216" spans="1:27" ht="15" x14ac:dyDescent="0.25">
      <c r="A216" s="234"/>
      <c r="B216" s="249" t="s">
        <v>535</v>
      </c>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row>
    <row r="217" spans="1:27" ht="15" x14ac:dyDescent="0.25">
      <c r="A217" s="234"/>
      <c r="B217" s="249"/>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row>
    <row r="218" spans="1:27" ht="15" x14ac:dyDescent="0.25">
      <c r="A218" s="234"/>
      <c r="B218" s="249"/>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row>
    <row r="219" spans="1:27" ht="15" x14ac:dyDescent="0.25">
      <c r="A219" s="234"/>
      <c r="B219" s="249"/>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row>
    <row r="220" spans="1:27" ht="15" x14ac:dyDescent="0.25">
      <c r="A220" s="234"/>
      <c r="B220" s="249"/>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row>
    <row r="221" spans="1:27" ht="15" thickBot="1" x14ac:dyDescent="0.25">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row>
    <row r="222" spans="1:27" ht="88.5" customHeight="1" thickBot="1" x14ac:dyDescent="0.25">
      <c r="A222" s="234"/>
      <c r="B222" s="306" t="s">
        <v>35</v>
      </c>
      <c r="C222" s="250" t="s">
        <v>110</v>
      </c>
      <c r="D222" s="253" t="s">
        <v>422</v>
      </c>
      <c r="E222" s="253" t="s">
        <v>678</v>
      </c>
      <c r="F222" s="286" t="s">
        <v>614</v>
      </c>
      <c r="G222" s="234"/>
      <c r="H222" s="234"/>
      <c r="I222" s="234"/>
      <c r="J222" s="234"/>
      <c r="K222" s="234"/>
      <c r="L222" s="234"/>
      <c r="M222" s="234"/>
      <c r="N222" s="234"/>
      <c r="O222" s="234"/>
      <c r="P222" s="234"/>
      <c r="Q222" s="234"/>
      <c r="R222" s="234"/>
      <c r="S222" s="234"/>
      <c r="T222" s="234"/>
      <c r="U222" s="234"/>
      <c r="V222" s="234"/>
      <c r="W222" s="234"/>
      <c r="X222" s="234"/>
      <c r="Y222" s="234"/>
    </row>
    <row r="223" spans="1:27" ht="18" customHeight="1" thickBot="1" x14ac:dyDescent="0.3">
      <c r="A223" s="234"/>
      <c r="B223" s="307" t="s">
        <v>188</v>
      </c>
      <c r="C223" s="308"/>
      <c r="D223" s="309"/>
      <c r="E223" s="309"/>
      <c r="F223" s="310"/>
      <c r="G223" s="234"/>
      <c r="H223" s="234"/>
      <c r="I223" s="234"/>
      <c r="J223" s="234"/>
      <c r="K223" s="234"/>
      <c r="L223" s="234"/>
      <c r="M223" s="234"/>
      <c r="N223" s="234"/>
      <c r="O223" s="234"/>
      <c r="P223" s="234"/>
      <c r="Q223" s="234"/>
      <c r="R223" s="234"/>
      <c r="S223" s="234"/>
      <c r="T223" s="234"/>
      <c r="U223" s="234"/>
      <c r="V223" s="234"/>
      <c r="W223" s="234"/>
      <c r="X223" s="234"/>
      <c r="Y223" s="234"/>
    </row>
    <row r="224" spans="1:27" ht="18" customHeight="1" x14ac:dyDescent="0.2">
      <c r="A224" s="234"/>
      <c r="B224" s="940" t="s">
        <v>116</v>
      </c>
      <c r="C224" s="256" t="str">
        <f>C130</f>
        <v/>
      </c>
      <c r="D224" s="311" t="str">
        <f>IF(C224="","",VLOOKUP(C224,$C$130:$H$144,6,FALSE))</f>
        <v/>
      </c>
      <c r="E224" s="502"/>
      <c r="F224" s="303" t="str">
        <f t="shared" ref="F224:F258" si="50">IF(C224="","",D224*E224)</f>
        <v/>
      </c>
      <c r="G224" s="234"/>
      <c r="H224" s="234"/>
      <c r="I224" s="234"/>
      <c r="J224" s="234"/>
      <c r="K224" s="234"/>
      <c r="L224" s="234"/>
      <c r="M224" s="234"/>
      <c r="N224" s="234"/>
      <c r="O224" s="234"/>
      <c r="P224" s="234"/>
      <c r="Q224" s="234"/>
      <c r="R224" s="234"/>
      <c r="S224" s="234"/>
      <c r="T224" s="234"/>
      <c r="U224" s="234"/>
      <c r="V224" s="234"/>
      <c r="W224" s="234"/>
      <c r="X224" s="234"/>
      <c r="Y224" s="234"/>
    </row>
    <row r="225" spans="1:25" ht="18" customHeight="1" x14ac:dyDescent="0.2">
      <c r="A225" s="234"/>
      <c r="B225" s="941"/>
      <c r="C225" s="312" t="str">
        <f>C131</f>
        <v/>
      </c>
      <c r="D225" s="313" t="str">
        <f>IF(C225="","",VLOOKUP(C225,$C$130:$H$144,6,FALSE))</f>
        <v/>
      </c>
      <c r="E225" s="503"/>
      <c r="F225" s="304" t="str">
        <f t="shared" si="50"/>
        <v/>
      </c>
      <c r="G225" s="234"/>
      <c r="H225" s="234"/>
      <c r="I225" s="234"/>
      <c r="J225" s="234"/>
      <c r="K225" s="234"/>
      <c r="L225" s="234"/>
      <c r="M225" s="234"/>
      <c r="N225" s="234"/>
      <c r="O225" s="234"/>
      <c r="P225" s="234"/>
      <c r="Q225" s="234"/>
      <c r="R225" s="234"/>
      <c r="S225" s="234"/>
      <c r="T225" s="234"/>
      <c r="U225" s="234"/>
      <c r="V225" s="234"/>
      <c r="W225" s="234"/>
      <c r="X225" s="234"/>
      <c r="Y225" s="234"/>
    </row>
    <row r="226" spans="1:25" ht="18" customHeight="1" x14ac:dyDescent="0.2">
      <c r="A226" s="234"/>
      <c r="B226" s="941"/>
      <c r="C226" s="312" t="str">
        <f t="shared" ref="C226:C238" si="51">C132</f>
        <v/>
      </c>
      <c r="D226" s="313" t="str">
        <f t="shared" ref="D226:D238" si="52">IF(C226="","",VLOOKUP(C226,$C$130:$H$144,6,FALSE))</f>
        <v/>
      </c>
      <c r="E226" s="503"/>
      <c r="F226" s="304" t="str">
        <f t="shared" ref="F226:F238" si="53">IF(C226="","",D226*E226)</f>
        <v/>
      </c>
      <c r="G226" s="234"/>
      <c r="H226" s="234"/>
      <c r="I226" s="234"/>
      <c r="J226" s="234"/>
      <c r="K226" s="234"/>
      <c r="L226" s="234"/>
      <c r="M226" s="234"/>
      <c r="N226" s="234"/>
      <c r="O226" s="234"/>
      <c r="P226" s="234"/>
      <c r="Q226" s="234"/>
      <c r="R226" s="234"/>
      <c r="S226" s="234"/>
      <c r="T226" s="234"/>
      <c r="U226" s="234"/>
      <c r="V226" s="234"/>
      <c r="W226" s="234"/>
      <c r="X226" s="234"/>
      <c r="Y226" s="234"/>
    </row>
    <row r="227" spans="1:25" ht="18" customHeight="1" x14ac:dyDescent="0.2">
      <c r="A227" s="234"/>
      <c r="B227" s="941"/>
      <c r="C227" s="312" t="str">
        <f t="shared" si="51"/>
        <v/>
      </c>
      <c r="D227" s="313" t="str">
        <f t="shared" si="52"/>
        <v/>
      </c>
      <c r="E227" s="503"/>
      <c r="F227" s="304" t="str">
        <f t="shared" si="53"/>
        <v/>
      </c>
      <c r="G227" s="234"/>
      <c r="H227" s="234"/>
      <c r="I227" s="234"/>
      <c r="J227" s="234"/>
      <c r="K227" s="234"/>
      <c r="L227" s="234"/>
      <c r="M227" s="234"/>
      <c r="N227" s="234"/>
      <c r="O227" s="234"/>
      <c r="P227" s="234"/>
      <c r="Q227" s="234"/>
      <c r="R227" s="234"/>
      <c r="S227" s="234"/>
      <c r="T227" s="234"/>
      <c r="U227" s="234"/>
      <c r="V227" s="234"/>
      <c r="W227" s="234"/>
      <c r="X227" s="234"/>
      <c r="Y227" s="234"/>
    </row>
    <row r="228" spans="1:25" ht="18" customHeight="1" x14ac:dyDescent="0.2">
      <c r="A228" s="234"/>
      <c r="B228" s="941"/>
      <c r="C228" s="312" t="str">
        <f t="shared" si="51"/>
        <v/>
      </c>
      <c r="D228" s="313" t="str">
        <f t="shared" si="52"/>
        <v/>
      </c>
      <c r="E228" s="503"/>
      <c r="F228" s="304" t="str">
        <f t="shared" si="53"/>
        <v/>
      </c>
      <c r="G228" s="234"/>
      <c r="H228" s="234"/>
      <c r="I228" s="234"/>
      <c r="J228" s="234"/>
      <c r="K228" s="234"/>
      <c r="L228" s="234"/>
      <c r="M228" s="234"/>
      <c r="N228" s="234"/>
      <c r="O228" s="234"/>
      <c r="P228" s="234"/>
      <c r="Q228" s="234"/>
      <c r="R228" s="234"/>
      <c r="S228" s="234"/>
      <c r="T228" s="234"/>
      <c r="U228" s="234"/>
      <c r="V228" s="234"/>
      <c r="W228" s="234"/>
      <c r="X228" s="234"/>
      <c r="Y228" s="234"/>
    </row>
    <row r="229" spans="1:25" ht="18" customHeight="1" x14ac:dyDescent="0.2">
      <c r="A229" s="234"/>
      <c r="B229" s="941"/>
      <c r="C229" s="312" t="str">
        <f t="shared" si="51"/>
        <v/>
      </c>
      <c r="D229" s="313" t="str">
        <f t="shared" si="52"/>
        <v/>
      </c>
      <c r="E229" s="503"/>
      <c r="F229" s="304" t="str">
        <f t="shared" si="53"/>
        <v/>
      </c>
      <c r="G229" s="234"/>
      <c r="H229" s="234"/>
      <c r="I229" s="234"/>
      <c r="J229" s="234"/>
      <c r="K229" s="234"/>
      <c r="L229" s="234"/>
      <c r="M229" s="234"/>
      <c r="N229" s="234"/>
      <c r="O229" s="234"/>
      <c r="P229" s="234"/>
      <c r="Q229" s="234"/>
      <c r="R229" s="234"/>
      <c r="S229" s="234"/>
      <c r="T229" s="234"/>
      <c r="U229" s="234"/>
      <c r="V229" s="234"/>
      <c r="W229" s="234"/>
      <c r="X229" s="234"/>
      <c r="Y229" s="234"/>
    </row>
    <row r="230" spans="1:25" ht="18" customHeight="1" x14ac:dyDescent="0.2">
      <c r="A230" s="234"/>
      <c r="B230" s="941"/>
      <c r="C230" s="312" t="str">
        <f t="shared" si="51"/>
        <v/>
      </c>
      <c r="D230" s="313" t="str">
        <f t="shared" si="52"/>
        <v/>
      </c>
      <c r="E230" s="503"/>
      <c r="F230" s="304" t="str">
        <f t="shared" si="53"/>
        <v/>
      </c>
      <c r="G230" s="234"/>
      <c r="H230" s="234"/>
      <c r="I230" s="234"/>
      <c r="J230" s="234"/>
      <c r="K230" s="234"/>
      <c r="L230" s="234"/>
      <c r="M230" s="234"/>
      <c r="N230" s="234"/>
      <c r="O230" s="234"/>
      <c r="P230" s="234"/>
      <c r="Q230" s="234"/>
      <c r="R230" s="234"/>
      <c r="S230" s="234"/>
      <c r="T230" s="234"/>
      <c r="U230" s="234"/>
      <c r="V230" s="234"/>
      <c r="W230" s="234"/>
      <c r="X230" s="234"/>
      <c r="Y230" s="234"/>
    </row>
    <row r="231" spans="1:25" ht="18" customHeight="1" x14ac:dyDescent="0.2">
      <c r="A231" s="234"/>
      <c r="B231" s="941"/>
      <c r="C231" s="312" t="str">
        <f t="shared" si="51"/>
        <v/>
      </c>
      <c r="D231" s="313" t="str">
        <f t="shared" si="52"/>
        <v/>
      </c>
      <c r="E231" s="503"/>
      <c r="F231" s="304" t="str">
        <f t="shared" si="53"/>
        <v/>
      </c>
      <c r="G231" s="234"/>
      <c r="H231" s="234"/>
      <c r="I231" s="234"/>
      <c r="J231" s="234"/>
      <c r="K231" s="234"/>
      <c r="L231" s="234"/>
      <c r="M231" s="234"/>
      <c r="N231" s="234"/>
      <c r="O231" s="234"/>
      <c r="P231" s="234"/>
      <c r="Q231" s="234"/>
      <c r="R231" s="234"/>
      <c r="S231" s="234"/>
      <c r="T231" s="234"/>
      <c r="U231" s="234"/>
      <c r="V231" s="234"/>
      <c r="W231" s="234"/>
      <c r="X231" s="234"/>
      <c r="Y231" s="234"/>
    </row>
    <row r="232" spans="1:25" ht="18" customHeight="1" x14ac:dyDescent="0.2">
      <c r="A232" s="234"/>
      <c r="B232" s="941"/>
      <c r="C232" s="312" t="str">
        <f t="shared" si="51"/>
        <v/>
      </c>
      <c r="D232" s="313" t="str">
        <f t="shared" si="52"/>
        <v/>
      </c>
      <c r="E232" s="503"/>
      <c r="F232" s="304" t="str">
        <f t="shared" si="53"/>
        <v/>
      </c>
      <c r="G232" s="234"/>
      <c r="H232" s="234"/>
      <c r="I232" s="234"/>
      <c r="J232" s="234"/>
      <c r="K232" s="234"/>
      <c r="L232" s="234"/>
      <c r="M232" s="234"/>
      <c r="N232" s="234"/>
      <c r="O232" s="234"/>
      <c r="P232" s="234"/>
      <c r="Q232" s="234"/>
      <c r="R232" s="234"/>
      <c r="S232" s="234"/>
      <c r="T232" s="234"/>
      <c r="U232" s="234"/>
      <c r="V232" s="234"/>
      <c r="W232" s="234"/>
      <c r="X232" s="234"/>
      <c r="Y232" s="234"/>
    </row>
    <row r="233" spans="1:25" ht="18" customHeight="1" x14ac:dyDescent="0.2">
      <c r="A233" s="234"/>
      <c r="B233" s="941"/>
      <c r="C233" s="312" t="str">
        <f t="shared" si="51"/>
        <v/>
      </c>
      <c r="D233" s="313" t="str">
        <f t="shared" si="52"/>
        <v/>
      </c>
      <c r="E233" s="503"/>
      <c r="F233" s="304" t="str">
        <f t="shared" si="53"/>
        <v/>
      </c>
      <c r="G233" s="234"/>
      <c r="H233" s="234"/>
      <c r="I233" s="234"/>
      <c r="J233" s="234"/>
      <c r="K233" s="234"/>
      <c r="L233" s="234"/>
      <c r="M233" s="234"/>
      <c r="N233" s="234"/>
      <c r="O233" s="234"/>
      <c r="P233" s="234"/>
      <c r="Q233" s="234"/>
      <c r="R233" s="234"/>
      <c r="S233" s="234"/>
      <c r="T233" s="234"/>
      <c r="U233" s="234"/>
      <c r="V233" s="234"/>
      <c r="W233" s="234"/>
      <c r="X233" s="234"/>
      <c r="Y233" s="234"/>
    </row>
    <row r="234" spans="1:25" ht="18" customHeight="1" x14ac:dyDescent="0.2">
      <c r="A234" s="234"/>
      <c r="B234" s="941"/>
      <c r="C234" s="312" t="str">
        <f t="shared" si="51"/>
        <v/>
      </c>
      <c r="D234" s="313" t="str">
        <f t="shared" si="52"/>
        <v/>
      </c>
      <c r="E234" s="503"/>
      <c r="F234" s="304" t="str">
        <f t="shared" si="53"/>
        <v/>
      </c>
      <c r="G234" s="234"/>
      <c r="H234" s="234"/>
      <c r="I234" s="234"/>
      <c r="J234" s="234"/>
      <c r="K234" s="234"/>
      <c r="L234" s="234"/>
      <c r="M234" s="234"/>
      <c r="N234" s="234"/>
      <c r="O234" s="234"/>
      <c r="P234" s="234"/>
      <c r="Q234" s="234"/>
      <c r="R234" s="234"/>
      <c r="S234" s="234"/>
      <c r="T234" s="234"/>
      <c r="U234" s="234"/>
      <c r="V234" s="234"/>
      <c r="W234" s="234"/>
      <c r="X234" s="234"/>
      <c r="Y234" s="234"/>
    </row>
    <row r="235" spans="1:25" ht="18" customHeight="1" x14ac:dyDescent="0.2">
      <c r="A235" s="234"/>
      <c r="B235" s="941"/>
      <c r="C235" s="312" t="str">
        <f t="shared" si="51"/>
        <v/>
      </c>
      <c r="D235" s="313" t="str">
        <f t="shared" si="52"/>
        <v/>
      </c>
      <c r="E235" s="503"/>
      <c r="F235" s="304" t="str">
        <f t="shared" si="53"/>
        <v/>
      </c>
      <c r="G235" s="234"/>
      <c r="H235" s="234"/>
      <c r="I235" s="234"/>
      <c r="J235" s="234"/>
      <c r="K235" s="234"/>
      <c r="L235" s="234"/>
      <c r="M235" s="234"/>
      <c r="N235" s="234"/>
      <c r="O235" s="234"/>
      <c r="P235" s="234"/>
      <c r="Q235" s="234"/>
      <c r="R235" s="234"/>
      <c r="S235" s="234"/>
      <c r="T235" s="234"/>
      <c r="U235" s="234"/>
      <c r="V235" s="234"/>
      <c r="W235" s="234"/>
      <c r="X235" s="234"/>
      <c r="Y235" s="234"/>
    </row>
    <row r="236" spans="1:25" ht="18" customHeight="1" x14ac:dyDescent="0.2">
      <c r="A236" s="234"/>
      <c r="B236" s="941"/>
      <c r="C236" s="312" t="str">
        <f t="shared" si="51"/>
        <v/>
      </c>
      <c r="D236" s="313" t="str">
        <f t="shared" si="52"/>
        <v/>
      </c>
      <c r="E236" s="503"/>
      <c r="F236" s="304" t="str">
        <f t="shared" si="53"/>
        <v/>
      </c>
      <c r="G236" s="234"/>
      <c r="H236" s="234"/>
      <c r="I236" s="234"/>
      <c r="J236" s="234"/>
      <c r="K236" s="234"/>
      <c r="L236" s="234"/>
      <c r="M236" s="234"/>
      <c r="N236" s="234"/>
      <c r="O236" s="234"/>
      <c r="P236" s="234"/>
      <c r="Q236" s="234"/>
      <c r="R236" s="234"/>
      <c r="S236" s="234"/>
      <c r="T236" s="234"/>
      <c r="U236" s="234"/>
      <c r="V236" s="234"/>
      <c r="W236" s="234"/>
      <c r="X236" s="234"/>
      <c r="Y236" s="234"/>
    </row>
    <row r="237" spans="1:25" ht="18" customHeight="1" x14ac:dyDescent="0.2">
      <c r="A237" s="234"/>
      <c r="B237" s="941"/>
      <c r="C237" s="312" t="str">
        <f t="shared" si="51"/>
        <v/>
      </c>
      <c r="D237" s="313" t="str">
        <f t="shared" si="52"/>
        <v/>
      </c>
      <c r="E237" s="503"/>
      <c r="F237" s="304" t="str">
        <f t="shared" si="53"/>
        <v/>
      </c>
      <c r="G237" s="234"/>
      <c r="H237" s="234"/>
      <c r="I237" s="234"/>
      <c r="J237" s="234"/>
      <c r="K237" s="234"/>
      <c r="L237" s="234"/>
      <c r="M237" s="234"/>
      <c r="N237" s="234"/>
      <c r="O237" s="234"/>
      <c r="P237" s="234"/>
      <c r="Q237" s="234"/>
      <c r="R237" s="234"/>
      <c r="S237" s="234"/>
      <c r="T237" s="234"/>
      <c r="U237" s="234"/>
      <c r="V237" s="234"/>
      <c r="W237" s="234"/>
      <c r="X237" s="234"/>
      <c r="Y237" s="234"/>
    </row>
    <row r="238" spans="1:25" ht="18" customHeight="1" thickBot="1" x14ac:dyDescent="0.25">
      <c r="A238" s="234"/>
      <c r="B238" s="941"/>
      <c r="C238" s="314" t="str">
        <f t="shared" si="51"/>
        <v/>
      </c>
      <c r="D238" s="315" t="str">
        <f t="shared" si="52"/>
        <v/>
      </c>
      <c r="E238" s="504"/>
      <c r="F238" s="316" t="str">
        <f t="shared" si="53"/>
        <v/>
      </c>
      <c r="G238" s="234"/>
      <c r="H238" s="234"/>
      <c r="I238" s="234"/>
      <c r="J238" s="234"/>
      <c r="K238" s="234"/>
      <c r="L238" s="234"/>
      <c r="M238" s="234"/>
      <c r="N238" s="234"/>
      <c r="O238" s="234"/>
      <c r="P238" s="234"/>
      <c r="Q238" s="234"/>
      <c r="R238" s="234"/>
      <c r="S238" s="234"/>
      <c r="T238" s="234"/>
      <c r="U238" s="234"/>
      <c r="V238" s="234"/>
      <c r="W238" s="234"/>
      <c r="X238" s="234"/>
      <c r="Y238" s="234"/>
    </row>
    <row r="239" spans="1:25" ht="18" customHeight="1" x14ac:dyDescent="0.2">
      <c r="A239" s="234"/>
      <c r="B239" s="922" t="s">
        <v>402</v>
      </c>
      <c r="C239" s="256" t="str">
        <f>C145</f>
        <v/>
      </c>
      <c r="D239" s="311" t="str">
        <f>IF(C239="","",VLOOKUP(C239,$C$145:$H$159,6,FALSE))</f>
        <v/>
      </c>
      <c r="E239" s="502"/>
      <c r="F239" s="303" t="str">
        <f t="shared" si="50"/>
        <v/>
      </c>
      <c r="G239" s="234"/>
      <c r="H239" s="234"/>
      <c r="I239" s="234"/>
      <c r="J239" s="234"/>
      <c r="K239" s="234"/>
      <c r="L239" s="234"/>
      <c r="M239" s="234"/>
      <c r="N239" s="234"/>
      <c r="O239" s="234"/>
      <c r="P239" s="234"/>
      <c r="Q239" s="234"/>
      <c r="R239" s="234"/>
      <c r="S239" s="234"/>
      <c r="T239" s="234"/>
      <c r="U239" s="234"/>
      <c r="V239" s="234"/>
      <c r="W239" s="234"/>
      <c r="X239" s="234"/>
      <c r="Y239" s="234"/>
    </row>
    <row r="240" spans="1:25" ht="18" customHeight="1" x14ac:dyDescent="0.2">
      <c r="A240" s="234"/>
      <c r="B240" s="923"/>
      <c r="C240" s="312" t="str">
        <f>C146</f>
        <v/>
      </c>
      <c r="D240" s="313" t="str">
        <f>IF(C240="","",VLOOKUP(C240,$C$145:$H$159,6,FALSE))</f>
        <v/>
      </c>
      <c r="E240" s="503"/>
      <c r="F240" s="304" t="str">
        <f t="shared" si="50"/>
        <v/>
      </c>
      <c r="G240" s="234"/>
      <c r="H240" s="234"/>
      <c r="I240" s="234"/>
      <c r="J240" s="234"/>
      <c r="K240" s="234"/>
      <c r="L240" s="234"/>
      <c r="M240" s="234"/>
      <c r="N240" s="234"/>
      <c r="O240" s="234"/>
      <c r="P240" s="234"/>
      <c r="Q240" s="234"/>
      <c r="R240" s="234"/>
      <c r="S240" s="234"/>
      <c r="T240" s="234"/>
      <c r="U240" s="234"/>
      <c r="V240" s="234"/>
      <c r="W240" s="234"/>
      <c r="X240" s="234"/>
      <c r="Y240" s="234"/>
    </row>
    <row r="241" spans="1:25" ht="18" customHeight="1" x14ac:dyDescent="0.2">
      <c r="A241" s="234"/>
      <c r="B241" s="923"/>
      <c r="C241" s="312" t="str">
        <f>C147</f>
        <v/>
      </c>
      <c r="D241" s="313" t="str">
        <f>IF(C241="","",VLOOKUP(C241,$C$145:$H$159,6,FALSE))</f>
        <v/>
      </c>
      <c r="E241" s="503"/>
      <c r="F241" s="304" t="str">
        <f t="shared" si="50"/>
        <v/>
      </c>
      <c r="G241" s="234"/>
      <c r="H241" s="234"/>
      <c r="I241" s="234"/>
      <c r="J241" s="234"/>
      <c r="K241" s="234"/>
      <c r="L241" s="234"/>
      <c r="M241" s="234"/>
      <c r="N241" s="234"/>
      <c r="O241" s="234"/>
      <c r="P241" s="234"/>
      <c r="Q241" s="234"/>
      <c r="R241" s="234"/>
      <c r="S241" s="234"/>
      <c r="T241" s="234"/>
      <c r="U241" s="234"/>
      <c r="V241" s="234"/>
      <c r="W241" s="234"/>
      <c r="X241" s="234"/>
      <c r="Y241" s="234"/>
    </row>
    <row r="242" spans="1:25" ht="18" customHeight="1" x14ac:dyDescent="0.2">
      <c r="A242" s="234"/>
      <c r="B242" s="923"/>
      <c r="C242" s="312" t="str">
        <f t="shared" ref="C242:C253" si="54">C148</f>
        <v/>
      </c>
      <c r="D242" s="313" t="str">
        <f t="shared" ref="D242:D253" si="55">IF(C242="","",VLOOKUP(C242,$C$145:$H$159,6,FALSE))</f>
        <v/>
      </c>
      <c r="E242" s="503"/>
      <c r="F242" s="304" t="str">
        <f t="shared" ref="F242:F253" si="56">IF(C242="","",D242*E242)</f>
        <v/>
      </c>
      <c r="G242" s="234"/>
      <c r="H242" s="234"/>
      <c r="I242" s="234"/>
      <c r="J242" s="234"/>
      <c r="K242" s="234"/>
      <c r="L242" s="234"/>
      <c r="M242" s="234"/>
      <c r="N242" s="234"/>
      <c r="O242" s="234"/>
      <c r="P242" s="234"/>
      <c r="Q242" s="234"/>
      <c r="R242" s="234"/>
      <c r="S242" s="234"/>
      <c r="T242" s="234"/>
      <c r="U242" s="234"/>
      <c r="V242" s="234"/>
      <c r="W242" s="234"/>
      <c r="X242" s="234"/>
      <c r="Y242" s="234"/>
    </row>
    <row r="243" spans="1:25" ht="18" customHeight="1" x14ac:dyDescent="0.2">
      <c r="A243" s="234"/>
      <c r="B243" s="923"/>
      <c r="C243" s="312" t="str">
        <f t="shared" si="54"/>
        <v/>
      </c>
      <c r="D243" s="313" t="str">
        <f t="shared" si="55"/>
        <v/>
      </c>
      <c r="E243" s="503"/>
      <c r="F243" s="304" t="str">
        <f t="shared" si="56"/>
        <v/>
      </c>
      <c r="G243" s="234"/>
      <c r="H243" s="234"/>
      <c r="I243" s="234"/>
      <c r="J243" s="234"/>
      <c r="K243" s="234"/>
      <c r="L243" s="234"/>
      <c r="M243" s="234"/>
      <c r="N243" s="234"/>
      <c r="O243" s="234"/>
      <c r="P243" s="234"/>
      <c r="Q243" s="234"/>
      <c r="R243" s="234"/>
      <c r="S243" s="234"/>
      <c r="T243" s="234"/>
      <c r="U243" s="234"/>
      <c r="V243" s="234"/>
      <c r="W243" s="234"/>
      <c r="X243" s="234"/>
      <c r="Y243" s="234"/>
    </row>
    <row r="244" spans="1:25" ht="18" customHeight="1" x14ac:dyDescent="0.2">
      <c r="A244" s="234"/>
      <c r="B244" s="923"/>
      <c r="C244" s="312" t="str">
        <f t="shared" si="54"/>
        <v/>
      </c>
      <c r="D244" s="313" t="str">
        <f t="shared" si="55"/>
        <v/>
      </c>
      <c r="E244" s="503"/>
      <c r="F244" s="304" t="str">
        <f t="shared" si="56"/>
        <v/>
      </c>
      <c r="G244" s="234"/>
      <c r="H244" s="234"/>
      <c r="I244" s="234"/>
      <c r="J244" s="234"/>
      <c r="K244" s="234"/>
      <c r="L244" s="234"/>
      <c r="M244" s="234"/>
      <c r="N244" s="234"/>
      <c r="O244" s="234"/>
      <c r="P244" s="234"/>
      <c r="Q244" s="234"/>
      <c r="R244" s="234"/>
      <c r="S244" s="234"/>
      <c r="T244" s="234"/>
      <c r="U244" s="234"/>
      <c r="V244" s="234"/>
      <c r="W244" s="234"/>
      <c r="X244" s="234"/>
      <c r="Y244" s="234"/>
    </row>
    <row r="245" spans="1:25" ht="18" customHeight="1" x14ac:dyDescent="0.2">
      <c r="A245" s="234"/>
      <c r="B245" s="923"/>
      <c r="C245" s="312" t="str">
        <f t="shared" si="54"/>
        <v/>
      </c>
      <c r="D245" s="313" t="str">
        <f t="shared" si="55"/>
        <v/>
      </c>
      <c r="E245" s="503"/>
      <c r="F245" s="304" t="str">
        <f t="shared" si="56"/>
        <v/>
      </c>
      <c r="G245" s="234"/>
      <c r="H245" s="234"/>
      <c r="I245" s="234"/>
      <c r="J245" s="234"/>
      <c r="K245" s="234"/>
      <c r="L245" s="234"/>
      <c r="M245" s="234"/>
      <c r="N245" s="234"/>
      <c r="O245" s="234"/>
      <c r="P245" s="234"/>
      <c r="Q245" s="234"/>
      <c r="R245" s="234"/>
      <c r="S245" s="234"/>
      <c r="T245" s="234"/>
      <c r="U245" s="234"/>
      <c r="V245" s="234"/>
      <c r="W245" s="234"/>
      <c r="X245" s="234"/>
      <c r="Y245" s="234"/>
    </row>
    <row r="246" spans="1:25" ht="18" customHeight="1" x14ac:dyDescent="0.2">
      <c r="A246" s="234"/>
      <c r="B246" s="923"/>
      <c r="C246" s="312" t="str">
        <f t="shared" si="54"/>
        <v/>
      </c>
      <c r="D246" s="313" t="str">
        <f t="shared" si="55"/>
        <v/>
      </c>
      <c r="E246" s="503"/>
      <c r="F246" s="304" t="str">
        <f t="shared" si="56"/>
        <v/>
      </c>
      <c r="G246" s="234"/>
      <c r="H246" s="234"/>
      <c r="I246" s="234"/>
      <c r="J246" s="234"/>
      <c r="K246" s="234"/>
      <c r="L246" s="234"/>
      <c r="M246" s="234"/>
      <c r="N246" s="234"/>
      <c r="O246" s="234"/>
      <c r="P246" s="234"/>
      <c r="Q246" s="234"/>
      <c r="R246" s="234"/>
      <c r="S246" s="234"/>
      <c r="T246" s="234"/>
      <c r="U246" s="234"/>
      <c r="V246" s="234"/>
      <c r="W246" s="234"/>
      <c r="X246" s="234"/>
      <c r="Y246" s="234"/>
    </row>
    <row r="247" spans="1:25" ht="18" customHeight="1" x14ac:dyDescent="0.2">
      <c r="A247" s="234"/>
      <c r="B247" s="923"/>
      <c r="C247" s="312" t="str">
        <f t="shared" si="54"/>
        <v/>
      </c>
      <c r="D247" s="313" t="str">
        <f t="shared" si="55"/>
        <v/>
      </c>
      <c r="E247" s="503"/>
      <c r="F247" s="304" t="str">
        <f t="shared" si="56"/>
        <v/>
      </c>
      <c r="G247" s="234"/>
      <c r="H247" s="234"/>
      <c r="I247" s="234"/>
      <c r="J247" s="234"/>
      <c r="K247" s="234"/>
      <c r="L247" s="234"/>
      <c r="M247" s="234"/>
      <c r="N247" s="234"/>
      <c r="O247" s="234"/>
      <c r="P247" s="234"/>
      <c r="Q247" s="234"/>
      <c r="R247" s="234"/>
      <c r="S247" s="234"/>
      <c r="T247" s="234"/>
      <c r="U247" s="234"/>
      <c r="V247" s="234"/>
      <c r="W247" s="234"/>
      <c r="X247" s="234"/>
      <c r="Y247" s="234"/>
    </row>
    <row r="248" spans="1:25" ht="18" customHeight="1" x14ac:dyDescent="0.2">
      <c r="A248" s="234"/>
      <c r="B248" s="923"/>
      <c r="C248" s="312" t="str">
        <f t="shared" si="54"/>
        <v/>
      </c>
      <c r="D248" s="313" t="str">
        <f t="shared" si="55"/>
        <v/>
      </c>
      <c r="E248" s="503"/>
      <c r="F248" s="304" t="str">
        <f t="shared" si="56"/>
        <v/>
      </c>
      <c r="G248" s="234"/>
      <c r="H248" s="234"/>
      <c r="I248" s="234"/>
      <c r="J248" s="234"/>
      <c r="K248" s="234"/>
      <c r="L248" s="234"/>
      <c r="M248" s="234"/>
      <c r="N248" s="234"/>
      <c r="O248" s="234"/>
      <c r="P248" s="234"/>
      <c r="Q248" s="234"/>
      <c r="R248" s="234"/>
      <c r="S248" s="234"/>
      <c r="T248" s="234"/>
      <c r="U248" s="234"/>
      <c r="V248" s="234"/>
      <c r="W248" s="234"/>
      <c r="X248" s="234"/>
      <c r="Y248" s="234"/>
    </row>
    <row r="249" spans="1:25" ht="18" customHeight="1" x14ac:dyDescent="0.2">
      <c r="A249" s="234"/>
      <c r="B249" s="923"/>
      <c r="C249" s="312" t="str">
        <f t="shared" si="54"/>
        <v/>
      </c>
      <c r="D249" s="313" t="str">
        <f t="shared" si="55"/>
        <v/>
      </c>
      <c r="E249" s="503"/>
      <c r="F249" s="304" t="str">
        <f t="shared" si="56"/>
        <v/>
      </c>
      <c r="G249" s="234"/>
      <c r="H249" s="234"/>
      <c r="I249" s="234"/>
      <c r="J249" s="234"/>
      <c r="K249" s="234"/>
      <c r="L249" s="234"/>
      <c r="M249" s="234"/>
      <c r="N249" s="234"/>
      <c r="O249" s="234"/>
      <c r="P249" s="234"/>
      <c r="Q249" s="234"/>
      <c r="R249" s="234"/>
      <c r="S249" s="234"/>
      <c r="T249" s="234"/>
      <c r="U249" s="234"/>
      <c r="V249" s="234"/>
      <c r="W249" s="234"/>
      <c r="X249" s="234"/>
      <c r="Y249" s="234"/>
    </row>
    <row r="250" spans="1:25" ht="18" customHeight="1" x14ac:dyDescent="0.2">
      <c r="A250" s="234"/>
      <c r="B250" s="923"/>
      <c r="C250" s="312" t="str">
        <f t="shared" si="54"/>
        <v/>
      </c>
      <c r="D250" s="313" t="str">
        <f t="shared" si="55"/>
        <v/>
      </c>
      <c r="E250" s="503"/>
      <c r="F250" s="304" t="str">
        <f t="shared" si="56"/>
        <v/>
      </c>
      <c r="G250" s="234"/>
      <c r="H250" s="234"/>
      <c r="I250" s="234"/>
      <c r="J250" s="234"/>
      <c r="K250" s="234"/>
      <c r="L250" s="234"/>
      <c r="M250" s="234"/>
      <c r="N250" s="234"/>
      <c r="O250" s="234"/>
      <c r="P250" s="234"/>
      <c r="Q250" s="234"/>
      <c r="R250" s="234"/>
      <c r="S250" s="234"/>
      <c r="T250" s="234"/>
      <c r="U250" s="234"/>
      <c r="V250" s="234"/>
      <c r="W250" s="234"/>
      <c r="X250" s="234"/>
      <c r="Y250" s="234"/>
    </row>
    <row r="251" spans="1:25" ht="18" customHeight="1" x14ac:dyDescent="0.2">
      <c r="A251" s="234"/>
      <c r="B251" s="923"/>
      <c r="C251" s="312" t="str">
        <f t="shared" si="54"/>
        <v/>
      </c>
      <c r="D251" s="313" t="str">
        <f t="shared" si="55"/>
        <v/>
      </c>
      <c r="E251" s="503"/>
      <c r="F251" s="304" t="str">
        <f t="shared" si="56"/>
        <v/>
      </c>
      <c r="G251" s="234"/>
      <c r="H251" s="234"/>
      <c r="I251" s="234"/>
      <c r="J251" s="234"/>
      <c r="K251" s="234"/>
      <c r="L251" s="234"/>
      <c r="M251" s="234"/>
      <c r="N251" s="234"/>
      <c r="O251" s="234"/>
      <c r="P251" s="234"/>
      <c r="Q251" s="234"/>
      <c r="R251" s="234"/>
      <c r="S251" s="234"/>
      <c r="T251" s="234"/>
      <c r="U251" s="234"/>
      <c r="V251" s="234"/>
      <c r="W251" s="234"/>
      <c r="X251" s="234"/>
      <c r="Y251" s="234"/>
    </row>
    <row r="252" spans="1:25" ht="18" customHeight="1" x14ac:dyDescent="0.2">
      <c r="A252" s="234"/>
      <c r="B252" s="923"/>
      <c r="C252" s="312" t="str">
        <f t="shared" si="54"/>
        <v/>
      </c>
      <c r="D252" s="313" t="str">
        <f t="shared" si="55"/>
        <v/>
      </c>
      <c r="E252" s="503"/>
      <c r="F252" s="304" t="str">
        <f t="shared" si="56"/>
        <v/>
      </c>
      <c r="G252" s="234"/>
      <c r="H252" s="234"/>
      <c r="I252" s="234"/>
      <c r="J252" s="234"/>
      <c r="K252" s="234"/>
      <c r="L252" s="234"/>
      <c r="M252" s="234"/>
      <c r="N252" s="234"/>
      <c r="O252" s="234"/>
      <c r="P252" s="234"/>
      <c r="Q252" s="234"/>
      <c r="R252" s="234"/>
      <c r="S252" s="234"/>
      <c r="T252" s="234"/>
      <c r="U252" s="234"/>
      <c r="V252" s="234"/>
      <c r="W252" s="234"/>
      <c r="X252" s="234"/>
      <c r="Y252" s="234"/>
    </row>
    <row r="253" spans="1:25" ht="18" customHeight="1" thickBot="1" x14ac:dyDescent="0.25">
      <c r="A253" s="234"/>
      <c r="B253" s="924"/>
      <c r="C253" s="317" t="str">
        <f t="shared" si="54"/>
        <v/>
      </c>
      <c r="D253" s="318" t="str">
        <f t="shared" si="55"/>
        <v/>
      </c>
      <c r="E253" s="505"/>
      <c r="F253" s="305" t="str">
        <f t="shared" si="56"/>
        <v/>
      </c>
      <c r="G253" s="234"/>
      <c r="H253" s="234"/>
      <c r="I253" s="234"/>
      <c r="J253" s="234"/>
      <c r="K253" s="234"/>
      <c r="L253" s="234"/>
      <c r="M253" s="234"/>
      <c r="N253" s="234"/>
      <c r="O253" s="234"/>
      <c r="P253" s="234"/>
      <c r="Q253" s="234"/>
      <c r="R253" s="234"/>
      <c r="S253" s="234"/>
      <c r="T253" s="234"/>
      <c r="U253" s="234"/>
      <c r="V253" s="234"/>
      <c r="W253" s="234"/>
      <c r="X253" s="234"/>
      <c r="Y253" s="234"/>
    </row>
    <row r="254" spans="1:25" ht="18" customHeight="1" x14ac:dyDescent="0.2">
      <c r="A254" s="234"/>
      <c r="B254" s="922" t="s">
        <v>403</v>
      </c>
      <c r="C254" s="256" t="str">
        <f>C160</f>
        <v/>
      </c>
      <c r="D254" s="311" t="str">
        <f>IF(C254="","",VLOOKUP(C254,$C$160:$H$174,6,FALSE))</f>
        <v/>
      </c>
      <c r="E254" s="502"/>
      <c r="F254" s="303" t="str">
        <f t="shared" si="50"/>
        <v/>
      </c>
      <c r="G254" s="234"/>
      <c r="H254" s="234"/>
      <c r="I254" s="234"/>
      <c r="J254" s="234"/>
      <c r="K254" s="234"/>
      <c r="L254" s="234"/>
      <c r="M254" s="234"/>
      <c r="N254" s="234"/>
      <c r="O254" s="234"/>
      <c r="P254" s="234"/>
      <c r="Q254" s="234"/>
      <c r="R254" s="234"/>
      <c r="S254" s="234"/>
      <c r="T254" s="234"/>
      <c r="U254" s="234"/>
      <c r="V254" s="234"/>
      <c r="W254" s="234"/>
      <c r="X254" s="234"/>
      <c r="Y254" s="234"/>
    </row>
    <row r="255" spans="1:25" ht="18" customHeight="1" x14ac:dyDescent="0.2">
      <c r="A255" s="234"/>
      <c r="B255" s="923"/>
      <c r="C255" s="312" t="str">
        <f>C161</f>
        <v/>
      </c>
      <c r="D255" s="313" t="str">
        <f>IF(C255="","",VLOOKUP(C255,$C$160:$H$174,6,FALSE))</f>
        <v/>
      </c>
      <c r="E255" s="503"/>
      <c r="F255" s="304" t="str">
        <f t="shared" si="50"/>
        <v/>
      </c>
      <c r="G255" s="234"/>
      <c r="H255" s="234"/>
      <c r="I255" s="234"/>
      <c r="J255" s="234"/>
      <c r="K255" s="234"/>
      <c r="L255" s="234"/>
      <c r="M255" s="234"/>
      <c r="N255" s="234"/>
      <c r="O255" s="234"/>
      <c r="P255" s="234"/>
      <c r="Q255" s="234"/>
      <c r="R255" s="234"/>
      <c r="S255" s="234"/>
      <c r="T255" s="234"/>
      <c r="U255" s="234"/>
      <c r="V255" s="234"/>
      <c r="W255" s="234"/>
      <c r="X255" s="234"/>
      <c r="Y255" s="234"/>
    </row>
    <row r="256" spans="1:25" ht="18" customHeight="1" x14ac:dyDescent="0.2">
      <c r="A256" s="234"/>
      <c r="B256" s="923"/>
      <c r="C256" s="312" t="str">
        <f>C162</f>
        <v/>
      </c>
      <c r="D256" s="313" t="str">
        <f>IF(C256="","",VLOOKUP(C256,$C$160:$H$174,6,FALSE))</f>
        <v/>
      </c>
      <c r="E256" s="503"/>
      <c r="F256" s="304" t="str">
        <f t="shared" si="50"/>
        <v/>
      </c>
      <c r="G256" s="234"/>
      <c r="H256" s="234"/>
      <c r="I256" s="234"/>
      <c r="J256" s="234"/>
      <c r="K256" s="234"/>
      <c r="L256" s="234"/>
      <c r="M256" s="234"/>
      <c r="N256" s="234"/>
      <c r="O256" s="234"/>
      <c r="P256" s="234"/>
      <c r="Q256" s="234"/>
      <c r="R256" s="234"/>
      <c r="S256" s="234"/>
      <c r="T256" s="234"/>
      <c r="U256" s="234"/>
      <c r="V256" s="234"/>
      <c r="W256" s="234"/>
      <c r="X256" s="234"/>
      <c r="Y256" s="234"/>
    </row>
    <row r="257" spans="1:25" ht="18" customHeight="1" x14ac:dyDescent="0.2">
      <c r="A257" s="234"/>
      <c r="B257" s="923"/>
      <c r="C257" s="312" t="str">
        <f>C163</f>
        <v/>
      </c>
      <c r="D257" s="313" t="str">
        <f>IF(C257="","",VLOOKUP(C257,$C$160:$H$174,6,FALSE))</f>
        <v/>
      </c>
      <c r="E257" s="503"/>
      <c r="F257" s="304" t="str">
        <f t="shared" si="50"/>
        <v/>
      </c>
      <c r="G257" s="234"/>
      <c r="H257" s="234"/>
      <c r="I257" s="234"/>
      <c r="J257" s="234"/>
      <c r="K257" s="234"/>
      <c r="L257" s="234"/>
      <c r="M257" s="234"/>
      <c r="N257" s="234"/>
      <c r="O257" s="234"/>
      <c r="P257" s="234"/>
      <c r="Q257" s="234"/>
      <c r="R257" s="234"/>
      <c r="S257" s="234"/>
      <c r="T257" s="234"/>
      <c r="U257" s="234"/>
      <c r="V257" s="234"/>
      <c r="W257" s="234"/>
      <c r="X257" s="234"/>
      <c r="Y257" s="234"/>
    </row>
    <row r="258" spans="1:25" ht="18" customHeight="1" x14ac:dyDescent="0.2">
      <c r="A258" s="234"/>
      <c r="B258" s="923"/>
      <c r="C258" s="312" t="str">
        <f>C164</f>
        <v/>
      </c>
      <c r="D258" s="313" t="str">
        <f>IF(C258="","",VLOOKUP(C258,$C$160:$H$174,6,FALSE))</f>
        <v/>
      </c>
      <c r="E258" s="503"/>
      <c r="F258" s="304" t="str">
        <f t="shared" si="50"/>
        <v/>
      </c>
      <c r="G258" s="234"/>
      <c r="H258" s="234"/>
      <c r="I258" s="234"/>
      <c r="J258" s="234"/>
      <c r="K258" s="234"/>
      <c r="L258" s="234"/>
      <c r="M258" s="234"/>
      <c r="N258" s="234"/>
      <c r="O258" s="234"/>
      <c r="P258" s="234"/>
      <c r="Q258" s="234"/>
      <c r="R258" s="234"/>
      <c r="S258" s="234"/>
      <c r="T258" s="234"/>
      <c r="U258" s="234"/>
      <c r="V258" s="234"/>
      <c r="W258" s="234"/>
      <c r="X258" s="234"/>
      <c r="Y258" s="234"/>
    </row>
    <row r="259" spans="1:25" ht="18" customHeight="1" x14ac:dyDescent="0.2">
      <c r="A259" s="234"/>
      <c r="B259" s="923"/>
      <c r="C259" s="312" t="str">
        <f t="shared" ref="C259:C268" si="57">C165</f>
        <v/>
      </c>
      <c r="D259" s="313" t="str">
        <f t="shared" ref="D259:D268" si="58">IF(C259="","",VLOOKUP(C259,$C$160:$H$174,6,FALSE))</f>
        <v/>
      </c>
      <c r="E259" s="503"/>
      <c r="F259" s="304" t="str">
        <f t="shared" ref="F259:F268" si="59">IF(C259="","",D259*E259)</f>
        <v/>
      </c>
      <c r="G259" s="234"/>
      <c r="H259" s="234"/>
      <c r="I259" s="234"/>
      <c r="J259" s="234"/>
      <c r="K259" s="234"/>
      <c r="L259" s="234"/>
      <c r="M259" s="234"/>
      <c r="N259" s="234"/>
      <c r="O259" s="234"/>
      <c r="P259" s="234"/>
      <c r="Q259" s="234"/>
      <c r="R259" s="234"/>
      <c r="S259" s="234"/>
      <c r="T259" s="234"/>
      <c r="U259" s="234"/>
      <c r="V259" s="234"/>
      <c r="W259" s="234"/>
      <c r="X259" s="234"/>
      <c r="Y259" s="234"/>
    </row>
    <row r="260" spans="1:25" ht="18" customHeight="1" x14ac:dyDescent="0.2">
      <c r="A260" s="234"/>
      <c r="B260" s="923"/>
      <c r="C260" s="312" t="str">
        <f t="shared" si="57"/>
        <v/>
      </c>
      <c r="D260" s="313" t="str">
        <f t="shared" si="58"/>
        <v/>
      </c>
      <c r="E260" s="503"/>
      <c r="F260" s="304" t="str">
        <f t="shared" si="59"/>
        <v/>
      </c>
      <c r="G260" s="234"/>
      <c r="H260" s="234"/>
      <c r="I260" s="234"/>
      <c r="J260" s="234"/>
      <c r="K260" s="234"/>
      <c r="L260" s="234"/>
      <c r="M260" s="234"/>
      <c r="N260" s="234"/>
      <c r="O260" s="234"/>
      <c r="P260" s="234"/>
      <c r="Q260" s="234"/>
      <c r="R260" s="234"/>
      <c r="S260" s="234"/>
      <c r="T260" s="234"/>
      <c r="U260" s="234"/>
      <c r="V260" s="234"/>
      <c r="W260" s="234"/>
      <c r="X260" s="234"/>
      <c r="Y260" s="234"/>
    </row>
    <row r="261" spans="1:25" ht="18" customHeight="1" x14ac:dyDescent="0.2">
      <c r="A261" s="234"/>
      <c r="B261" s="923"/>
      <c r="C261" s="312" t="str">
        <f t="shared" si="57"/>
        <v/>
      </c>
      <c r="D261" s="313" t="str">
        <f t="shared" si="58"/>
        <v/>
      </c>
      <c r="E261" s="503"/>
      <c r="F261" s="304" t="str">
        <f t="shared" si="59"/>
        <v/>
      </c>
      <c r="G261" s="234"/>
      <c r="H261" s="234"/>
      <c r="I261" s="234"/>
      <c r="J261" s="234"/>
      <c r="K261" s="234"/>
      <c r="L261" s="234"/>
      <c r="M261" s="234"/>
      <c r="N261" s="234"/>
      <c r="O261" s="234"/>
      <c r="P261" s="234"/>
      <c r="Q261" s="234"/>
      <c r="R261" s="234"/>
      <c r="S261" s="234"/>
      <c r="T261" s="234"/>
      <c r="U261" s="234"/>
      <c r="V261" s="234"/>
      <c r="W261" s="234"/>
      <c r="X261" s="234"/>
      <c r="Y261" s="234"/>
    </row>
    <row r="262" spans="1:25" ht="18" customHeight="1" x14ac:dyDescent="0.2">
      <c r="A262" s="234"/>
      <c r="B262" s="923"/>
      <c r="C262" s="312" t="str">
        <f t="shared" si="57"/>
        <v/>
      </c>
      <c r="D262" s="313" t="str">
        <f t="shared" si="58"/>
        <v/>
      </c>
      <c r="E262" s="503"/>
      <c r="F262" s="304" t="str">
        <f t="shared" si="59"/>
        <v/>
      </c>
      <c r="G262" s="234"/>
      <c r="H262" s="234"/>
      <c r="I262" s="234"/>
      <c r="J262" s="234"/>
      <c r="K262" s="234"/>
      <c r="L262" s="234"/>
      <c r="M262" s="234"/>
      <c r="N262" s="234"/>
      <c r="O262" s="234"/>
      <c r="P262" s="234"/>
      <c r="Q262" s="234"/>
      <c r="R262" s="234"/>
      <c r="S262" s="234"/>
      <c r="T262" s="234"/>
      <c r="U262" s="234"/>
      <c r="V262" s="234"/>
      <c r="W262" s="234"/>
      <c r="X262" s="234"/>
      <c r="Y262" s="234"/>
    </row>
    <row r="263" spans="1:25" ht="18" customHeight="1" x14ac:dyDescent="0.2">
      <c r="A263" s="234"/>
      <c r="B263" s="923"/>
      <c r="C263" s="312" t="str">
        <f t="shared" si="57"/>
        <v/>
      </c>
      <c r="D263" s="313" t="str">
        <f t="shared" si="58"/>
        <v/>
      </c>
      <c r="E263" s="503"/>
      <c r="F263" s="304" t="str">
        <f t="shared" si="59"/>
        <v/>
      </c>
      <c r="G263" s="234"/>
      <c r="H263" s="234"/>
      <c r="I263" s="234"/>
      <c r="J263" s="234"/>
      <c r="K263" s="234"/>
      <c r="L263" s="234"/>
      <c r="M263" s="234"/>
      <c r="N263" s="234"/>
      <c r="O263" s="234"/>
      <c r="P263" s="234"/>
      <c r="Q263" s="234"/>
      <c r="R263" s="234"/>
      <c r="S263" s="234"/>
      <c r="T263" s="234"/>
      <c r="U263" s="234"/>
      <c r="V263" s="234"/>
      <c r="W263" s="234"/>
      <c r="X263" s="234"/>
      <c r="Y263" s="234"/>
    </row>
    <row r="264" spans="1:25" ht="18" customHeight="1" x14ac:dyDescent="0.2">
      <c r="A264" s="234"/>
      <c r="B264" s="923"/>
      <c r="C264" s="312" t="str">
        <f t="shared" si="57"/>
        <v/>
      </c>
      <c r="D264" s="313" t="str">
        <f t="shared" si="58"/>
        <v/>
      </c>
      <c r="E264" s="503"/>
      <c r="F264" s="304" t="str">
        <f t="shared" si="59"/>
        <v/>
      </c>
      <c r="G264" s="234"/>
      <c r="H264" s="234"/>
      <c r="I264" s="234"/>
      <c r="J264" s="234"/>
      <c r="K264" s="234"/>
      <c r="L264" s="234"/>
      <c r="M264" s="234"/>
      <c r="N264" s="234"/>
      <c r="O264" s="234"/>
      <c r="P264" s="234"/>
      <c r="Q264" s="234"/>
      <c r="R264" s="234"/>
      <c r="S264" s="234"/>
      <c r="T264" s="234"/>
      <c r="U264" s="234"/>
      <c r="V264" s="234"/>
      <c r="W264" s="234"/>
      <c r="X264" s="234"/>
      <c r="Y264" s="234"/>
    </row>
    <row r="265" spans="1:25" ht="18" customHeight="1" x14ac:dyDescent="0.2">
      <c r="A265" s="234"/>
      <c r="B265" s="923"/>
      <c r="C265" s="312" t="str">
        <f t="shared" si="57"/>
        <v/>
      </c>
      <c r="D265" s="313" t="str">
        <f t="shared" si="58"/>
        <v/>
      </c>
      <c r="E265" s="503"/>
      <c r="F265" s="304" t="str">
        <f t="shared" si="59"/>
        <v/>
      </c>
      <c r="G265" s="234"/>
      <c r="H265" s="234"/>
      <c r="I265" s="234"/>
      <c r="J265" s="234"/>
      <c r="K265" s="234"/>
      <c r="L265" s="234"/>
      <c r="M265" s="234"/>
      <c r="N265" s="234"/>
      <c r="O265" s="234"/>
      <c r="P265" s="234"/>
      <c r="Q265" s="234"/>
      <c r="R265" s="234"/>
      <c r="S265" s="234"/>
      <c r="T265" s="234"/>
      <c r="U265" s="234"/>
      <c r="V265" s="234"/>
      <c r="W265" s="234"/>
      <c r="X265" s="234"/>
      <c r="Y265" s="234"/>
    </row>
    <row r="266" spans="1:25" ht="18" customHeight="1" x14ac:dyDescent="0.2">
      <c r="A266" s="234"/>
      <c r="B266" s="923"/>
      <c r="C266" s="312" t="str">
        <f t="shared" si="57"/>
        <v/>
      </c>
      <c r="D266" s="313" t="str">
        <f t="shared" si="58"/>
        <v/>
      </c>
      <c r="E266" s="503"/>
      <c r="F266" s="304" t="str">
        <f t="shared" si="59"/>
        <v/>
      </c>
      <c r="G266" s="234"/>
      <c r="H266" s="234"/>
      <c r="I266" s="234"/>
      <c r="J266" s="234"/>
      <c r="K266" s="234"/>
      <c r="L266" s="234"/>
      <c r="M266" s="234"/>
      <c r="N266" s="234"/>
      <c r="O266" s="234"/>
      <c r="P266" s="234"/>
      <c r="Q266" s="234"/>
      <c r="R266" s="234"/>
      <c r="S266" s="234"/>
      <c r="T266" s="234"/>
      <c r="U266" s="234"/>
      <c r="V266" s="234"/>
      <c r="W266" s="234"/>
      <c r="X266" s="234"/>
      <c r="Y266" s="234"/>
    </row>
    <row r="267" spans="1:25" ht="18" customHeight="1" x14ac:dyDescent="0.2">
      <c r="A267" s="234"/>
      <c r="B267" s="923"/>
      <c r="C267" s="312" t="str">
        <f t="shared" si="57"/>
        <v/>
      </c>
      <c r="D267" s="313" t="str">
        <f t="shared" si="58"/>
        <v/>
      </c>
      <c r="E267" s="503"/>
      <c r="F267" s="304" t="str">
        <f t="shared" si="59"/>
        <v/>
      </c>
      <c r="G267" s="234"/>
      <c r="H267" s="234"/>
      <c r="I267" s="234"/>
      <c r="J267" s="234"/>
      <c r="K267" s="234"/>
      <c r="L267" s="234"/>
      <c r="M267" s="234"/>
      <c r="N267" s="234"/>
      <c r="O267" s="234"/>
      <c r="P267" s="234"/>
      <c r="Q267" s="234"/>
      <c r="R267" s="234"/>
      <c r="S267" s="234"/>
      <c r="T267" s="234"/>
      <c r="U267" s="234"/>
      <c r="V267" s="234"/>
      <c r="W267" s="234"/>
      <c r="X267" s="234"/>
      <c r="Y267" s="234"/>
    </row>
    <row r="268" spans="1:25" ht="18" customHeight="1" thickBot="1" x14ac:dyDescent="0.25">
      <c r="A268" s="234"/>
      <c r="B268" s="924"/>
      <c r="C268" s="317" t="str">
        <f t="shared" si="57"/>
        <v/>
      </c>
      <c r="D268" s="318" t="str">
        <f t="shared" si="58"/>
        <v/>
      </c>
      <c r="E268" s="505"/>
      <c r="F268" s="305" t="str">
        <f t="shared" si="59"/>
        <v/>
      </c>
      <c r="G268" s="234"/>
      <c r="H268" s="234"/>
      <c r="I268" s="234"/>
      <c r="J268" s="234"/>
      <c r="K268" s="234"/>
      <c r="L268" s="234"/>
      <c r="M268" s="234"/>
      <c r="N268" s="234"/>
      <c r="O268" s="234"/>
      <c r="P268" s="234"/>
      <c r="Q268" s="234"/>
      <c r="R268" s="234"/>
      <c r="S268" s="234"/>
      <c r="T268" s="234"/>
      <c r="U268" s="234"/>
      <c r="V268" s="234"/>
      <c r="W268" s="234"/>
      <c r="X268" s="234"/>
      <c r="Y268" s="234"/>
    </row>
    <row r="269" spans="1:25" ht="18" customHeight="1" thickBot="1" x14ac:dyDescent="0.3">
      <c r="A269" s="234"/>
      <c r="B269" s="319" t="s">
        <v>193</v>
      </c>
      <c r="C269" s="320"/>
      <c r="D269" s="321"/>
      <c r="E269" s="506"/>
      <c r="F269" s="322"/>
      <c r="G269" s="234"/>
      <c r="H269" s="234"/>
      <c r="I269" s="234"/>
      <c r="J269" s="234"/>
      <c r="K269" s="234"/>
      <c r="L269" s="234"/>
      <c r="M269" s="234"/>
      <c r="N269" s="234"/>
      <c r="O269" s="234"/>
      <c r="P269" s="234"/>
      <c r="Q269" s="234"/>
      <c r="R269" s="234"/>
      <c r="S269" s="234"/>
      <c r="T269" s="234"/>
      <c r="U269" s="234"/>
      <c r="V269" s="234"/>
      <c r="W269" s="234"/>
      <c r="X269" s="234"/>
      <c r="Y269" s="234"/>
    </row>
    <row r="270" spans="1:25" ht="18" customHeight="1" x14ac:dyDescent="0.2">
      <c r="A270" s="234"/>
      <c r="B270" s="940" t="s">
        <v>116</v>
      </c>
      <c r="C270" s="256" t="str">
        <f>C130</f>
        <v/>
      </c>
      <c r="D270" s="311" t="str">
        <f>IF(C270="","",VLOOKUP(C270,$C$130:$H$144,6,FALSE))</f>
        <v/>
      </c>
      <c r="E270" s="502"/>
      <c r="F270" s="303" t="str">
        <f t="shared" ref="F270:F301" si="60">IF(C270="","",D270*E270)</f>
        <v/>
      </c>
      <c r="G270" s="234"/>
      <c r="H270" s="234"/>
      <c r="I270" s="234"/>
      <c r="J270" s="234"/>
      <c r="K270" s="234"/>
      <c r="L270" s="234"/>
      <c r="M270" s="234"/>
      <c r="N270" s="234"/>
      <c r="O270" s="234"/>
      <c r="P270" s="234"/>
      <c r="Q270" s="234"/>
      <c r="R270" s="234"/>
      <c r="S270" s="234"/>
      <c r="T270" s="234"/>
      <c r="U270" s="234"/>
      <c r="V270" s="234"/>
      <c r="W270" s="234"/>
      <c r="X270" s="234"/>
      <c r="Y270" s="234"/>
    </row>
    <row r="271" spans="1:25" ht="18" customHeight="1" x14ac:dyDescent="0.2">
      <c r="A271" s="234"/>
      <c r="B271" s="941"/>
      <c r="C271" s="312" t="str">
        <f>C131</f>
        <v/>
      </c>
      <c r="D271" s="313" t="str">
        <f>IF(C271="","",VLOOKUP(C271,$C$130:$H$144,6,FALSE))</f>
        <v/>
      </c>
      <c r="E271" s="503"/>
      <c r="F271" s="304" t="str">
        <f t="shared" si="60"/>
        <v/>
      </c>
      <c r="G271" s="234"/>
      <c r="H271" s="234"/>
      <c r="I271" s="234"/>
      <c r="J271" s="234"/>
      <c r="K271" s="234"/>
      <c r="L271" s="234"/>
      <c r="M271" s="234"/>
      <c r="N271" s="234"/>
      <c r="O271" s="234"/>
      <c r="P271" s="234"/>
      <c r="Q271" s="234"/>
      <c r="R271" s="234"/>
      <c r="S271" s="234"/>
      <c r="T271" s="234"/>
      <c r="U271" s="234"/>
      <c r="V271" s="234"/>
      <c r="W271" s="234"/>
      <c r="X271" s="234"/>
      <c r="Y271" s="234"/>
    </row>
    <row r="272" spans="1:25" ht="18" customHeight="1" x14ac:dyDescent="0.2">
      <c r="A272" s="234"/>
      <c r="B272" s="941"/>
      <c r="C272" s="312" t="str">
        <f t="shared" ref="C272:C284" si="61">C132</f>
        <v/>
      </c>
      <c r="D272" s="313" t="str">
        <f t="shared" ref="D272:D284" si="62">IF(C272="","",VLOOKUP(C272,$C$130:$H$144,6,FALSE))</f>
        <v/>
      </c>
      <c r="E272" s="503"/>
      <c r="F272" s="304" t="str">
        <f t="shared" ref="F272:F284" si="63">IF(C272="","",D272*E272)</f>
        <v/>
      </c>
      <c r="G272" s="234"/>
      <c r="H272" s="234"/>
      <c r="I272" s="234"/>
      <c r="J272" s="234"/>
      <c r="K272" s="234"/>
      <c r="L272" s="234"/>
      <c r="M272" s="234"/>
      <c r="N272" s="234"/>
      <c r="O272" s="234"/>
      <c r="P272" s="234"/>
      <c r="Q272" s="234"/>
      <c r="R272" s="234"/>
      <c r="S272" s="234"/>
      <c r="T272" s="234"/>
      <c r="U272" s="234"/>
      <c r="V272" s="234"/>
      <c r="W272" s="234"/>
      <c r="X272" s="234"/>
      <c r="Y272" s="234"/>
    </row>
    <row r="273" spans="1:25" ht="18" customHeight="1" x14ac:dyDescent="0.2">
      <c r="A273" s="234"/>
      <c r="B273" s="941"/>
      <c r="C273" s="312" t="str">
        <f t="shared" si="61"/>
        <v/>
      </c>
      <c r="D273" s="313" t="str">
        <f t="shared" si="62"/>
        <v/>
      </c>
      <c r="E273" s="503"/>
      <c r="F273" s="304" t="str">
        <f t="shared" si="63"/>
        <v/>
      </c>
      <c r="G273" s="234"/>
      <c r="H273" s="234"/>
      <c r="I273" s="234"/>
      <c r="J273" s="234"/>
      <c r="K273" s="234"/>
      <c r="L273" s="234"/>
      <c r="M273" s="234"/>
      <c r="N273" s="234"/>
      <c r="O273" s="234"/>
      <c r="P273" s="234"/>
      <c r="Q273" s="234"/>
      <c r="R273" s="234"/>
      <c r="S273" s="234"/>
      <c r="T273" s="234"/>
      <c r="U273" s="234"/>
      <c r="V273" s="234"/>
      <c r="W273" s="234"/>
      <c r="X273" s="234"/>
      <c r="Y273" s="234"/>
    </row>
    <row r="274" spans="1:25" ht="18" customHeight="1" x14ac:dyDescent="0.2">
      <c r="A274" s="234"/>
      <c r="B274" s="941"/>
      <c r="C274" s="312" t="str">
        <f t="shared" si="61"/>
        <v/>
      </c>
      <c r="D274" s="313" t="str">
        <f t="shared" si="62"/>
        <v/>
      </c>
      <c r="E274" s="503"/>
      <c r="F274" s="304" t="str">
        <f t="shared" si="63"/>
        <v/>
      </c>
      <c r="G274" s="234"/>
      <c r="H274" s="234"/>
      <c r="I274" s="234"/>
      <c r="J274" s="234"/>
      <c r="K274" s="234"/>
      <c r="L274" s="234"/>
      <c r="M274" s="234"/>
      <c r="N274" s="234"/>
      <c r="O274" s="234"/>
      <c r="P274" s="234"/>
      <c r="Q274" s="234"/>
      <c r="R274" s="234"/>
      <c r="S274" s="234"/>
      <c r="T274" s="234"/>
      <c r="U274" s="234"/>
      <c r="V274" s="234"/>
      <c r="W274" s="234"/>
      <c r="X274" s="234"/>
      <c r="Y274" s="234"/>
    </row>
    <row r="275" spans="1:25" ht="18" customHeight="1" x14ac:dyDescent="0.2">
      <c r="A275" s="234"/>
      <c r="B275" s="941"/>
      <c r="C275" s="312" t="str">
        <f t="shared" si="61"/>
        <v/>
      </c>
      <c r="D275" s="313" t="str">
        <f t="shared" si="62"/>
        <v/>
      </c>
      <c r="E275" s="503"/>
      <c r="F275" s="304" t="str">
        <f t="shared" si="63"/>
        <v/>
      </c>
      <c r="G275" s="234"/>
      <c r="H275" s="234"/>
      <c r="I275" s="234"/>
      <c r="J275" s="234"/>
      <c r="K275" s="234"/>
      <c r="L275" s="234"/>
      <c r="M275" s="234"/>
      <c r="N275" s="234"/>
      <c r="O275" s="234"/>
      <c r="P275" s="234"/>
      <c r="Q275" s="234"/>
      <c r="R275" s="234"/>
      <c r="S275" s="234"/>
      <c r="T275" s="234"/>
      <c r="U275" s="234"/>
      <c r="V275" s="234"/>
      <c r="W275" s="234"/>
      <c r="X275" s="234"/>
      <c r="Y275" s="234"/>
    </row>
    <row r="276" spans="1:25" ht="18" customHeight="1" x14ac:dyDescent="0.2">
      <c r="A276" s="234"/>
      <c r="B276" s="941"/>
      <c r="C276" s="312" t="str">
        <f t="shared" si="61"/>
        <v/>
      </c>
      <c r="D276" s="313" t="str">
        <f t="shared" si="62"/>
        <v/>
      </c>
      <c r="E276" s="503"/>
      <c r="F276" s="304" t="str">
        <f t="shared" si="63"/>
        <v/>
      </c>
      <c r="G276" s="234"/>
      <c r="H276" s="234"/>
      <c r="I276" s="234"/>
      <c r="J276" s="234"/>
      <c r="K276" s="234"/>
      <c r="L276" s="234"/>
      <c r="M276" s="234"/>
      <c r="N276" s="234"/>
      <c r="O276" s="234"/>
      <c r="P276" s="234"/>
      <c r="Q276" s="234"/>
      <c r="R276" s="234"/>
      <c r="S276" s="234"/>
      <c r="T276" s="234"/>
      <c r="U276" s="234"/>
      <c r="V276" s="234"/>
      <c r="W276" s="234"/>
      <c r="X276" s="234"/>
      <c r="Y276" s="234"/>
    </row>
    <row r="277" spans="1:25" ht="18" customHeight="1" x14ac:dyDescent="0.2">
      <c r="A277" s="234"/>
      <c r="B277" s="941"/>
      <c r="C277" s="312" t="str">
        <f t="shared" si="61"/>
        <v/>
      </c>
      <c r="D277" s="313" t="str">
        <f t="shared" si="62"/>
        <v/>
      </c>
      <c r="E277" s="503"/>
      <c r="F277" s="304" t="str">
        <f t="shared" si="63"/>
        <v/>
      </c>
      <c r="G277" s="234"/>
      <c r="H277" s="234"/>
      <c r="I277" s="234"/>
      <c r="J277" s="234"/>
      <c r="K277" s="234"/>
      <c r="L277" s="234"/>
      <c r="M277" s="234"/>
      <c r="N277" s="234"/>
      <c r="O277" s="234"/>
      <c r="P277" s="234"/>
      <c r="Q277" s="234"/>
      <c r="R277" s="234"/>
      <c r="S277" s="234"/>
      <c r="T277" s="234"/>
      <c r="U277" s="234"/>
      <c r="V277" s="234"/>
      <c r="W277" s="234"/>
      <c r="X277" s="234"/>
      <c r="Y277" s="234"/>
    </row>
    <row r="278" spans="1:25" ht="18" customHeight="1" x14ac:dyDescent="0.2">
      <c r="A278" s="234"/>
      <c r="B278" s="941"/>
      <c r="C278" s="312" t="str">
        <f t="shared" si="61"/>
        <v/>
      </c>
      <c r="D278" s="313" t="str">
        <f t="shared" si="62"/>
        <v/>
      </c>
      <c r="E278" s="503"/>
      <c r="F278" s="304" t="str">
        <f t="shared" si="63"/>
        <v/>
      </c>
      <c r="G278" s="234"/>
      <c r="H278" s="234"/>
      <c r="I278" s="234"/>
      <c r="J278" s="234"/>
      <c r="K278" s="234"/>
      <c r="L278" s="234"/>
      <c r="M278" s="234"/>
      <c r="N278" s="234"/>
      <c r="O278" s="234"/>
      <c r="P278" s="234"/>
      <c r="Q278" s="234"/>
      <c r="R278" s="234"/>
      <c r="S278" s="234"/>
      <c r="T278" s="234"/>
      <c r="U278" s="234"/>
      <c r="V278" s="234"/>
      <c r="W278" s="234"/>
      <c r="X278" s="234"/>
      <c r="Y278" s="234"/>
    </row>
    <row r="279" spans="1:25" ht="18" customHeight="1" x14ac:dyDescent="0.2">
      <c r="A279" s="234"/>
      <c r="B279" s="941"/>
      <c r="C279" s="312" t="str">
        <f t="shared" si="61"/>
        <v/>
      </c>
      <c r="D279" s="313" t="str">
        <f t="shared" si="62"/>
        <v/>
      </c>
      <c r="E279" s="503"/>
      <c r="F279" s="304" t="str">
        <f t="shared" si="63"/>
        <v/>
      </c>
      <c r="G279" s="234"/>
      <c r="H279" s="234"/>
      <c r="I279" s="234"/>
      <c r="J279" s="234"/>
      <c r="K279" s="234"/>
      <c r="L279" s="234"/>
      <c r="M279" s="234"/>
      <c r="N279" s="234"/>
      <c r="O279" s="234"/>
      <c r="P279" s="234"/>
      <c r="Q279" s="234"/>
      <c r="R279" s="234"/>
      <c r="S279" s="234"/>
      <c r="T279" s="234"/>
      <c r="U279" s="234"/>
      <c r="V279" s="234"/>
      <c r="W279" s="234"/>
      <c r="X279" s="234"/>
      <c r="Y279" s="234"/>
    </row>
    <row r="280" spans="1:25" ht="18" customHeight="1" x14ac:dyDescent="0.2">
      <c r="A280" s="234"/>
      <c r="B280" s="941"/>
      <c r="C280" s="312" t="str">
        <f t="shared" si="61"/>
        <v/>
      </c>
      <c r="D280" s="313" t="str">
        <f t="shared" si="62"/>
        <v/>
      </c>
      <c r="E280" s="503"/>
      <c r="F280" s="304" t="str">
        <f t="shared" si="63"/>
        <v/>
      </c>
      <c r="G280" s="234"/>
      <c r="H280" s="234"/>
      <c r="I280" s="234"/>
      <c r="J280" s="234"/>
      <c r="K280" s="234"/>
      <c r="L280" s="234"/>
      <c r="M280" s="234"/>
      <c r="N280" s="234"/>
      <c r="O280" s="234"/>
      <c r="P280" s="234"/>
      <c r="Q280" s="234"/>
      <c r="R280" s="234"/>
      <c r="S280" s="234"/>
      <c r="T280" s="234"/>
      <c r="U280" s="234"/>
      <c r="V280" s="234"/>
      <c r="W280" s="234"/>
      <c r="X280" s="234"/>
      <c r="Y280" s="234"/>
    </row>
    <row r="281" spans="1:25" ht="18" customHeight="1" x14ac:dyDescent="0.2">
      <c r="A281" s="234"/>
      <c r="B281" s="941"/>
      <c r="C281" s="312" t="str">
        <f t="shared" si="61"/>
        <v/>
      </c>
      <c r="D281" s="313" t="str">
        <f t="shared" si="62"/>
        <v/>
      </c>
      <c r="E281" s="503"/>
      <c r="F281" s="304" t="str">
        <f t="shared" si="63"/>
        <v/>
      </c>
      <c r="G281" s="234"/>
      <c r="H281" s="234"/>
      <c r="I281" s="234"/>
      <c r="J281" s="234"/>
      <c r="K281" s="234"/>
      <c r="L281" s="234"/>
      <c r="M281" s="234"/>
      <c r="N281" s="234"/>
      <c r="O281" s="234"/>
      <c r="P281" s="234"/>
      <c r="Q281" s="234"/>
      <c r="R281" s="234"/>
      <c r="S281" s="234"/>
      <c r="T281" s="234"/>
      <c r="U281" s="234"/>
      <c r="V281" s="234"/>
      <c r="W281" s="234"/>
      <c r="X281" s="234"/>
      <c r="Y281" s="234"/>
    </row>
    <row r="282" spans="1:25" ht="18" customHeight="1" x14ac:dyDescent="0.2">
      <c r="A282" s="234"/>
      <c r="B282" s="941"/>
      <c r="C282" s="312" t="str">
        <f t="shared" si="61"/>
        <v/>
      </c>
      <c r="D282" s="313" t="str">
        <f t="shared" si="62"/>
        <v/>
      </c>
      <c r="E282" s="503"/>
      <c r="F282" s="304" t="str">
        <f t="shared" si="63"/>
        <v/>
      </c>
      <c r="G282" s="234"/>
      <c r="H282" s="234"/>
      <c r="I282" s="234"/>
      <c r="J282" s="234"/>
      <c r="K282" s="234"/>
      <c r="L282" s="234"/>
      <c r="M282" s="234"/>
      <c r="N282" s="234"/>
      <c r="O282" s="234"/>
      <c r="P282" s="234"/>
      <c r="Q282" s="234"/>
      <c r="R282" s="234"/>
      <c r="S282" s="234"/>
      <c r="T282" s="234"/>
      <c r="U282" s="234"/>
      <c r="V282" s="234"/>
      <c r="W282" s="234"/>
      <c r="X282" s="234"/>
      <c r="Y282" s="234"/>
    </row>
    <row r="283" spans="1:25" ht="18" customHeight="1" x14ac:dyDescent="0.2">
      <c r="A283" s="234"/>
      <c r="B283" s="941"/>
      <c r="C283" s="312" t="str">
        <f t="shared" si="61"/>
        <v/>
      </c>
      <c r="D283" s="313" t="str">
        <f t="shared" si="62"/>
        <v/>
      </c>
      <c r="E283" s="503"/>
      <c r="F283" s="304" t="str">
        <f t="shared" si="63"/>
        <v/>
      </c>
      <c r="G283" s="246"/>
      <c r="H283" s="234"/>
      <c r="I283" s="234"/>
      <c r="J283" s="234"/>
      <c r="K283" s="234"/>
      <c r="L283" s="234"/>
      <c r="M283" s="234"/>
      <c r="N283" s="234"/>
      <c r="O283" s="234"/>
      <c r="P283" s="234"/>
      <c r="Q283" s="234"/>
      <c r="R283" s="234"/>
      <c r="S283" s="234"/>
      <c r="T283" s="234"/>
      <c r="U283" s="234"/>
      <c r="V283" s="234"/>
      <c r="W283" s="234"/>
      <c r="X283" s="234"/>
      <c r="Y283" s="234"/>
    </row>
    <row r="284" spans="1:25" ht="18" customHeight="1" thickBot="1" x14ac:dyDescent="0.25">
      <c r="A284" s="234"/>
      <c r="B284" s="941"/>
      <c r="C284" s="314" t="str">
        <f t="shared" si="61"/>
        <v/>
      </c>
      <c r="D284" s="315" t="str">
        <f t="shared" si="62"/>
        <v/>
      </c>
      <c r="E284" s="504"/>
      <c r="F284" s="316" t="str">
        <f t="shared" si="63"/>
        <v/>
      </c>
      <c r="G284" s="234"/>
      <c r="H284" s="234"/>
      <c r="I284" s="234"/>
      <c r="J284" s="234"/>
      <c r="K284" s="234"/>
      <c r="L284" s="234"/>
      <c r="M284" s="234"/>
      <c r="N284" s="234"/>
      <c r="O284" s="234"/>
      <c r="P284" s="234"/>
      <c r="Q284" s="234"/>
      <c r="R284" s="234"/>
      <c r="S284" s="234"/>
      <c r="T284" s="234"/>
      <c r="U284" s="234"/>
      <c r="V284" s="234"/>
      <c r="W284" s="234"/>
      <c r="X284" s="234"/>
      <c r="Y284" s="234"/>
    </row>
    <row r="285" spans="1:25" ht="18" customHeight="1" x14ac:dyDescent="0.2">
      <c r="A285" s="234"/>
      <c r="B285" s="922" t="s">
        <v>402</v>
      </c>
      <c r="C285" s="256" t="str">
        <f>C145</f>
        <v/>
      </c>
      <c r="D285" s="311" t="str">
        <f>IF(C285="","",VLOOKUP(C285,$C$145:$H$159,6,FALSE))</f>
        <v/>
      </c>
      <c r="E285" s="502"/>
      <c r="F285" s="303" t="str">
        <f t="shared" si="60"/>
        <v/>
      </c>
      <c r="G285" s="234"/>
      <c r="H285" s="234"/>
      <c r="I285" s="234"/>
      <c r="J285" s="234"/>
      <c r="K285" s="234"/>
      <c r="L285" s="234"/>
      <c r="M285" s="234"/>
      <c r="N285" s="234"/>
      <c r="O285" s="234"/>
      <c r="P285" s="234"/>
      <c r="Q285" s="234"/>
      <c r="R285" s="234"/>
      <c r="S285" s="234"/>
      <c r="T285" s="234"/>
      <c r="U285" s="234"/>
      <c r="V285" s="234"/>
      <c r="W285" s="234"/>
      <c r="X285" s="234"/>
      <c r="Y285" s="234"/>
    </row>
    <row r="286" spans="1:25" ht="18" customHeight="1" x14ac:dyDescent="0.2">
      <c r="A286" s="234"/>
      <c r="B286" s="923"/>
      <c r="C286" s="312" t="str">
        <f>C146</f>
        <v/>
      </c>
      <c r="D286" s="313" t="str">
        <f>IF(C286="","",VLOOKUP(C286,$C$145:$H$159,6,FALSE))</f>
        <v/>
      </c>
      <c r="E286" s="503"/>
      <c r="F286" s="304" t="str">
        <f t="shared" si="60"/>
        <v/>
      </c>
      <c r="G286" s="234"/>
      <c r="H286" s="234"/>
      <c r="I286" s="234"/>
      <c r="J286" s="234"/>
      <c r="K286" s="234"/>
      <c r="L286" s="234"/>
      <c r="M286" s="234"/>
      <c r="N286" s="234"/>
      <c r="O286" s="234"/>
      <c r="P286" s="234"/>
      <c r="Q286" s="234"/>
      <c r="R286" s="234"/>
      <c r="S286" s="234"/>
      <c r="T286" s="234"/>
      <c r="U286" s="234"/>
      <c r="V286" s="234"/>
      <c r="W286" s="234"/>
      <c r="X286" s="234"/>
      <c r="Y286" s="234"/>
    </row>
    <row r="287" spans="1:25" ht="18" customHeight="1" x14ac:dyDescent="0.2">
      <c r="A287" s="234"/>
      <c r="B287" s="923"/>
      <c r="C287" s="312" t="str">
        <f>C147</f>
        <v/>
      </c>
      <c r="D287" s="313" t="str">
        <f>IF(C287="","",VLOOKUP(C287,$C$145:$H$159,6,FALSE))</f>
        <v/>
      </c>
      <c r="E287" s="503"/>
      <c r="F287" s="304" t="str">
        <f t="shared" si="60"/>
        <v/>
      </c>
      <c r="G287" s="234"/>
      <c r="H287" s="234"/>
      <c r="I287" s="234"/>
      <c r="J287" s="234"/>
      <c r="K287" s="234"/>
      <c r="L287" s="234"/>
      <c r="M287" s="234"/>
      <c r="N287" s="234"/>
      <c r="O287" s="234"/>
      <c r="P287" s="234"/>
      <c r="Q287" s="234"/>
      <c r="R287" s="234"/>
      <c r="S287" s="234"/>
      <c r="T287" s="234"/>
      <c r="U287" s="234"/>
      <c r="V287" s="234"/>
      <c r="W287" s="234"/>
      <c r="X287" s="234"/>
      <c r="Y287" s="234"/>
    </row>
    <row r="288" spans="1:25" ht="18" customHeight="1" x14ac:dyDescent="0.2">
      <c r="A288" s="234"/>
      <c r="B288" s="923"/>
      <c r="C288" s="312" t="str">
        <f t="shared" ref="C288:C299" si="64">C148</f>
        <v/>
      </c>
      <c r="D288" s="313" t="str">
        <f t="shared" ref="D288:D299" si="65">IF(C288="","",VLOOKUP(C288,$C$145:$H$159,6,FALSE))</f>
        <v/>
      </c>
      <c r="E288" s="503"/>
      <c r="F288" s="304" t="str">
        <f t="shared" ref="F288:F299" si="66">IF(C288="","",D288*E288)</f>
        <v/>
      </c>
      <c r="G288" s="234"/>
      <c r="H288" s="234"/>
      <c r="I288" s="234"/>
      <c r="J288" s="234"/>
      <c r="K288" s="234"/>
      <c r="L288" s="234"/>
      <c r="M288" s="234"/>
      <c r="N288" s="234"/>
      <c r="O288" s="234"/>
      <c r="P288" s="234"/>
      <c r="Q288" s="234"/>
      <c r="R288" s="234"/>
      <c r="S288" s="234"/>
      <c r="T288" s="234"/>
      <c r="U288" s="234"/>
      <c r="V288" s="234"/>
      <c r="W288" s="234"/>
      <c r="X288" s="234"/>
      <c r="Y288" s="234"/>
    </row>
    <row r="289" spans="1:25" ht="18" customHeight="1" x14ac:dyDescent="0.2">
      <c r="A289" s="234"/>
      <c r="B289" s="923"/>
      <c r="C289" s="312" t="str">
        <f t="shared" si="64"/>
        <v/>
      </c>
      <c r="D289" s="313" t="str">
        <f t="shared" si="65"/>
        <v/>
      </c>
      <c r="E289" s="503"/>
      <c r="F289" s="304" t="str">
        <f t="shared" si="66"/>
        <v/>
      </c>
      <c r="G289" s="234"/>
      <c r="H289" s="234"/>
      <c r="I289" s="234"/>
      <c r="J289" s="234"/>
      <c r="K289" s="234"/>
      <c r="L289" s="234"/>
      <c r="M289" s="234"/>
      <c r="N289" s="234"/>
      <c r="O289" s="234"/>
      <c r="P289" s="234"/>
      <c r="Q289" s="234"/>
      <c r="R289" s="234"/>
      <c r="S289" s="234"/>
      <c r="T289" s="234"/>
      <c r="U289" s="234"/>
      <c r="V289" s="234"/>
      <c r="W289" s="234"/>
      <c r="X289" s="234"/>
      <c r="Y289" s="234"/>
    </row>
    <row r="290" spans="1:25" ht="18" customHeight="1" x14ac:dyDescent="0.2">
      <c r="A290" s="234"/>
      <c r="B290" s="923"/>
      <c r="C290" s="312" t="str">
        <f t="shared" si="64"/>
        <v/>
      </c>
      <c r="D290" s="313" t="str">
        <f t="shared" si="65"/>
        <v/>
      </c>
      <c r="E290" s="503"/>
      <c r="F290" s="304" t="str">
        <f t="shared" si="66"/>
        <v/>
      </c>
      <c r="G290" s="234"/>
      <c r="H290" s="234"/>
      <c r="I290" s="234"/>
      <c r="J290" s="234"/>
      <c r="K290" s="234"/>
      <c r="L290" s="234"/>
      <c r="M290" s="234"/>
      <c r="N290" s="234"/>
      <c r="O290" s="234"/>
      <c r="P290" s="234"/>
      <c r="Q290" s="234"/>
      <c r="R290" s="234"/>
      <c r="S290" s="234"/>
      <c r="T290" s="234"/>
      <c r="U290" s="234"/>
      <c r="V290" s="234"/>
      <c r="W290" s="234"/>
      <c r="X290" s="234"/>
      <c r="Y290" s="234"/>
    </row>
    <row r="291" spans="1:25" ht="18" customHeight="1" x14ac:dyDescent="0.2">
      <c r="A291" s="234"/>
      <c r="B291" s="923"/>
      <c r="C291" s="312" t="str">
        <f t="shared" si="64"/>
        <v/>
      </c>
      <c r="D291" s="313" t="str">
        <f t="shared" si="65"/>
        <v/>
      </c>
      <c r="E291" s="503"/>
      <c r="F291" s="304" t="str">
        <f t="shared" si="66"/>
        <v/>
      </c>
      <c r="G291" s="234"/>
      <c r="H291" s="234"/>
      <c r="I291" s="234"/>
      <c r="J291" s="234"/>
      <c r="K291" s="234"/>
      <c r="L291" s="234"/>
      <c r="M291" s="234"/>
      <c r="N291" s="234"/>
      <c r="O291" s="234"/>
      <c r="P291" s="234"/>
      <c r="Q291" s="234"/>
      <c r="R291" s="234"/>
      <c r="S291" s="234"/>
      <c r="T291" s="234"/>
      <c r="U291" s="234"/>
      <c r="V291" s="234"/>
      <c r="W291" s="234"/>
      <c r="X291" s="234"/>
      <c r="Y291" s="234"/>
    </row>
    <row r="292" spans="1:25" ht="18" customHeight="1" x14ac:dyDescent="0.2">
      <c r="A292" s="234"/>
      <c r="B292" s="923"/>
      <c r="C292" s="312" t="str">
        <f t="shared" si="64"/>
        <v/>
      </c>
      <c r="D292" s="313" t="str">
        <f t="shared" si="65"/>
        <v/>
      </c>
      <c r="E292" s="503"/>
      <c r="F292" s="304" t="str">
        <f t="shared" si="66"/>
        <v/>
      </c>
      <c r="G292" s="234"/>
      <c r="H292" s="234"/>
      <c r="I292" s="234"/>
      <c r="J292" s="234"/>
      <c r="K292" s="234"/>
      <c r="L292" s="234"/>
      <c r="M292" s="234"/>
      <c r="N292" s="234"/>
      <c r="O292" s="234"/>
      <c r="P292" s="234"/>
      <c r="Q292" s="234"/>
      <c r="R292" s="234"/>
      <c r="S292" s="234"/>
      <c r="T292" s="234"/>
      <c r="U292" s="234"/>
      <c r="V292" s="234"/>
      <c r="W292" s="234"/>
      <c r="X292" s="234"/>
      <c r="Y292" s="234"/>
    </row>
    <row r="293" spans="1:25" ht="18" customHeight="1" x14ac:dyDescent="0.2">
      <c r="A293" s="234"/>
      <c r="B293" s="923"/>
      <c r="C293" s="312" t="str">
        <f t="shared" si="64"/>
        <v/>
      </c>
      <c r="D293" s="313" t="str">
        <f t="shared" si="65"/>
        <v/>
      </c>
      <c r="E293" s="503"/>
      <c r="F293" s="304" t="str">
        <f t="shared" si="66"/>
        <v/>
      </c>
      <c r="G293" s="234"/>
      <c r="H293" s="234"/>
      <c r="I293" s="234"/>
      <c r="J293" s="234"/>
      <c r="K293" s="234"/>
      <c r="L293" s="234"/>
      <c r="M293" s="234"/>
      <c r="N293" s="234"/>
      <c r="O293" s="234"/>
      <c r="P293" s="234"/>
      <c r="Q293" s="234"/>
      <c r="R293" s="234"/>
      <c r="S293" s="234"/>
      <c r="T293" s="234"/>
      <c r="U293" s="234"/>
      <c r="V293" s="234"/>
      <c r="W293" s="234"/>
      <c r="X293" s="234"/>
      <c r="Y293" s="234"/>
    </row>
    <row r="294" spans="1:25" ht="18" customHeight="1" x14ac:dyDescent="0.2">
      <c r="A294" s="234"/>
      <c r="B294" s="923"/>
      <c r="C294" s="312" t="str">
        <f t="shared" si="64"/>
        <v/>
      </c>
      <c r="D294" s="313" t="str">
        <f t="shared" si="65"/>
        <v/>
      </c>
      <c r="E294" s="503"/>
      <c r="F294" s="304" t="str">
        <f t="shared" si="66"/>
        <v/>
      </c>
      <c r="G294" s="234"/>
      <c r="H294" s="234"/>
      <c r="I294" s="234"/>
      <c r="J294" s="234"/>
      <c r="K294" s="234"/>
      <c r="L294" s="234"/>
      <c r="M294" s="234"/>
      <c r="N294" s="234"/>
      <c r="O294" s="234"/>
      <c r="P294" s="234"/>
      <c r="Q294" s="234"/>
      <c r="R294" s="234"/>
      <c r="S294" s="234"/>
      <c r="T294" s="234"/>
      <c r="U294" s="234"/>
      <c r="V294" s="234"/>
      <c r="W294" s="234"/>
      <c r="X294" s="234"/>
      <c r="Y294" s="234"/>
    </row>
    <row r="295" spans="1:25" ht="18" customHeight="1" x14ac:dyDescent="0.2">
      <c r="A295" s="234"/>
      <c r="B295" s="923"/>
      <c r="C295" s="312" t="str">
        <f t="shared" si="64"/>
        <v/>
      </c>
      <c r="D295" s="313" t="str">
        <f t="shared" si="65"/>
        <v/>
      </c>
      <c r="E295" s="503"/>
      <c r="F295" s="304" t="str">
        <f t="shared" si="66"/>
        <v/>
      </c>
      <c r="G295" s="234"/>
      <c r="H295" s="234"/>
      <c r="I295" s="234"/>
      <c r="J295" s="234"/>
      <c r="K295" s="234"/>
      <c r="L295" s="234"/>
      <c r="M295" s="234"/>
      <c r="N295" s="234"/>
      <c r="O295" s="234"/>
      <c r="P295" s="234"/>
      <c r="Q295" s="234"/>
      <c r="R295" s="234"/>
      <c r="S295" s="234"/>
      <c r="T295" s="234"/>
      <c r="U295" s="234"/>
      <c r="V295" s="234"/>
      <c r="W295" s="234"/>
      <c r="X295" s="234"/>
      <c r="Y295" s="234"/>
    </row>
    <row r="296" spans="1:25" ht="18" customHeight="1" x14ac:dyDescent="0.2">
      <c r="A296" s="234"/>
      <c r="B296" s="923"/>
      <c r="C296" s="312" t="str">
        <f t="shared" si="64"/>
        <v/>
      </c>
      <c r="D296" s="313" t="str">
        <f t="shared" si="65"/>
        <v/>
      </c>
      <c r="E296" s="503"/>
      <c r="F296" s="304" t="str">
        <f t="shared" si="66"/>
        <v/>
      </c>
      <c r="G296" s="234"/>
      <c r="H296" s="234"/>
      <c r="I296" s="234"/>
      <c r="J296" s="234"/>
      <c r="K296" s="234"/>
      <c r="L296" s="234"/>
      <c r="M296" s="234"/>
      <c r="N296" s="234"/>
      <c r="O296" s="234"/>
      <c r="P296" s="234"/>
      <c r="Q296" s="234"/>
      <c r="R296" s="234"/>
      <c r="S296" s="234"/>
      <c r="T296" s="234"/>
      <c r="U296" s="234"/>
      <c r="V296" s="234"/>
      <c r="W296" s="234"/>
      <c r="X296" s="234"/>
      <c r="Y296" s="234"/>
    </row>
    <row r="297" spans="1:25" ht="18" customHeight="1" x14ac:dyDescent="0.2">
      <c r="A297" s="234"/>
      <c r="B297" s="923"/>
      <c r="C297" s="312" t="str">
        <f t="shared" si="64"/>
        <v/>
      </c>
      <c r="D297" s="313" t="str">
        <f t="shared" si="65"/>
        <v/>
      </c>
      <c r="E297" s="503"/>
      <c r="F297" s="304" t="str">
        <f t="shared" si="66"/>
        <v/>
      </c>
      <c r="G297" s="234"/>
      <c r="H297" s="234"/>
      <c r="I297" s="234"/>
      <c r="J297" s="234"/>
      <c r="K297" s="234"/>
      <c r="L297" s="234"/>
      <c r="M297" s="234"/>
      <c r="N297" s="234"/>
      <c r="O297" s="234"/>
      <c r="P297" s="234"/>
      <c r="Q297" s="234"/>
      <c r="R297" s="234"/>
      <c r="S297" s="234"/>
      <c r="T297" s="234"/>
      <c r="U297" s="234"/>
      <c r="V297" s="234"/>
      <c r="W297" s="234"/>
      <c r="X297" s="234"/>
      <c r="Y297" s="234"/>
    </row>
    <row r="298" spans="1:25" ht="18" customHeight="1" x14ac:dyDescent="0.2">
      <c r="A298" s="234"/>
      <c r="B298" s="923"/>
      <c r="C298" s="312" t="str">
        <f t="shared" si="64"/>
        <v/>
      </c>
      <c r="D298" s="313" t="str">
        <f t="shared" si="65"/>
        <v/>
      </c>
      <c r="E298" s="503"/>
      <c r="F298" s="304" t="str">
        <f t="shared" si="66"/>
        <v/>
      </c>
      <c r="G298" s="234"/>
      <c r="H298" s="234"/>
      <c r="I298" s="234"/>
      <c r="J298" s="234"/>
      <c r="K298" s="234"/>
      <c r="L298" s="234"/>
      <c r="M298" s="234"/>
      <c r="N298" s="234"/>
      <c r="O298" s="234"/>
      <c r="P298" s="234"/>
      <c r="Q298" s="234"/>
      <c r="R298" s="234"/>
      <c r="S298" s="234"/>
      <c r="T298" s="234"/>
      <c r="U298" s="234"/>
      <c r="V298" s="234"/>
      <c r="W298" s="234"/>
      <c r="X298" s="234"/>
      <c r="Y298" s="234"/>
    </row>
    <row r="299" spans="1:25" ht="18" customHeight="1" thickBot="1" x14ac:dyDescent="0.25">
      <c r="A299" s="234"/>
      <c r="B299" s="924"/>
      <c r="C299" s="312" t="str">
        <f t="shared" si="64"/>
        <v/>
      </c>
      <c r="D299" s="313" t="str">
        <f t="shared" si="65"/>
        <v/>
      </c>
      <c r="E299" s="503"/>
      <c r="F299" s="304" t="str">
        <f t="shared" si="66"/>
        <v/>
      </c>
      <c r="G299" s="234"/>
      <c r="H299" s="234"/>
      <c r="I299" s="234"/>
      <c r="J299" s="234"/>
      <c r="K299" s="234"/>
      <c r="L299" s="234"/>
      <c r="M299" s="234"/>
      <c r="N299" s="234"/>
      <c r="O299" s="234"/>
      <c r="P299" s="234"/>
      <c r="Q299" s="234"/>
      <c r="R299" s="234"/>
      <c r="S299" s="234"/>
      <c r="T299" s="234"/>
      <c r="U299" s="234"/>
      <c r="V299" s="234"/>
      <c r="W299" s="234"/>
      <c r="X299" s="234"/>
      <c r="Y299" s="234"/>
    </row>
    <row r="300" spans="1:25" ht="18" customHeight="1" x14ac:dyDescent="0.2">
      <c r="A300" s="234"/>
      <c r="B300" s="922" t="s">
        <v>403</v>
      </c>
      <c r="C300" s="256" t="str">
        <f>C160</f>
        <v/>
      </c>
      <c r="D300" s="311" t="str">
        <f>IF(C300="","",VLOOKUP(C300,$C$160:$H$174,6,FALSE))</f>
        <v/>
      </c>
      <c r="E300" s="502"/>
      <c r="F300" s="303" t="str">
        <f t="shared" si="60"/>
        <v/>
      </c>
      <c r="G300" s="234"/>
      <c r="H300" s="234"/>
      <c r="I300" s="234"/>
      <c r="J300" s="234"/>
      <c r="K300" s="234"/>
      <c r="L300" s="234"/>
      <c r="M300" s="234"/>
      <c r="N300" s="234"/>
      <c r="O300" s="234"/>
      <c r="P300" s="234"/>
      <c r="Q300" s="234"/>
      <c r="R300" s="234"/>
      <c r="S300" s="234"/>
      <c r="T300" s="234"/>
      <c r="U300" s="234"/>
      <c r="V300" s="234"/>
      <c r="W300" s="234"/>
      <c r="X300" s="234"/>
      <c r="Y300" s="234"/>
    </row>
    <row r="301" spans="1:25" ht="18" customHeight="1" x14ac:dyDescent="0.2">
      <c r="A301" s="234"/>
      <c r="B301" s="923"/>
      <c r="C301" s="312" t="str">
        <f>C161</f>
        <v/>
      </c>
      <c r="D301" s="313" t="str">
        <f>IF(C301="","",VLOOKUP(C301,$C$160:$H$174,6,FALSE))</f>
        <v/>
      </c>
      <c r="E301" s="503"/>
      <c r="F301" s="304" t="str">
        <f t="shared" si="60"/>
        <v/>
      </c>
      <c r="G301" s="234"/>
      <c r="H301" s="234"/>
      <c r="I301" s="234"/>
      <c r="J301" s="234"/>
      <c r="K301" s="234"/>
      <c r="L301" s="234"/>
      <c r="M301" s="234"/>
      <c r="N301" s="234"/>
      <c r="O301" s="234"/>
      <c r="P301" s="234"/>
      <c r="Q301" s="234"/>
      <c r="R301" s="234"/>
      <c r="S301" s="234"/>
      <c r="T301" s="234"/>
      <c r="U301" s="234"/>
      <c r="V301" s="234"/>
      <c r="W301" s="234"/>
      <c r="X301" s="234"/>
      <c r="Y301" s="234"/>
    </row>
    <row r="302" spans="1:25" ht="18" customHeight="1" x14ac:dyDescent="0.2">
      <c r="A302" s="234"/>
      <c r="B302" s="923"/>
      <c r="C302" s="312" t="str">
        <f t="shared" ref="C302:C314" si="67">C162</f>
        <v/>
      </c>
      <c r="D302" s="313" t="str">
        <f t="shared" ref="D302:D314" si="68">IF(C302="","",VLOOKUP(C302,$C$160:$H$174,6,FALSE))</f>
        <v/>
      </c>
      <c r="E302" s="503"/>
      <c r="F302" s="304" t="str">
        <f t="shared" ref="F302:F314" si="69">IF(C302="","",D302*E302)</f>
        <v/>
      </c>
      <c r="G302" s="234"/>
      <c r="H302" s="234"/>
      <c r="I302" s="234"/>
      <c r="J302" s="234"/>
      <c r="K302" s="234"/>
      <c r="L302" s="234"/>
      <c r="M302" s="234"/>
      <c r="N302" s="234"/>
      <c r="O302" s="234"/>
      <c r="P302" s="234"/>
      <c r="Q302" s="234"/>
      <c r="R302" s="234"/>
      <c r="S302" s="234"/>
      <c r="T302" s="234"/>
      <c r="U302" s="234"/>
      <c r="V302" s="234"/>
      <c r="W302" s="234"/>
      <c r="X302" s="234"/>
      <c r="Y302" s="234"/>
    </row>
    <row r="303" spans="1:25" ht="18" customHeight="1" x14ac:dyDescent="0.2">
      <c r="A303" s="234"/>
      <c r="B303" s="923"/>
      <c r="C303" s="312" t="str">
        <f t="shared" si="67"/>
        <v/>
      </c>
      <c r="D303" s="313" t="str">
        <f t="shared" si="68"/>
        <v/>
      </c>
      <c r="E303" s="503"/>
      <c r="F303" s="304" t="str">
        <f t="shared" si="69"/>
        <v/>
      </c>
      <c r="G303" s="234"/>
      <c r="H303" s="234"/>
      <c r="I303" s="234"/>
      <c r="J303" s="234"/>
      <c r="K303" s="234"/>
      <c r="L303" s="234"/>
      <c r="M303" s="234"/>
      <c r="N303" s="234"/>
      <c r="O303" s="234"/>
      <c r="P303" s="234"/>
      <c r="Q303" s="234"/>
      <c r="R303" s="234"/>
      <c r="S303" s="234"/>
      <c r="T303" s="234"/>
      <c r="U303" s="234"/>
      <c r="V303" s="234"/>
      <c r="W303" s="234"/>
      <c r="X303" s="234"/>
      <c r="Y303" s="234"/>
    </row>
    <row r="304" spans="1:25" ht="18" customHeight="1" x14ac:dyDescent="0.2">
      <c r="A304" s="234"/>
      <c r="B304" s="923"/>
      <c r="C304" s="312" t="str">
        <f t="shared" si="67"/>
        <v/>
      </c>
      <c r="D304" s="313" t="str">
        <f t="shared" si="68"/>
        <v/>
      </c>
      <c r="E304" s="503"/>
      <c r="F304" s="304" t="str">
        <f t="shared" si="69"/>
        <v/>
      </c>
      <c r="G304" s="234"/>
      <c r="H304" s="234"/>
      <c r="I304" s="234"/>
      <c r="J304" s="234"/>
      <c r="K304" s="234"/>
      <c r="L304" s="234"/>
      <c r="M304" s="234"/>
      <c r="N304" s="234"/>
      <c r="O304" s="234"/>
      <c r="P304" s="234"/>
      <c r="Q304" s="234"/>
      <c r="R304" s="234"/>
      <c r="S304" s="234"/>
      <c r="T304" s="234"/>
      <c r="U304" s="234"/>
      <c r="V304" s="234"/>
      <c r="W304" s="234"/>
      <c r="X304" s="234"/>
      <c r="Y304" s="234"/>
    </row>
    <row r="305" spans="1:27" ht="18" customHeight="1" x14ac:dyDescent="0.2">
      <c r="A305" s="234"/>
      <c r="B305" s="923"/>
      <c r="C305" s="312" t="str">
        <f t="shared" si="67"/>
        <v/>
      </c>
      <c r="D305" s="313" t="str">
        <f t="shared" si="68"/>
        <v/>
      </c>
      <c r="E305" s="503"/>
      <c r="F305" s="304" t="str">
        <f t="shared" si="69"/>
        <v/>
      </c>
      <c r="G305" s="234"/>
      <c r="H305" s="234"/>
      <c r="I305" s="234"/>
      <c r="J305" s="234"/>
      <c r="K305" s="234"/>
      <c r="L305" s="234"/>
      <c r="M305" s="234"/>
      <c r="N305" s="234"/>
      <c r="O305" s="234"/>
      <c r="P305" s="234"/>
      <c r="Q305" s="234"/>
      <c r="R305" s="234"/>
      <c r="S305" s="234"/>
      <c r="T305" s="234"/>
      <c r="U305" s="234"/>
      <c r="V305" s="234"/>
      <c r="W305" s="234"/>
      <c r="X305" s="234"/>
      <c r="Y305" s="234"/>
    </row>
    <row r="306" spans="1:27" ht="18" customHeight="1" x14ac:dyDescent="0.2">
      <c r="A306" s="234"/>
      <c r="B306" s="923"/>
      <c r="C306" s="312" t="str">
        <f t="shared" si="67"/>
        <v/>
      </c>
      <c r="D306" s="313" t="str">
        <f t="shared" si="68"/>
        <v/>
      </c>
      <c r="E306" s="503"/>
      <c r="F306" s="304" t="str">
        <f t="shared" si="69"/>
        <v/>
      </c>
      <c r="G306" s="234"/>
      <c r="H306" s="234"/>
      <c r="I306" s="234"/>
      <c r="J306" s="234"/>
      <c r="K306" s="234"/>
      <c r="L306" s="234"/>
      <c r="M306" s="234"/>
      <c r="N306" s="234"/>
      <c r="O306" s="234"/>
      <c r="P306" s="234"/>
      <c r="Q306" s="234"/>
      <c r="R306" s="234"/>
      <c r="S306" s="234"/>
      <c r="T306" s="234"/>
      <c r="U306" s="234"/>
      <c r="V306" s="234"/>
      <c r="W306" s="234"/>
      <c r="X306" s="234"/>
      <c r="Y306" s="234"/>
    </row>
    <row r="307" spans="1:27" ht="18" customHeight="1" x14ac:dyDescent="0.2">
      <c r="A307" s="234"/>
      <c r="B307" s="923"/>
      <c r="C307" s="312" t="str">
        <f t="shared" si="67"/>
        <v/>
      </c>
      <c r="D307" s="313" t="str">
        <f t="shared" si="68"/>
        <v/>
      </c>
      <c r="E307" s="503"/>
      <c r="F307" s="304" t="str">
        <f t="shared" si="69"/>
        <v/>
      </c>
      <c r="G307" s="234"/>
      <c r="H307" s="234"/>
      <c r="I307" s="234"/>
      <c r="J307" s="234"/>
      <c r="K307" s="234"/>
      <c r="L307" s="234"/>
      <c r="M307" s="234"/>
      <c r="N307" s="234"/>
      <c r="O307" s="234"/>
      <c r="P307" s="234"/>
      <c r="Q307" s="234"/>
      <c r="R307" s="234"/>
      <c r="S307" s="234"/>
      <c r="T307" s="234"/>
      <c r="U307" s="234"/>
      <c r="V307" s="234"/>
      <c r="W307" s="234"/>
      <c r="X307" s="234"/>
      <c r="Y307" s="234"/>
    </row>
    <row r="308" spans="1:27" ht="18" customHeight="1" x14ac:dyDescent="0.2">
      <c r="A308" s="234"/>
      <c r="B308" s="923"/>
      <c r="C308" s="312" t="str">
        <f t="shared" si="67"/>
        <v/>
      </c>
      <c r="D308" s="313" t="str">
        <f t="shared" si="68"/>
        <v/>
      </c>
      <c r="E308" s="503"/>
      <c r="F308" s="304" t="str">
        <f t="shared" si="69"/>
        <v/>
      </c>
      <c r="G308" s="234"/>
      <c r="H308" s="234"/>
      <c r="I308" s="234"/>
      <c r="J308" s="234"/>
      <c r="K308" s="234"/>
      <c r="L308" s="234"/>
      <c r="M308" s="234"/>
      <c r="N308" s="234"/>
      <c r="O308" s="234"/>
      <c r="P308" s="234"/>
      <c r="Q308" s="234"/>
      <c r="R308" s="234"/>
      <c r="S308" s="234"/>
      <c r="T308" s="234"/>
      <c r="U308" s="234"/>
      <c r="V308" s="234"/>
      <c r="W308" s="234"/>
      <c r="X308" s="234"/>
      <c r="Y308" s="234"/>
    </row>
    <row r="309" spans="1:27" ht="18" customHeight="1" x14ac:dyDescent="0.2">
      <c r="A309" s="234"/>
      <c r="B309" s="923"/>
      <c r="C309" s="312" t="str">
        <f t="shared" si="67"/>
        <v/>
      </c>
      <c r="D309" s="313" t="str">
        <f t="shared" si="68"/>
        <v/>
      </c>
      <c r="E309" s="503"/>
      <c r="F309" s="304" t="str">
        <f t="shared" si="69"/>
        <v/>
      </c>
      <c r="G309" s="234"/>
      <c r="H309" s="234"/>
      <c r="I309" s="234"/>
      <c r="J309" s="234"/>
      <c r="K309" s="234"/>
      <c r="L309" s="234"/>
      <c r="M309" s="234"/>
      <c r="N309" s="234"/>
      <c r="O309" s="234"/>
      <c r="P309" s="234"/>
      <c r="Q309" s="234"/>
      <c r="R309" s="234"/>
      <c r="S309" s="234"/>
      <c r="T309" s="234"/>
      <c r="U309" s="234"/>
      <c r="V309" s="234"/>
      <c r="W309" s="234"/>
      <c r="X309" s="234"/>
      <c r="Y309" s="234"/>
    </row>
    <row r="310" spans="1:27" ht="18" customHeight="1" x14ac:dyDescent="0.2">
      <c r="A310" s="234"/>
      <c r="B310" s="923"/>
      <c r="C310" s="312" t="str">
        <f t="shared" si="67"/>
        <v/>
      </c>
      <c r="D310" s="313" t="str">
        <f t="shared" si="68"/>
        <v/>
      </c>
      <c r="E310" s="503"/>
      <c r="F310" s="304" t="str">
        <f t="shared" si="69"/>
        <v/>
      </c>
      <c r="G310" s="234"/>
      <c r="H310" s="234"/>
      <c r="I310" s="234"/>
      <c r="J310" s="234"/>
      <c r="K310" s="234"/>
      <c r="L310" s="234"/>
      <c r="M310" s="234"/>
      <c r="N310" s="234"/>
      <c r="O310" s="234"/>
      <c r="P310" s="234"/>
      <c r="Q310" s="234"/>
      <c r="R310" s="234"/>
      <c r="S310" s="234"/>
      <c r="T310" s="234"/>
      <c r="U310" s="234"/>
      <c r="V310" s="234"/>
      <c r="W310" s="234"/>
      <c r="X310" s="234"/>
      <c r="Y310" s="234"/>
    </row>
    <row r="311" spans="1:27" ht="18" customHeight="1" x14ac:dyDescent="0.2">
      <c r="A311" s="234"/>
      <c r="B311" s="923"/>
      <c r="C311" s="312" t="str">
        <f t="shared" si="67"/>
        <v/>
      </c>
      <c r="D311" s="313" t="str">
        <f t="shared" si="68"/>
        <v/>
      </c>
      <c r="E311" s="503"/>
      <c r="F311" s="304" t="str">
        <f t="shared" si="69"/>
        <v/>
      </c>
      <c r="G311" s="234"/>
      <c r="H311" s="234"/>
      <c r="I311" s="234"/>
      <c r="J311" s="234"/>
      <c r="K311" s="234"/>
      <c r="L311" s="234"/>
      <c r="M311" s="234"/>
      <c r="N311" s="234"/>
      <c r="O311" s="234"/>
      <c r="P311" s="234"/>
      <c r="Q311" s="234"/>
      <c r="R311" s="234"/>
      <c r="S311" s="234"/>
      <c r="T311" s="234"/>
      <c r="U311" s="234"/>
      <c r="V311" s="234"/>
      <c r="W311" s="234"/>
      <c r="X311" s="234"/>
      <c r="Y311" s="234"/>
    </row>
    <row r="312" spans="1:27" ht="18" customHeight="1" x14ac:dyDescent="0.2">
      <c r="A312" s="234"/>
      <c r="B312" s="923"/>
      <c r="C312" s="312" t="str">
        <f t="shared" si="67"/>
        <v/>
      </c>
      <c r="D312" s="313" t="str">
        <f t="shared" si="68"/>
        <v/>
      </c>
      <c r="E312" s="503"/>
      <c r="F312" s="304" t="str">
        <f t="shared" si="69"/>
        <v/>
      </c>
      <c r="G312" s="234"/>
      <c r="H312" s="234"/>
      <c r="I312" s="234"/>
      <c r="J312" s="234"/>
      <c r="K312" s="234"/>
      <c r="L312" s="234"/>
      <c r="M312" s="234"/>
      <c r="N312" s="234"/>
      <c r="O312" s="234"/>
      <c r="P312" s="234"/>
      <c r="Q312" s="234"/>
      <c r="R312" s="234"/>
      <c r="S312" s="234"/>
      <c r="T312" s="234"/>
      <c r="U312" s="234"/>
      <c r="V312" s="234"/>
      <c r="W312" s="234"/>
      <c r="X312" s="234"/>
      <c r="Y312" s="234"/>
    </row>
    <row r="313" spans="1:27" x14ac:dyDescent="0.2">
      <c r="A313" s="234"/>
      <c r="B313" s="923"/>
      <c r="C313" s="312" t="str">
        <f t="shared" si="67"/>
        <v/>
      </c>
      <c r="D313" s="313" t="str">
        <f t="shared" si="68"/>
        <v/>
      </c>
      <c r="E313" s="503"/>
      <c r="F313" s="304" t="str">
        <f t="shared" si="69"/>
        <v/>
      </c>
      <c r="G313" s="234"/>
      <c r="H313" s="234"/>
      <c r="I313" s="234"/>
      <c r="J313" s="234"/>
      <c r="K313" s="234"/>
      <c r="L313" s="234"/>
      <c r="M313" s="234"/>
      <c r="N313" s="234"/>
      <c r="O313" s="234"/>
      <c r="P313" s="234"/>
      <c r="Q313" s="234"/>
      <c r="R313" s="234"/>
      <c r="S313" s="234"/>
      <c r="T313" s="234"/>
      <c r="U313" s="234"/>
      <c r="V313" s="234"/>
      <c r="W313" s="234"/>
      <c r="X313" s="234"/>
      <c r="Y313" s="234"/>
    </row>
    <row r="314" spans="1:27" ht="18" customHeight="1" thickBot="1" x14ac:dyDescent="0.25">
      <c r="A314" s="234"/>
      <c r="B314" s="924"/>
      <c r="C314" s="317" t="str">
        <f t="shared" si="67"/>
        <v/>
      </c>
      <c r="D314" s="318" t="str">
        <f t="shared" si="68"/>
        <v/>
      </c>
      <c r="E314" s="505"/>
      <c r="F314" s="305" t="str">
        <f t="shared" si="69"/>
        <v/>
      </c>
      <c r="G314" s="234"/>
      <c r="H314" s="234"/>
      <c r="I314" s="234"/>
      <c r="J314" s="234"/>
      <c r="K314" s="234"/>
      <c r="L314" s="234"/>
      <c r="M314" s="234"/>
      <c r="N314" s="234"/>
      <c r="O314" s="234"/>
      <c r="P314" s="234"/>
      <c r="Q314" s="234"/>
      <c r="R314" s="234"/>
      <c r="S314" s="234"/>
      <c r="T314" s="234"/>
      <c r="U314" s="234"/>
      <c r="V314" s="234"/>
      <c r="W314" s="234"/>
      <c r="X314" s="234"/>
      <c r="Y314" s="234"/>
    </row>
    <row r="315" spans="1:27" ht="18" customHeight="1" thickBot="1" x14ac:dyDescent="0.4">
      <c r="A315" s="234"/>
      <c r="B315" s="319" t="s">
        <v>404</v>
      </c>
      <c r="C315" s="320"/>
      <c r="D315" s="321"/>
      <c r="E315" s="506"/>
      <c r="F315" s="322"/>
      <c r="G315" s="234"/>
      <c r="H315" s="234"/>
      <c r="I315" s="234"/>
      <c r="J315" s="234"/>
      <c r="K315" s="234"/>
      <c r="L315" s="234"/>
      <c r="M315" s="234"/>
      <c r="N315" s="234"/>
      <c r="O315" s="234"/>
      <c r="P315" s="234"/>
      <c r="Q315" s="234"/>
      <c r="R315" s="234"/>
      <c r="S315" s="234"/>
      <c r="T315" s="234"/>
      <c r="U315" s="234"/>
      <c r="V315" s="234"/>
      <c r="W315" s="234"/>
      <c r="X315" s="234"/>
      <c r="Y315" s="234"/>
    </row>
    <row r="316" spans="1:27" ht="18" customHeight="1" thickBot="1" x14ac:dyDescent="0.25">
      <c r="A316" s="234"/>
      <c r="B316" s="323" t="s">
        <v>116</v>
      </c>
      <c r="C316" s="324" t="str">
        <f>IF(MAX(T75:T89)=1,T9,"")</f>
        <v/>
      </c>
      <c r="D316" s="325" t="str">
        <f>IF(C316="","",VLOOKUP(C316,$C$130:$H$144,6,FALSE))</f>
        <v/>
      </c>
      <c r="E316" s="507"/>
      <c r="F316" s="326" t="str">
        <f>IF(C316="","",D316*E316)</f>
        <v/>
      </c>
      <c r="G316" s="234"/>
      <c r="H316" s="234"/>
      <c r="I316" s="234"/>
      <c r="J316" s="234"/>
      <c r="K316" s="234"/>
      <c r="L316" s="234"/>
      <c r="M316" s="234"/>
      <c r="N316" s="234"/>
      <c r="O316" s="234"/>
      <c r="P316" s="234"/>
      <c r="Q316" s="234"/>
      <c r="R316" s="234"/>
      <c r="S316" s="234"/>
      <c r="T316" s="234"/>
      <c r="U316" s="234"/>
      <c r="V316" s="234"/>
      <c r="W316" s="234"/>
      <c r="X316" s="234"/>
      <c r="Y316" s="234"/>
    </row>
    <row r="317" spans="1:27" ht="18" customHeight="1" thickBot="1" x14ac:dyDescent="0.25">
      <c r="A317" s="234"/>
      <c r="B317" s="327" t="s">
        <v>402</v>
      </c>
      <c r="C317" s="324" t="str">
        <f>IF(MAX(T90:T104)=1,T9,"")</f>
        <v/>
      </c>
      <c r="D317" s="328" t="str">
        <f>IF(C317="","",VLOOKUP(C317,$C$145:$H$159,6,FALSE))</f>
        <v/>
      </c>
      <c r="E317" s="508"/>
      <c r="F317" s="329" t="str">
        <f>IF(C317="","",D317*E317)</f>
        <v/>
      </c>
      <c r="G317" s="234"/>
      <c r="H317" s="234"/>
      <c r="I317" s="234"/>
      <c r="J317" s="234"/>
      <c r="K317" s="234"/>
      <c r="L317" s="234"/>
      <c r="M317" s="234"/>
      <c r="N317" s="234"/>
      <c r="O317" s="234"/>
      <c r="P317" s="234"/>
      <c r="Q317" s="234"/>
      <c r="R317" s="234"/>
      <c r="S317" s="234"/>
      <c r="T317" s="234"/>
      <c r="U317" s="234"/>
      <c r="V317" s="234"/>
      <c r="W317" s="234"/>
      <c r="X317" s="234"/>
      <c r="Y317" s="234"/>
    </row>
    <row r="318" spans="1:27" ht="18" customHeight="1" thickBot="1" x14ac:dyDescent="0.25">
      <c r="A318" s="234"/>
      <c r="B318" s="327" t="s">
        <v>403</v>
      </c>
      <c r="C318" s="330" t="str">
        <f>IF(MAX(T105:T120)=1,T9,"")</f>
        <v/>
      </c>
      <c r="D318" s="328" t="str">
        <f>IF(C318="","",VLOOKUP(C318,$C$160:$H$174,6,FALSE))</f>
        <v/>
      </c>
      <c r="E318" s="508"/>
      <c r="F318" s="331" t="str">
        <f>IF(C318="","",D318*E318)</f>
        <v/>
      </c>
      <c r="G318" s="234"/>
      <c r="H318" s="234"/>
      <c r="I318" s="234"/>
      <c r="J318" s="234"/>
      <c r="K318" s="234"/>
      <c r="L318" s="234"/>
      <c r="M318" s="234"/>
      <c r="N318" s="234"/>
      <c r="O318" s="234"/>
      <c r="P318" s="234"/>
      <c r="Q318" s="234"/>
      <c r="R318" s="234"/>
      <c r="S318" s="234"/>
      <c r="T318" s="234"/>
      <c r="U318" s="234"/>
      <c r="V318" s="234"/>
      <c r="W318" s="234"/>
      <c r="X318" s="234"/>
      <c r="Y318" s="234"/>
    </row>
    <row r="319" spans="1:27" x14ac:dyDescent="0.2">
      <c r="A319" s="234"/>
      <c r="B319" s="234"/>
      <c r="C319" s="234"/>
      <c r="D319" s="234"/>
      <c r="E319" s="234"/>
      <c r="G319" s="234"/>
      <c r="H319" s="234"/>
      <c r="I319" s="234"/>
      <c r="J319" s="234"/>
      <c r="K319" s="234"/>
      <c r="L319" s="234"/>
      <c r="M319" s="234"/>
      <c r="N319" s="234"/>
      <c r="O319" s="234"/>
      <c r="P319" s="234"/>
      <c r="Q319" s="234"/>
      <c r="R319" s="234"/>
      <c r="S319" s="234"/>
      <c r="T319" s="234"/>
      <c r="U319" s="234"/>
      <c r="V319" s="234"/>
      <c r="W319" s="234"/>
      <c r="X319" s="234"/>
      <c r="Y319" s="234"/>
      <c r="Z319" s="234"/>
      <c r="AA319" s="234"/>
    </row>
    <row r="320" spans="1:27" ht="16.5" x14ac:dyDescent="0.3">
      <c r="A320" s="234"/>
      <c r="B320" s="234"/>
      <c r="C320" s="234"/>
      <c r="D320" s="234"/>
      <c r="E320" s="234"/>
      <c r="F320" s="234"/>
      <c r="G320" s="65" t="s">
        <v>409</v>
      </c>
      <c r="H320" s="234"/>
      <c r="I320" s="234"/>
      <c r="J320" s="234"/>
      <c r="K320" s="234"/>
      <c r="L320" s="234"/>
      <c r="M320" s="234"/>
      <c r="N320" s="234"/>
      <c r="O320" s="234"/>
      <c r="P320" s="234"/>
      <c r="Q320" s="234"/>
      <c r="R320" s="234"/>
      <c r="S320" s="234"/>
      <c r="T320" s="234"/>
      <c r="U320" s="234"/>
      <c r="V320" s="234"/>
      <c r="W320" s="234"/>
      <c r="X320" s="234"/>
      <c r="Y320" s="234"/>
      <c r="Z320" s="234"/>
      <c r="AA320" s="234"/>
    </row>
    <row r="321" spans="1:53" x14ac:dyDescent="0.2">
      <c r="A321" s="234"/>
      <c r="B321" s="234"/>
      <c r="C321" s="234"/>
      <c r="D321" s="234"/>
      <c r="E321" s="234"/>
      <c r="F321" s="234"/>
      <c r="G321" s="234"/>
      <c r="H321" s="234"/>
      <c r="J321" s="234"/>
      <c r="K321" s="234"/>
      <c r="L321" s="234"/>
      <c r="M321" s="234"/>
      <c r="N321" s="234"/>
      <c r="O321" s="234"/>
      <c r="P321" s="234"/>
      <c r="Q321" s="234"/>
      <c r="R321" s="234"/>
      <c r="S321" s="234"/>
      <c r="T321" s="234"/>
      <c r="U321" s="234"/>
      <c r="V321" s="234"/>
      <c r="W321" s="234"/>
      <c r="X321" s="234"/>
      <c r="Y321" s="234"/>
      <c r="Z321" s="234"/>
      <c r="AA321" s="234"/>
    </row>
    <row r="322" spans="1:53" x14ac:dyDescent="0.2">
      <c r="A322" s="234"/>
      <c r="B322" s="234"/>
      <c r="C322" s="234"/>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row>
    <row r="323" spans="1:53" ht="15" x14ac:dyDescent="0.25">
      <c r="A323" s="234"/>
      <c r="B323" s="249" t="s">
        <v>61</v>
      </c>
      <c r="C323" s="234"/>
      <c r="D323" s="234"/>
      <c r="E323" s="234"/>
      <c r="F323" s="234"/>
      <c r="G323" s="234"/>
      <c r="H323" s="234"/>
      <c r="I323" s="234"/>
      <c r="J323" s="234"/>
      <c r="K323" s="234"/>
      <c r="L323" s="234"/>
      <c r="M323" s="234"/>
      <c r="N323" s="234"/>
      <c r="O323" s="234"/>
      <c r="P323" s="234"/>
      <c r="Q323" s="234"/>
      <c r="R323" s="234"/>
      <c r="S323" s="234"/>
      <c r="T323" s="234"/>
      <c r="U323" s="234"/>
      <c r="V323" s="234"/>
      <c r="W323" s="234"/>
      <c r="X323" s="234"/>
      <c r="Y323" s="234"/>
      <c r="Z323" s="234"/>
      <c r="AA323" s="234"/>
    </row>
    <row r="324" spans="1:53" ht="15" x14ac:dyDescent="0.25">
      <c r="A324" s="234"/>
      <c r="B324" s="249" t="s">
        <v>675</v>
      </c>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row>
    <row r="325" spans="1:53" ht="15" customHeight="1" x14ac:dyDescent="0.2">
      <c r="A325" s="234"/>
      <c r="B325" s="955" t="s">
        <v>692</v>
      </c>
      <c r="C325" s="955"/>
      <c r="D325" s="955"/>
      <c r="E325" s="955"/>
      <c r="F325" s="955"/>
      <c r="G325" s="234"/>
      <c r="H325" s="234"/>
      <c r="I325" s="234"/>
      <c r="J325" s="234"/>
      <c r="K325" s="234"/>
      <c r="L325" s="234"/>
      <c r="M325" s="234"/>
      <c r="N325" s="234"/>
      <c r="O325" s="234"/>
      <c r="P325" s="234"/>
      <c r="Q325" s="234"/>
      <c r="R325" s="234"/>
      <c r="S325" s="234"/>
      <c r="T325" s="234"/>
      <c r="U325" s="234"/>
      <c r="V325" s="234"/>
      <c r="W325" s="234"/>
      <c r="X325" s="234"/>
      <c r="Y325" s="234"/>
      <c r="Z325" s="234"/>
      <c r="AA325" s="234"/>
    </row>
    <row r="326" spans="1:53" ht="15" customHeight="1" x14ac:dyDescent="0.2">
      <c r="A326" s="234"/>
      <c r="B326" s="955"/>
      <c r="C326" s="955"/>
      <c r="D326" s="955"/>
      <c r="E326" s="955"/>
      <c r="F326" s="955"/>
      <c r="G326" s="234"/>
      <c r="H326" s="234"/>
      <c r="I326" s="234"/>
      <c r="J326" s="234"/>
      <c r="K326" s="234"/>
      <c r="L326" s="234"/>
      <c r="M326" s="234"/>
      <c r="N326" s="234"/>
      <c r="O326" s="234"/>
      <c r="P326" s="234"/>
      <c r="Q326" s="234"/>
      <c r="R326" s="234"/>
      <c r="S326" s="234"/>
      <c r="T326" s="234"/>
      <c r="U326" s="234"/>
      <c r="V326" s="234"/>
      <c r="W326" s="234"/>
      <c r="X326" s="234"/>
      <c r="Y326" s="234"/>
      <c r="Z326" s="234"/>
      <c r="AA326" s="234"/>
    </row>
    <row r="327" spans="1:53" x14ac:dyDescent="0.2">
      <c r="A327" s="234"/>
      <c r="B327" s="234"/>
      <c r="C327" s="234"/>
      <c r="D327" s="234"/>
      <c r="E327" s="234"/>
      <c r="F327" s="234"/>
      <c r="G327" s="234"/>
      <c r="H327" s="234"/>
      <c r="I327" s="234"/>
      <c r="J327" s="234"/>
      <c r="K327" s="234"/>
      <c r="L327" s="234"/>
      <c r="M327" s="234"/>
      <c r="N327" s="234"/>
      <c r="O327" s="234"/>
      <c r="P327" s="234"/>
      <c r="Q327" s="234"/>
      <c r="R327" s="234"/>
      <c r="S327" s="234"/>
      <c r="T327" s="234"/>
      <c r="U327" s="234"/>
      <c r="V327" s="234"/>
      <c r="W327" s="234"/>
      <c r="X327" s="234"/>
      <c r="Y327" s="234"/>
      <c r="Z327" s="234"/>
      <c r="AA327" s="234"/>
    </row>
    <row r="328" spans="1:53" x14ac:dyDescent="0.2">
      <c r="A328" s="234"/>
      <c r="B328" s="234"/>
      <c r="C328" s="234"/>
      <c r="D328" s="234"/>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row>
    <row r="329" spans="1:53" x14ac:dyDescent="0.2">
      <c r="A329" s="234"/>
      <c r="B329" s="234"/>
      <c r="C329" s="234"/>
      <c r="D329" s="234"/>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row>
    <row r="330" spans="1:53" ht="94.5" customHeight="1" x14ac:dyDescent="0.2">
      <c r="A330" s="234"/>
      <c r="B330" s="234"/>
      <c r="C330" s="234"/>
      <c r="D330" s="234"/>
      <c r="E330" s="234"/>
      <c r="F330" s="234"/>
      <c r="G330" s="234"/>
      <c r="H330" s="234"/>
      <c r="I330" s="234"/>
      <c r="J330" s="234"/>
      <c r="K330" s="234"/>
      <c r="L330" s="234"/>
      <c r="M330" s="234"/>
      <c r="N330" s="234"/>
      <c r="O330" s="234"/>
      <c r="P330" s="234"/>
      <c r="Q330" s="234"/>
      <c r="R330" s="234"/>
      <c r="S330" s="234"/>
      <c r="T330" s="234"/>
      <c r="U330" s="234"/>
      <c r="V330" s="234"/>
      <c r="W330" s="234"/>
      <c r="X330" s="234"/>
      <c r="Y330" s="234"/>
      <c r="Z330" s="234"/>
    </row>
    <row r="331" spans="1:53" ht="15" thickBot="1" x14ac:dyDescent="0.25">
      <c r="A331" s="234"/>
      <c r="B331" s="234"/>
      <c r="C331" s="234"/>
      <c r="D331" s="234"/>
      <c r="E331" s="234"/>
      <c r="F331" s="234"/>
      <c r="G331" s="234"/>
      <c r="H331" s="234"/>
      <c r="I331" s="234"/>
      <c r="J331" s="234"/>
      <c r="K331" s="234"/>
      <c r="L331" s="234"/>
      <c r="M331" s="234"/>
      <c r="N331" s="234"/>
      <c r="O331" s="234"/>
      <c r="P331" s="234"/>
      <c r="Q331" s="234"/>
      <c r="R331" s="234"/>
      <c r="S331" s="234"/>
      <c r="T331" s="234"/>
      <c r="U331" s="234"/>
      <c r="V331" s="234"/>
      <c r="W331" s="234"/>
      <c r="X331" s="234"/>
      <c r="Y331" s="234"/>
      <c r="Z331" s="234"/>
    </row>
    <row r="332" spans="1:53" ht="96.75" customHeight="1" thickBot="1" x14ac:dyDescent="0.25">
      <c r="A332" s="234"/>
      <c r="B332" s="306" t="s">
        <v>35</v>
      </c>
      <c r="C332" s="250" t="s">
        <v>110</v>
      </c>
      <c r="D332" s="251" t="s">
        <v>57</v>
      </c>
      <c r="E332" s="332" t="s">
        <v>615</v>
      </c>
      <c r="F332" s="253" t="s">
        <v>625</v>
      </c>
      <c r="G332" s="253" t="s">
        <v>621</v>
      </c>
      <c r="H332" s="253" t="s">
        <v>622</v>
      </c>
      <c r="I332" s="253" t="s">
        <v>623</v>
      </c>
      <c r="J332" s="253" t="s">
        <v>624</v>
      </c>
      <c r="K332" s="253" t="s">
        <v>424</v>
      </c>
      <c r="L332" s="286" t="s">
        <v>652</v>
      </c>
      <c r="M332" s="286" t="s">
        <v>653</v>
      </c>
      <c r="N332" s="286" t="s">
        <v>655</v>
      </c>
      <c r="O332" s="286" t="s">
        <v>654</v>
      </c>
      <c r="P332" s="286" t="s">
        <v>656</v>
      </c>
      <c r="Q332" s="234"/>
      <c r="R332" s="234"/>
      <c r="S332" s="234"/>
      <c r="T332" s="234"/>
      <c r="U332" s="234"/>
      <c r="V332" s="234"/>
      <c r="W332" s="234"/>
      <c r="X332" s="234"/>
      <c r="Y332" s="234"/>
      <c r="Z332" s="234"/>
      <c r="AA332" s="234"/>
      <c r="AB332" s="234"/>
      <c r="AC332" s="234"/>
      <c r="AD332" s="333" t="s">
        <v>627</v>
      </c>
      <c r="AE332" s="334" t="s">
        <v>199</v>
      </c>
      <c r="AF332" s="202" t="s">
        <v>200</v>
      </c>
      <c r="AG332" s="202" t="s">
        <v>201</v>
      </c>
      <c r="AH332" s="335" t="s">
        <v>413</v>
      </c>
      <c r="AK332" s="932" t="s">
        <v>627</v>
      </c>
      <c r="AL332" s="933"/>
      <c r="AM332" s="934"/>
      <c r="AN332" s="935" t="s">
        <v>199</v>
      </c>
      <c r="AO332" s="920"/>
      <c r="AP332" s="921"/>
      <c r="AQ332" s="919" t="s">
        <v>200</v>
      </c>
      <c r="AR332" s="920"/>
      <c r="AS332" s="921"/>
      <c r="AT332" s="919" t="s">
        <v>201</v>
      </c>
      <c r="AU332" s="920"/>
      <c r="AV332" s="921"/>
      <c r="AW332" s="919" t="s">
        <v>413</v>
      </c>
      <c r="AX332" s="920"/>
      <c r="AY332" s="928"/>
    </row>
    <row r="333" spans="1:53" ht="18" customHeight="1" thickBot="1" x14ac:dyDescent="0.3">
      <c r="A333" s="234"/>
      <c r="B333" s="336" t="s">
        <v>188</v>
      </c>
      <c r="C333" s="337"/>
      <c r="D333" s="338"/>
      <c r="E333" s="339"/>
      <c r="F333" s="339"/>
      <c r="G333" s="339"/>
      <c r="H333" s="339"/>
      <c r="I333" s="339"/>
      <c r="J333" s="339"/>
      <c r="K333" s="339"/>
      <c r="L333" s="340"/>
      <c r="M333" s="341"/>
      <c r="N333" s="309"/>
      <c r="O333" s="309"/>
      <c r="P333" s="310"/>
      <c r="Q333" s="234"/>
      <c r="R333" s="234"/>
      <c r="S333" s="234"/>
      <c r="T333" s="234"/>
      <c r="U333" s="234"/>
      <c r="V333" s="234"/>
      <c r="W333" s="234"/>
      <c r="X333" s="234"/>
      <c r="Y333" s="234"/>
      <c r="Z333" s="234"/>
      <c r="AA333" s="234"/>
      <c r="AB333" s="234"/>
      <c r="AC333" s="234"/>
      <c r="AD333" s="234" t="s">
        <v>538</v>
      </c>
      <c r="AE333" s="234" t="s">
        <v>628</v>
      </c>
      <c r="AF333" s="234" t="s">
        <v>628</v>
      </c>
      <c r="AG333" s="234" t="s">
        <v>628</v>
      </c>
      <c r="AH333" s="234" t="s">
        <v>628</v>
      </c>
      <c r="AI333" s="246"/>
      <c r="AJ333" s="342" t="s">
        <v>626</v>
      </c>
      <c r="AK333" s="343"/>
      <c r="AL333" s="344"/>
      <c r="AM333" s="244"/>
    </row>
    <row r="334" spans="1:53" ht="18" customHeight="1" x14ac:dyDescent="0.2">
      <c r="A334" s="234"/>
      <c r="B334" s="929" t="s">
        <v>116</v>
      </c>
      <c r="C334" s="134"/>
      <c r="D334" s="509"/>
      <c r="E334" s="510"/>
      <c r="F334" s="502"/>
      <c r="G334" s="511"/>
      <c r="H334" s="502"/>
      <c r="I334" s="502"/>
      <c r="J334" s="502"/>
      <c r="K334" s="345" t="str">
        <f t="shared" ref="K334:K378" si="70">IF(C334="","",IF(D334="",0,VLOOKUP(D334,$B$184:$E$209,4,FALSE)))</f>
        <v/>
      </c>
      <c r="L334" s="346" t="str">
        <f>IF($C334="","",IF($D334="",0,F334*$K334))</f>
        <v/>
      </c>
      <c r="M334" s="347" t="str">
        <f t="shared" ref="M334:P334" si="71">IF($C334="","",IF($D334="",0,G334*$K334))</f>
        <v/>
      </c>
      <c r="N334" s="348" t="str">
        <f t="shared" si="71"/>
        <v/>
      </c>
      <c r="O334" s="348" t="str">
        <f t="shared" si="71"/>
        <v/>
      </c>
      <c r="P334" s="349" t="str">
        <f t="shared" si="71"/>
        <v/>
      </c>
      <c r="Q334" s="234"/>
      <c r="R334" s="234"/>
      <c r="S334" s="234"/>
      <c r="T334" s="234"/>
      <c r="U334" s="234"/>
      <c r="V334" s="234"/>
      <c r="W334" s="234"/>
      <c r="X334" s="234"/>
      <c r="Y334" s="234"/>
      <c r="Z334" s="234"/>
      <c r="AA334" s="234"/>
      <c r="AB334" s="234"/>
      <c r="AC334" s="350" t="str">
        <f t="shared" ref="AC334:AC378" si="72">IF(C334="","",C334)</f>
        <v/>
      </c>
      <c r="AD334" s="351" t="str">
        <f>IF($AC334="","",$E334*L334)</f>
        <v/>
      </c>
      <c r="AE334" s="351" t="str">
        <f t="shared" ref="AE334:AH334" si="73">IF($AC334="","",$E334*M334)</f>
        <v/>
      </c>
      <c r="AF334" s="351" t="str">
        <f t="shared" si="73"/>
        <v/>
      </c>
      <c r="AG334" s="351" t="str">
        <f t="shared" si="73"/>
        <v/>
      </c>
      <c r="AH334" s="351" t="str">
        <f t="shared" si="73"/>
        <v/>
      </c>
      <c r="AI334" s="240" t="str">
        <f t="shared" ref="AI334:AI348" si="74">VLOOKUP(AC334,$C$224:$F$238,4,FALSE)</f>
        <v/>
      </c>
      <c r="AJ334" s="352" t="str">
        <f>C224</f>
        <v/>
      </c>
      <c r="AK334" s="235">
        <f t="shared" ref="AK334:AK348" si="75">SUMIF($AC$334:$AC$348,$AJ334,$AD$334:$AD$348)</f>
        <v>0</v>
      </c>
      <c r="AL334" s="235">
        <f t="shared" ref="AL334:AL348" si="76">SUMIF($C$334:$C$348,$AJ334,$E$334:$E$348)</f>
        <v>0</v>
      </c>
      <c r="AM334" s="235" t="str">
        <f>IF($AJ334="","",IF(AL334=0,0,AK334/AL334))</f>
        <v/>
      </c>
      <c r="AN334" s="235">
        <f>SUMIF($AC$334:$AC$348,$AJ334,$AE$334:$AE$348)</f>
        <v>0</v>
      </c>
      <c r="AO334" s="235">
        <f>AL334</f>
        <v>0</v>
      </c>
      <c r="AP334" s="235" t="str">
        <f>IF($AJ334="","",IF(AO334=0,0,AN334/AO334))</f>
        <v/>
      </c>
      <c r="AQ334" s="235">
        <f>SUMIF($AC$334:$AC$348,$AJ334,$AF$334:$AF$348)</f>
        <v>0</v>
      </c>
      <c r="AR334" s="235">
        <f>AO334</f>
        <v>0</v>
      </c>
      <c r="AS334" s="235" t="str">
        <f>IF($AJ334="","",IF(AR334=0,0,AQ334/AR334))</f>
        <v/>
      </c>
      <c r="AT334" s="235">
        <f>SUMIF($AC$334:$AC$348,$AJ334,$AG$334:$AG$348)</f>
        <v>0</v>
      </c>
      <c r="AU334" s="235">
        <f>AR334</f>
        <v>0</v>
      </c>
      <c r="AV334" s="235" t="str">
        <f>IF($AJ334="","",IF(AU334=0,0,AT334/AU334))</f>
        <v/>
      </c>
      <c r="AW334" s="235">
        <f>SUMIF($AC$334:$AC$348,$AJ334,$AH$334:$AH$348)</f>
        <v>0</v>
      </c>
      <c r="AX334" s="235">
        <f>AU334</f>
        <v>0</v>
      </c>
      <c r="AY334" s="235" t="str">
        <f>IF($AJ334="","",IF(AX334=0,0,AW334/AX334))</f>
        <v/>
      </c>
      <c r="BA334" s="235" t="str">
        <f t="shared" ref="BA334:BA348" si="77">IF(AK334=0,"",SUMIF($AC$334:$AC$348,$AJ334,$AI$334:$AI$348))</f>
        <v/>
      </c>
    </row>
    <row r="335" spans="1:53" ht="18" customHeight="1" x14ac:dyDescent="0.2">
      <c r="A335" s="234"/>
      <c r="B335" s="930"/>
      <c r="C335" s="132"/>
      <c r="D335" s="512"/>
      <c r="E335" s="513"/>
      <c r="F335" s="503"/>
      <c r="G335" s="514"/>
      <c r="H335" s="503"/>
      <c r="I335" s="503"/>
      <c r="J335" s="503"/>
      <c r="K335" s="353" t="str">
        <f t="shared" si="70"/>
        <v/>
      </c>
      <c r="L335" s="354" t="str">
        <f>IF(C335="","",IF(D335="",0,F335*K335))</f>
        <v/>
      </c>
      <c r="M335" s="355" t="str">
        <f t="shared" ref="M335:M378" si="78">IF($C335="","",IF($D335="",0,G335*$K335))</f>
        <v/>
      </c>
      <c r="N335" s="356" t="str">
        <f t="shared" ref="N335:N378" si="79">IF($C335="","",IF($D335="",0,H335*$K335))</f>
        <v/>
      </c>
      <c r="O335" s="356" t="str">
        <f t="shared" ref="O335:O378" si="80">IF($C335="","",IF($D335="",0,I335*$K335))</f>
        <v/>
      </c>
      <c r="P335" s="357" t="str">
        <f t="shared" ref="P335:P378" si="81">IF($C335="","",IF($D335="",0,J335*$K335))</f>
        <v/>
      </c>
      <c r="Q335" s="234"/>
      <c r="R335" s="234"/>
      <c r="S335" s="234"/>
      <c r="T335" s="234"/>
      <c r="U335" s="234"/>
      <c r="V335" s="234"/>
      <c r="W335" s="234"/>
      <c r="X335" s="234"/>
      <c r="Y335" s="234"/>
      <c r="Z335" s="234"/>
      <c r="AA335" s="234"/>
      <c r="AB335" s="234"/>
      <c r="AC335" s="358" t="str">
        <f t="shared" si="72"/>
        <v/>
      </c>
      <c r="AD335" s="351" t="str">
        <f t="shared" ref="AD335:AD378" si="82">IF(AC335="","",E335*L335)</f>
        <v/>
      </c>
      <c r="AE335" s="351" t="str">
        <f t="shared" ref="AE335:AE398" si="83">IF($AC335="","",$E335*M335)</f>
        <v/>
      </c>
      <c r="AF335" s="351" t="str">
        <f t="shared" ref="AF335:AF398" si="84">IF($AC335="","",$E335*N335)</f>
        <v/>
      </c>
      <c r="AG335" s="351" t="str">
        <f t="shared" ref="AG335:AG398" si="85">IF($AC335="","",$E335*O335)</f>
        <v/>
      </c>
      <c r="AH335" s="351" t="str">
        <f t="shared" ref="AH335:AH398" si="86">IF($AC335="","",$E335*P335)</f>
        <v/>
      </c>
      <c r="AI335" s="240" t="str">
        <f t="shared" si="74"/>
        <v/>
      </c>
      <c r="AJ335" s="282" t="str">
        <f>C225</f>
        <v/>
      </c>
      <c r="AK335" s="235">
        <f t="shared" si="75"/>
        <v>0</v>
      </c>
      <c r="AL335" s="235">
        <f t="shared" si="76"/>
        <v>0</v>
      </c>
      <c r="AM335" s="235" t="str">
        <f t="shared" ref="AM335:AM398" si="87">IF(AJ335="","",IF(AL335=0,0,AK335/AL335))</f>
        <v/>
      </c>
      <c r="AN335" s="235">
        <f t="shared" ref="AN335:AN348" si="88">SUMIF($AC$334:$AC$348,$AJ335,$AE$334:$AE$348)</f>
        <v>0</v>
      </c>
      <c r="AO335" s="235">
        <f t="shared" ref="AO335:AO398" si="89">AL335</f>
        <v>0</v>
      </c>
      <c r="AP335" s="235" t="str">
        <f t="shared" ref="AP335:AP398" si="90">IF($AJ335="","",IF(AO335=0,0,AN335/AO335))</f>
        <v/>
      </c>
      <c r="AQ335" s="235">
        <f t="shared" ref="AQ335:AQ348" si="91">SUMIF($AC$334:$AC$348,$AJ335,$AF$334:$AF$348)</f>
        <v>0</v>
      </c>
      <c r="AR335" s="235">
        <f t="shared" ref="AR335:AR349" si="92">AO335</f>
        <v>0</v>
      </c>
      <c r="AS335" s="235" t="str">
        <f t="shared" ref="AS335:AS348" si="93">IF($AJ335="","",IF(AR335=0,0,AQ335/AR335))</f>
        <v/>
      </c>
      <c r="AT335" s="235">
        <f t="shared" ref="AT335:AT348" si="94">SUMIF($AC$334:$AC$348,$AJ335,$AG$334:$AG$348)</f>
        <v>0</v>
      </c>
      <c r="AU335" s="235">
        <f t="shared" ref="AU335:AU348" si="95">AR335</f>
        <v>0</v>
      </c>
      <c r="AV335" s="235" t="str">
        <f t="shared" ref="AV335:AV348" si="96">IF($AJ335="","",IF(AU335=0,0,AT335/AU335))</f>
        <v/>
      </c>
      <c r="AW335" s="235">
        <f t="shared" ref="AW335:AW348" si="97">SUMIF($AC$334:$AC$348,$AJ335,$AH$334:$AH$348)</f>
        <v>0</v>
      </c>
      <c r="AX335" s="235">
        <f t="shared" ref="AX335:AX348" si="98">AU335</f>
        <v>0</v>
      </c>
      <c r="AY335" s="235" t="str">
        <f t="shared" ref="AY335:AY348" si="99">IF($AJ335="","",IF(AX335=0,0,AW335/AX335))</f>
        <v/>
      </c>
      <c r="BA335" s="235" t="str">
        <f t="shared" si="77"/>
        <v/>
      </c>
    </row>
    <row r="336" spans="1:53" ht="18" customHeight="1" x14ac:dyDescent="0.2">
      <c r="A336" s="234"/>
      <c r="B336" s="930"/>
      <c r="C336" s="132"/>
      <c r="D336" s="512"/>
      <c r="E336" s="513"/>
      <c r="F336" s="503"/>
      <c r="G336" s="514"/>
      <c r="H336" s="503"/>
      <c r="I336" s="503"/>
      <c r="J336" s="503"/>
      <c r="K336" s="353" t="str">
        <f t="shared" si="70"/>
        <v/>
      </c>
      <c r="L336" s="354" t="str">
        <f t="shared" ref="L336:L378" si="100">IF(C336="","",IF(D336="",0,F336*K336))</f>
        <v/>
      </c>
      <c r="M336" s="355" t="str">
        <f t="shared" si="78"/>
        <v/>
      </c>
      <c r="N336" s="356" t="str">
        <f t="shared" si="79"/>
        <v/>
      </c>
      <c r="O336" s="356" t="str">
        <f t="shared" si="80"/>
        <v/>
      </c>
      <c r="P336" s="357" t="str">
        <f t="shared" si="81"/>
        <v/>
      </c>
      <c r="Q336" s="234"/>
      <c r="R336" s="234"/>
      <c r="S336" s="234"/>
      <c r="T336" s="234"/>
      <c r="U336" s="234"/>
      <c r="V336" s="234"/>
      <c r="W336" s="234"/>
      <c r="X336" s="234"/>
      <c r="Y336" s="234"/>
      <c r="Z336" s="234"/>
      <c r="AA336" s="234"/>
      <c r="AB336" s="234"/>
      <c r="AC336" s="358" t="str">
        <f t="shared" si="72"/>
        <v/>
      </c>
      <c r="AD336" s="351" t="str">
        <f t="shared" si="82"/>
        <v/>
      </c>
      <c r="AE336" s="351" t="str">
        <f t="shared" si="83"/>
        <v/>
      </c>
      <c r="AF336" s="351" t="str">
        <f t="shared" si="84"/>
        <v/>
      </c>
      <c r="AG336" s="351" t="str">
        <f t="shared" si="85"/>
        <v/>
      </c>
      <c r="AH336" s="351" t="str">
        <f t="shared" si="86"/>
        <v/>
      </c>
      <c r="AI336" s="240" t="str">
        <f t="shared" si="74"/>
        <v/>
      </c>
      <c r="AJ336" s="282" t="str">
        <f>C226</f>
        <v/>
      </c>
      <c r="AK336" s="235">
        <f t="shared" si="75"/>
        <v>0</v>
      </c>
      <c r="AL336" s="235">
        <f t="shared" si="76"/>
        <v>0</v>
      </c>
      <c r="AM336" s="235" t="str">
        <f t="shared" si="87"/>
        <v/>
      </c>
      <c r="AN336" s="235">
        <f t="shared" si="88"/>
        <v>0</v>
      </c>
      <c r="AO336" s="235">
        <f t="shared" si="89"/>
        <v>0</v>
      </c>
      <c r="AP336" s="235" t="str">
        <f t="shared" si="90"/>
        <v/>
      </c>
      <c r="AQ336" s="235">
        <f t="shared" si="91"/>
        <v>0</v>
      </c>
      <c r="AR336" s="235">
        <f t="shared" si="92"/>
        <v>0</v>
      </c>
      <c r="AS336" s="235" t="str">
        <f t="shared" si="93"/>
        <v/>
      </c>
      <c r="AT336" s="235">
        <f t="shared" si="94"/>
        <v>0</v>
      </c>
      <c r="AU336" s="235">
        <f t="shared" si="95"/>
        <v>0</v>
      </c>
      <c r="AV336" s="235" t="str">
        <f t="shared" si="96"/>
        <v/>
      </c>
      <c r="AW336" s="235">
        <f t="shared" si="97"/>
        <v>0</v>
      </c>
      <c r="AX336" s="235">
        <f t="shared" si="98"/>
        <v>0</v>
      </c>
      <c r="AY336" s="235" t="str">
        <f t="shared" si="99"/>
        <v/>
      </c>
      <c r="BA336" s="235" t="str">
        <f t="shared" si="77"/>
        <v/>
      </c>
    </row>
    <row r="337" spans="1:53" ht="18" customHeight="1" x14ac:dyDescent="0.2">
      <c r="A337" s="234"/>
      <c r="B337" s="930"/>
      <c r="C337" s="131"/>
      <c r="D337" s="512"/>
      <c r="E337" s="513"/>
      <c r="F337" s="503"/>
      <c r="G337" s="514"/>
      <c r="H337" s="503"/>
      <c r="I337" s="503"/>
      <c r="J337" s="503"/>
      <c r="K337" s="353" t="str">
        <f t="shared" si="70"/>
        <v/>
      </c>
      <c r="L337" s="354" t="str">
        <f t="shared" si="100"/>
        <v/>
      </c>
      <c r="M337" s="355" t="str">
        <f t="shared" si="78"/>
        <v/>
      </c>
      <c r="N337" s="356" t="str">
        <f t="shared" si="79"/>
        <v/>
      </c>
      <c r="O337" s="356" t="str">
        <f t="shared" si="80"/>
        <v/>
      </c>
      <c r="P337" s="357" t="str">
        <f t="shared" si="81"/>
        <v/>
      </c>
      <c r="Q337" s="234"/>
      <c r="R337" s="234"/>
      <c r="S337" s="234"/>
      <c r="T337" s="234"/>
      <c r="U337" s="234"/>
      <c r="V337" s="234"/>
      <c r="W337" s="234"/>
      <c r="X337" s="234"/>
      <c r="Y337" s="234"/>
      <c r="Z337" s="234"/>
      <c r="AA337" s="234"/>
      <c r="AB337" s="234"/>
      <c r="AC337" s="358" t="str">
        <f t="shared" si="72"/>
        <v/>
      </c>
      <c r="AD337" s="351" t="str">
        <f t="shared" si="82"/>
        <v/>
      </c>
      <c r="AE337" s="351" t="str">
        <f t="shared" si="83"/>
        <v/>
      </c>
      <c r="AF337" s="351" t="str">
        <f t="shared" si="84"/>
        <v/>
      </c>
      <c r="AG337" s="351" t="str">
        <f t="shared" si="85"/>
        <v/>
      </c>
      <c r="AH337" s="351" t="str">
        <f t="shared" si="86"/>
        <v/>
      </c>
      <c r="AI337" s="240" t="str">
        <f t="shared" si="74"/>
        <v/>
      </c>
      <c r="AJ337" s="282" t="str">
        <f>C227</f>
        <v/>
      </c>
      <c r="AK337" s="235">
        <f t="shared" si="75"/>
        <v>0</v>
      </c>
      <c r="AL337" s="235">
        <f t="shared" si="76"/>
        <v>0</v>
      </c>
      <c r="AM337" s="235" t="str">
        <f t="shared" si="87"/>
        <v/>
      </c>
      <c r="AN337" s="235">
        <f t="shared" si="88"/>
        <v>0</v>
      </c>
      <c r="AO337" s="235">
        <f t="shared" si="89"/>
        <v>0</v>
      </c>
      <c r="AP337" s="235" t="str">
        <f>IF($AJ337="","",IF(AO337=0,0,AN337/AO337))</f>
        <v/>
      </c>
      <c r="AQ337" s="235">
        <f t="shared" si="91"/>
        <v>0</v>
      </c>
      <c r="AR337" s="235">
        <f t="shared" si="92"/>
        <v>0</v>
      </c>
      <c r="AS337" s="235" t="str">
        <f t="shared" si="93"/>
        <v/>
      </c>
      <c r="AT337" s="235">
        <f t="shared" si="94"/>
        <v>0</v>
      </c>
      <c r="AU337" s="235">
        <f t="shared" si="95"/>
        <v>0</v>
      </c>
      <c r="AV337" s="235" t="str">
        <f t="shared" si="96"/>
        <v/>
      </c>
      <c r="AW337" s="235">
        <f t="shared" si="97"/>
        <v>0</v>
      </c>
      <c r="AX337" s="235">
        <f t="shared" si="98"/>
        <v>0</v>
      </c>
      <c r="AY337" s="235" t="str">
        <f t="shared" si="99"/>
        <v/>
      </c>
      <c r="BA337" s="235" t="str">
        <f t="shared" si="77"/>
        <v/>
      </c>
    </row>
    <row r="338" spans="1:53" ht="18" customHeight="1" x14ac:dyDescent="0.2">
      <c r="A338" s="234"/>
      <c r="B338" s="930"/>
      <c r="C338" s="132"/>
      <c r="D338" s="512"/>
      <c r="E338" s="513"/>
      <c r="F338" s="503"/>
      <c r="G338" s="514"/>
      <c r="H338" s="503"/>
      <c r="I338" s="503"/>
      <c r="J338" s="503"/>
      <c r="K338" s="353" t="str">
        <f t="shared" si="70"/>
        <v/>
      </c>
      <c r="L338" s="354" t="str">
        <f t="shared" si="100"/>
        <v/>
      </c>
      <c r="M338" s="355" t="str">
        <f t="shared" si="78"/>
        <v/>
      </c>
      <c r="N338" s="356" t="str">
        <f t="shared" si="79"/>
        <v/>
      </c>
      <c r="O338" s="356" t="str">
        <f t="shared" si="80"/>
        <v/>
      </c>
      <c r="P338" s="357" t="str">
        <f t="shared" si="81"/>
        <v/>
      </c>
      <c r="Q338" s="234"/>
      <c r="R338" s="234"/>
      <c r="S338" s="234"/>
      <c r="T338" s="234"/>
      <c r="U338" s="234"/>
      <c r="V338" s="234"/>
      <c r="W338" s="234"/>
      <c r="X338" s="234"/>
      <c r="Y338" s="234"/>
      <c r="Z338" s="234"/>
      <c r="AA338" s="234"/>
      <c r="AB338" s="234"/>
      <c r="AC338" s="358" t="str">
        <f t="shared" si="72"/>
        <v/>
      </c>
      <c r="AD338" s="351" t="str">
        <f t="shared" si="82"/>
        <v/>
      </c>
      <c r="AE338" s="351" t="str">
        <f t="shared" si="83"/>
        <v/>
      </c>
      <c r="AF338" s="351" t="str">
        <f t="shared" si="84"/>
        <v/>
      </c>
      <c r="AG338" s="351" t="str">
        <f t="shared" si="85"/>
        <v/>
      </c>
      <c r="AH338" s="351" t="str">
        <f t="shared" si="86"/>
        <v/>
      </c>
      <c r="AI338" s="240" t="str">
        <f t="shared" si="74"/>
        <v/>
      </c>
      <c r="AJ338" s="282" t="str">
        <f>C228</f>
        <v/>
      </c>
      <c r="AK338" s="235">
        <f t="shared" si="75"/>
        <v>0</v>
      </c>
      <c r="AL338" s="235">
        <f t="shared" si="76"/>
        <v>0</v>
      </c>
      <c r="AM338" s="235" t="str">
        <f t="shared" si="87"/>
        <v/>
      </c>
      <c r="AN338" s="235">
        <f t="shared" si="88"/>
        <v>0</v>
      </c>
      <c r="AO338" s="235">
        <f t="shared" si="89"/>
        <v>0</v>
      </c>
      <c r="AP338" s="235" t="str">
        <f t="shared" si="90"/>
        <v/>
      </c>
      <c r="AQ338" s="235">
        <f t="shared" si="91"/>
        <v>0</v>
      </c>
      <c r="AR338" s="235">
        <f t="shared" si="92"/>
        <v>0</v>
      </c>
      <c r="AS338" s="235" t="str">
        <f t="shared" si="93"/>
        <v/>
      </c>
      <c r="AT338" s="235">
        <f t="shared" si="94"/>
        <v>0</v>
      </c>
      <c r="AU338" s="235">
        <f t="shared" si="95"/>
        <v>0</v>
      </c>
      <c r="AV338" s="235" t="str">
        <f t="shared" si="96"/>
        <v/>
      </c>
      <c r="AW338" s="235">
        <f t="shared" si="97"/>
        <v>0</v>
      </c>
      <c r="AX338" s="235">
        <f t="shared" si="98"/>
        <v>0</v>
      </c>
      <c r="AY338" s="235" t="str">
        <f t="shared" si="99"/>
        <v/>
      </c>
      <c r="BA338" s="235" t="str">
        <f t="shared" si="77"/>
        <v/>
      </c>
    </row>
    <row r="339" spans="1:53" ht="18" customHeight="1" x14ac:dyDescent="0.2">
      <c r="A339" s="234"/>
      <c r="B339" s="930"/>
      <c r="C339" s="132"/>
      <c r="D339" s="512"/>
      <c r="E339" s="513"/>
      <c r="F339" s="503"/>
      <c r="G339" s="514"/>
      <c r="H339" s="503"/>
      <c r="I339" s="503"/>
      <c r="J339" s="503"/>
      <c r="K339" s="353" t="str">
        <f t="shared" si="70"/>
        <v/>
      </c>
      <c r="L339" s="354" t="str">
        <f t="shared" si="100"/>
        <v/>
      </c>
      <c r="M339" s="355" t="str">
        <f t="shared" si="78"/>
        <v/>
      </c>
      <c r="N339" s="356" t="str">
        <f t="shared" si="79"/>
        <v/>
      </c>
      <c r="O339" s="356" t="str">
        <f t="shared" si="80"/>
        <v/>
      </c>
      <c r="P339" s="357" t="str">
        <f t="shared" si="81"/>
        <v/>
      </c>
      <c r="Q339" s="234"/>
      <c r="R339" s="234"/>
      <c r="S339" s="234"/>
      <c r="T339" s="234"/>
      <c r="U339" s="234"/>
      <c r="V339" s="234"/>
      <c r="W339" s="234"/>
      <c r="X339" s="234"/>
      <c r="Y339" s="234"/>
      <c r="Z339" s="234"/>
      <c r="AA339" s="234"/>
      <c r="AB339" s="234"/>
      <c r="AC339" s="358" t="str">
        <f t="shared" si="72"/>
        <v/>
      </c>
      <c r="AD339" s="351" t="str">
        <f t="shared" si="82"/>
        <v/>
      </c>
      <c r="AE339" s="351" t="str">
        <f t="shared" si="83"/>
        <v/>
      </c>
      <c r="AF339" s="351" t="str">
        <f t="shared" si="84"/>
        <v/>
      </c>
      <c r="AG339" s="351" t="str">
        <f t="shared" si="85"/>
        <v/>
      </c>
      <c r="AH339" s="351" t="str">
        <f t="shared" si="86"/>
        <v/>
      </c>
      <c r="AI339" s="240" t="str">
        <f t="shared" si="74"/>
        <v/>
      </c>
      <c r="AJ339" s="282" t="str">
        <f>C236</f>
        <v/>
      </c>
      <c r="AK339" s="235">
        <f t="shared" si="75"/>
        <v>0</v>
      </c>
      <c r="AL339" s="235">
        <f t="shared" si="76"/>
        <v>0</v>
      </c>
      <c r="AM339" s="235" t="str">
        <f t="shared" si="87"/>
        <v/>
      </c>
      <c r="AN339" s="235">
        <f t="shared" si="88"/>
        <v>0</v>
      </c>
      <c r="AO339" s="235">
        <f t="shared" si="89"/>
        <v>0</v>
      </c>
      <c r="AP339" s="235" t="str">
        <f t="shared" si="90"/>
        <v/>
      </c>
      <c r="AQ339" s="235">
        <f t="shared" si="91"/>
        <v>0</v>
      </c>
      <c r="AR339" s="235">
        <f t="shared" si="92"/>
        <v>0</v>
      </c>
      <c r="AS339" s="235" t="str">
        <f t="shared" si="93"/>
        <v/>
      </c>
      <c r="AT339" s="235">
        <f t="shared" si="94"/>
        <v>0</v>
      </c>
      <c r="AU339" s="235">
        <f t="shared" si="95"/>
        <v>0</v>
      </c>
      <c r="AV339" s="235" t="str">
        <f t="shared" si="96"/>
        <v/>
      </c>
      <c r="AW339" s="235">
        <f t="shared" si="97"/>
        <v>0</v>
      </c>
      <c r="AX339" s="235">
        <f t="shared" si="98"/>
        <v>0</v>
      </c>
      <c r="AY339" s="235" t="str">
        <f t="shared" si="99"/>
        <v/>
      </c>
      <c r="BA339" s="235" t="str">
        <f t="shared" si="77"/>
        <v/>
      </c>
    </row>
    <row r="340" spans="1:53" ht="18" customHeight="1" x14ac:dyDescent="0.2">
      <c r="A340" s="234"/>
      <c r="B340" s="930"/>
      <c r="C340" s="132"/>
      <c r="D340" s="512"/>
      <c r="E340" s="513"/>
      <c r="F340" s="503"/>
      <c r="G340" s="514"/>
      <c r="H340" s="503"/>
      <c r="I340" s="503"/>
      <c r="J340" s="503"/>
      <c r="K340" s="353" t="str">
        <f t="shared" si="70"/>
        <v/>
      </c>
      <c r="L340" s="354" t="str">
        <f t="shared" si="100"/>
        <v/>
      </c>
      <c r="M340" s="355" t="str">
        <f t="shared" si="78"/>
        <v/>
      </c>
      <c r="N340" s="356" t="str">
        <f t="shared" si="79"/>
        <v/>
      </c>
      <c r="O340" s="356" t="str">
        <f t="shared" si="80"/>
        <v/>
      </c>
      <c r="P340" s="357" t="str">
        <f t="shared" si="81"/>
        <v/>
      </c>
      <c r="Q340" s="234"/>
      <c r="R340" s="234"/>
      <c r="S340" s="234"/>
      <c r="T340" s="234"/>
      <c r="U340" s="234"/>
      <c r="V340" s="234"/>
      <c r="W340" s="234"/>
      <c r="X340" s="234"/>
      <c r="Y340" s="234"/>
      <c r="Z340" s="234"/>
      <c r="AA340" s="234"/>
      <c r="AB340" s="234"/>
      <c r="AC340" s="358" t="str">
        <f t="shared" si="72"/>
        <v/>
      </c>
      <c r="AD340" s="351" t="str">
        <f t="shared" si="82"/>
        <v/>
      </c>
      <c r="AE340" s="351" t="str">
        <f t="shared" si="83"/>
        <v/>
      </c>
      <c r="AF340" s="351" t="str">
        <f t="shared" si="84"/>
        <v/>
      </c>
      <c r="AG340" s="351" t="str">
        <f t="shared" si="85"/>
        <v/>
      </c>
      <c r="AH340" s="351" t="str">
        <f t="shared" si="86"/>
        <v/>
      </c>
      <c r="AI340" s="240" t="str">
        <f t="shared" si="74"/>
        <v/>
      </c>
      <c r="AJ340" s="282" t="str">
        <f>C237</f>
        <v/>
      </c>
      <c r="AK340" s="235">
        <f t="shared" si="75"/>
        <v>0</v>
      </c>
      <c r="AL340" s="235">
        <f t="shared" si="76"/>
        <v>0</v>
      </c>
      <c r="AM340" s="235" t="str">
        <f t="shared" si="87"/>
        <v/>
      </c>
      <c r="AN340" s="235">
        <f t="shared" si="88"/>
        <v>0</v>
      </c>
      <c r="AO340" s="235">
        <f t="shared" si="89"/>
        <v>0</v>
      </c>
      <c r="AP340" s="235" t="str">
        <f t="shared" si="90"/>
        <v/>
      </c>
      <c r="AQ340" s="235">
        <f t="shared" si="91"/>
        <v>0</v>
      </c>
      <c r="AR340" s="235">
        <f t="shared" si="92"/>
        <v>0</v>
      </c>
      <c r="AS340" s="235" t="str">
        <f t="shared" si="93"/>
        <v/>
      </c>
      <c r="AT340" s="235">
        <f t="shared" si="94"/>
        <v>0</v>
      </c>
      <c r="AU340" s="235">
        <f t="shared" si="95"/>
        <v>0</v>
      </c>
      <c r="AV340" s="235" t="str">
        <f t="shared" si="96"/>
        <v/>
      </c>
      <c r="AW340" s="235">
        <f t="shared" si="97"/>
        <v>0</v>
      </c>
      <c r="AX340" s="235">
        <f t="shared" si="98"/>
        <v>0</v>
      </c>
      <c r="AY340" s="235" t="str">
        <f t="shared" si="99"/>
        <v/>
      </c>
      <c r="BA340" s="235" t="str">
        <f t="shared" si="77"/>
        <v/>
      </c>
    </row>
    <row r="341" spans="1:53" ht="18" customHeight="1" x14ac:dyDescent="0.2">
      <c r="A341" s="234"/>
      <c r="B341" s="930"/>
      <c r="C341" s="132"/>
      <c r="D341" s="512"/>
      <c r="E341" s="513"/>
      <c r="F341" s="503"/>
      <c r="G341" s="514"/>
      <c r="H341" s="503"/>
      <c r="I341" s="503"/>
      <c r="J341" s="503"/>
      <c r="K341" s="353" t="str">
        <f t="shared" si="70"/>
        <v/>
      </c>
      <c r="L341" s="354" t="str">
        <f t="shared" si="100"/>
        <v/>
      </c>
      <c r="M341" s="355" t="str">
        <f t="shared" si="78"/>
        <v/>
      </c>
      <c r="N341" s="356" t="str">
        <f t="shared" si="79"/>
        <v/>
      </c>
      <c r="O341" s="356" t="str">
        <f t="shared" si="80"/>
        <v/>
      </c>
      <c r="P341" s="357" t="str">
        <f t="shared" si="81"/>
        <v/>
      </c>
      <c r="Q341" s="234"/>
      <c r="R341" s="234"/>
      <c r="S341" s="234"/>
      <c r="T341" s="234"/>
      <c r="U341" s="234"/>
      <c r="V341" s="234"/>
      <c r="W341" s="234"/>
      <c r="X341" s="234"/>
      <c r="Y341" s="234"/>
      <c r="Z341" s="234"/>
      <c r="AA341" s="234"/>
      <c r="AB341" s="234"/>
      <c r="AC341" s="358" t="str">
        <f t="shared" si="72"/>
        <v/>
      </c>
      <c r="AD341" s="351" t="str">
        <f t="shared" si="82"/>
        <v/>
      </c>
      <c r="AE341" s="351" t="str">
        <f t="shared" si="83"/>
        <v/>
      </c>
      <c r="AF341" s="351" t="str">
        <f t="shared" si="84"/>
        <v/>
      </c>
      <c r="AG341" s="351" t="str">
        <f t="shared" si="85"/>
        <v/>
      </c>
      <c r="AH341" s="351" t="str">
        <f t="shared" si="86"/>
        <v/>
      </c>
      <c r="AI341" s="240" t="str">
        <f t="shared" si="74"/>
        <v/>
      </c>
      <c r="AJ341" s="282" t="str">
        <f>C238</f>
        <v/>
      </c>
      <c r="AK341" s="235">
        <f t="shared" si="75"/>
        <v>0</v>
      </c>
      <c r="AL341" s="235">
        <f t="shared" si="76"/>
        <v>0</v>
      </c>
      <c r="AM341" s="235" t="str">
        <f t="shared" si="87"/>
        <v/>
      </c>
      <c r="AN341" s="235">
        <f t="shared" si="88"/>
        <v>0</v>
      </c>
      <c r="AO341" s="235">
        <f t="shared" si="89"/>
        <v>0</v>
      </c>
      <c r="AP341" s="235" t="str">
        <f t="shared" si="90"/>
        <v/>
      </c>
      <c r="AQ341" s="235">
        <f t="shared" si="91"/>
        <v>0</v>
      </c>
      <c r="AR341" s="235">
        <f t="shared" si="92"/>
        <v>0</v>
      </c>
      <c r="AS341" s="235" t="str">
        <f t="shared" si="93"/>
        <v/>
      </c>
      <c r="AT341" s="235">
        <f t="shared" si="94"/>
        <v>0</v>
      </c>
      <c r="AU341" s="235">
        <f t="shared" si="95"/>
        <v>0</v>
      </c>
      <c r="AV341" s="235" t="str">
        <f t="shared" si="96"/>
        <v/>
      </c>
      <c r="AW341" s="235">
        <f t="shared" si="97"/>
        <v>0</v>
      </c>
      <c r="AX341" s="235">
        <f t="shared" si="98"/>
        <v>0</v>
      </c>
      <c r="AY341" s="235" t="str">
        <f t="shared" si="99"/>
        <v/>
      </c>
      <c r="BA341" s="235" t="str">
        <f t="shared" si="77"/>
        <v/>
      </c>
    </row>
    <row r="342" spans="1:53" ht="18" customHeight="1" x14ac:dyDescent="0.2">
      <c r="A342" s="234"/>
      <c r="B342" s="930"/>
      <c r="C342" s="132"/>
      <c r="D342" s="512"/>
      <c r="E342" s="513"/>
      <c r="F342" s="503"/>
      <c r="G342" s="514"/>
      <c r="H342" s="503"/>
      <c r="I342" s="514"/>
      <c r="J342" s="515"/>
      <c r="K342" s="353" t="str">
        <f t="shared" si="70"/>
        <v/>
      </c>
      <c r="L342" s="354" t="str">
        <f t="shared" si="100"/>
        <v/>
      </c>
      <c r="M342" s="355" t="str">
        <f t="shared" si="78"/>
        <v/>
      </c>
      <c r="N342" s="356" t="str">
        <f t="shared" si="79"/>
        <v/>
      </c>
      <c r="O342" s="356" t="str">
        <f t="shared" si="80"/>
        <v/>
      </c>
      <c r="P342" s="357" t="str">
        <f t="shared" si="81"/>
        <v/>
      </c>
      <c r="Q342" s="234"/>
      <c r="R342" s="234"/>
      <c r="S342" s="234"/>
      <c r="T342" s="234"/>
      <c r="U342" s="234"/>
      <c r="V342" s="234"/>
      <c r="W342" s="234"/>
      <c r="X342" s="234"/>
      <c r="Y342" s="234"/>
      <c r="Z342" s="234"/>
      <c r="AA342" s="234"/>
      <c r="AB342" s="234"/>
      <c r="AC342" s="358" t="str">
        <f t="shared" si="72"/>
        <v/>
      </c>
      <c r="AD342" s="351" t="str">
        <f t="shared" si="82"/>
        <v/>
      </c>
      <c r="AE342" s="351" t="str">
        <f t="shared" si="83"/>
        <v/>
      </c>
      <c r="AF342" s="351" t="str">
        <f t="shared" si="84"/>
        <v/>
      </c>
      <c r="AG342" s="351" t="str">
        <f t="shared" si="85"/>
        <v/>
      </c>
      <c r="AH342" s="351" t="str">
        <f t="shared" si="86"/>
        <v/>
      </c>
      <c r="AI342" s="240" t="str">
        <f t="shared" si="74"/>
        <v/>
      </c>
      <c r="AJ342" s="282"/>
      <c r="AK342" s="235">
        <f t="shared" si="75"/>
        <v>0</v>
      </c>
      <c r="AL342" s="235">
        <f t="shared" si="76"/>
        <v>0</v>
      </c>
      <c r="AM342" s="235" t="str">
        <f t="shared" si="87"/>
        <v/>
      </c>
      <c r="AN342" s="235">
        <f t="shared" si="88"/>
        <v>0</v>
      </c>
      <c r="AO342" s="235">
        <f t="shared" si="89"/>
        <v>0</v>
      </c>
      <c r="AP342" s="235" t="str">
        <f t="shared" si="90"/>
        <v/>
      </c>
      <c r="AQ342" s="235">
        <f t="shared" si="91"/>
        <v>0</v>
      </c>
      <c r="AR342" s="235">
        <f t="shared" si="92"/>
        <v>0</v>
      </c>
      <c r="AS342" s="235" t="str">
        <f t="shared" si="93"/>
        <v/>
      </c>
      <c r="AT342" s="235">
        <f t="shared" si="94"/>
        <v>0</v>
      </c>
      <c r="AU342" s="235">
        <f t="shared" si="95"/>
        <v>0</v>
      </c>
      <c r="AV342" s="235" t="str">
        <f t="shared" si="96"/>
        <v/>
      </c>
      <c r="AW342" s="235">
        <f t="shared" si="97"/>
        <v>0</v>
      </c>
      <c r="AX342" s="235">
        <f t="shared" si="98"/>
        <v>0</v>
      </c>
      <c r="AY342" s="235" t="str">
        <f t="shared" si="99"/>
        <v/>
      </c>
      <c r="BA342" s="235" t="str">
        <f t="shared" si="77"/>
        <v/>
      </c>
    </row>
    <row r="343" spans="1:53" ht="18" customHeight="1" x14ac:dyDescent="0.2">
      <c r="A343" s="234"/>
      <c r="B343" s="930"/>
      <c r="C343" s="132"/>
      <c r="D343" s="512"/>
      <c r="E343" s="513"/>
      <c r="F343" s="503"/>
      <c r="G343" s="514"/>
      <c r="H343" s="503"/>
      <c r="I343" s="514"/>
      <c r="J343" s="515"/>
      <c r="K343" s="353" t="str">
        <f t="shared" si="70"/>
        <v/>
      </c>
      <c r="L343" s="354" t="str">
        <f t="shared" si="100"/>
        <v/>
      </c>
      <c r="M343" s="355" t="str">
        <f t="shared" si="78"/>
        <v/>
      </c>
      <c r="N343" s="356" t="str">
        <f t="shared" si="79"/>
        <v/>
      </c>
      <c r="O343" s="356" t="str">
        <f t="shared" si="80"/>
        <v/>
      </c>
      <c r="P343" s="357" t="str">
        <f t="shared" si="81"/>
        <v/>
      </c>
      <c r="Q343" s="234"/>
      <c r="R343" s="234"/>
      <c r="S343" s="234"/>
      <c r="T343" s="234"/>
      <c r="U343" s="234"/>
      <c r="V343" s="234"/>
      <c r="W343" s="234"/>
      <c r="X343" s="234"/>
      <c r="Y343" s="234"/>
      <c r="Z343" s="234"/>
      <c r="AA343" s="234"/>
      <c r="AB343" s="234"/>
      <c r="AC343" s="358" t="str">
        <f t="shared" si="72"/>
        <v/>
      </c>
      <c r="AD343" s="351" t="str">
        <f t="shared" si="82"/>
        <v/>
      </c>
      <c r="AE343" s="351" t="str">
        <f t="shared" si="83"/>
        <v/>
      </c>
      <c r="AF343" s="351" t="str">
        <f t="shared" si="84"/>
        <v/>
      </c>
      <c r="AG343" s="351" t="str">
        <f t="shared" si="85"/>
        <v/>
      </c>
      <c r="AH343" s="351" t="str">
        <f t="shared" si="86"/>
        <v/>
      </c>
      <c r="AI343" s="240" t="str">
        <f t="shared" si="74"/>
        <v/>
      </c>
      <c r="AJ343" s="282"/>
      <c r="AK343" s="235">
        <f t="shared" si="75"/>
        <v>0</v>
      </c>
      <c r="AL343" s="235">
        <f t="shared" si="76"/>
        <v>0</v>
      </c>
      <c r="AM343" s="235" t="str">
        <f t="shared" si="87"/>
        <v/>
      </c>
      <c r="AN343" s="235">
        <f t="shared" si="88"/>
        <v>0</v>
      </c>
      <c r="AO343" s="235">
        <f t="shared" si="89"/>
        <v>0</v>
      </c>
      <c r="AP343" s="235" t="str">
        <f t="shared" si="90"/>
        <v/>
      </c>
      <c r="AQ343" s="235">
        <f t="shared" si="91"/>
        <v>0</v>
      </c>
      <c r="AR343" s="235">
        <f t="shared" si="92"/>
        <v>0</v>
      </c>
      <c r="AS343" s="235" t="str">
        <f t="shared" si="93"/>
        <v/>
      </c>
      <c r="AT343" s="235">
        <f t="shared" si="94"/>
        <v>0</v>
      </c>
      <c r="AU343" s="235">
        <f t="shared" si="95"/>
        <v>0</v>
      </c>
      <c r="AV343" s="235" t="str">
        <f t="shared" si="96"/>
        <v/>
      </c>
      <c r="AW343" s="235">
        <f t="shared" si="97"/>
        <v>0</v>
      </c>
      <c r="AX343" s="235">
        <f t="shared" si="98"/>
        <v>0</v>
      </c>
      <c r="AY343" s="235" t="str">
        <f t="shared" si="99"/>
        <v/>
      </c>
      <c r="BA343" s="235" t="str">
        <f t="shared" si="77"/>
        <v/>
      </c>
    </row>
    <row r="344" spans="1:53" ht="18" customHeight="1" x14ac:dyDescent="0.2">
      <c r="A344" s="234"/>
      <c r="B344" s="930"/>
      <c r="C344" s="132"/>
      <c r="D344" s="512"/>
      <c r="E344" s="513"/>
      <c r="F344" s="503"/>
      <c r="G344" s="514"/>
      <c r="H344" s="503"/>
      <c r="I344" s="514"/>
      <c r="J344" s="515"/>
      <c r="K344" s="353" t="str">
        <f t="shared" si="70"/>
        <v/>
      </c>
      <c r="L344" s="354" t="str">
        <f t="shared" si="100"/>
        <v/>
      </c>
      <c r="M344" s="355" t="str">
        <f t="shared" si="78"/>
        <v/>
      </c>
      <c r="N344" s="356" t="str">
        <f t="shared" si="79"/>
        <v/>
      </c>
      <c r="O344" s="356" t="str">
        <f t="shared" si="80"/>
        <v/>
      </c>
      <c r="P344" s="357" t="str">
        <f t="shared" si="81"/>
        <v/>
      </c>
      <c r="Q344" s="234"/>
      <c r="R344" s="234"/>
      <c r="S344" s="234"/>
      <c r="T344" s="234"/>
      <c r="U344" s="234"/>
      <c r="V344" s="234"/>
      <c r="W344" s="234"/>
      <c r="X344" s="234"/>
      <c r="Y344" s="234"/>
      <c r="Z344" s="234"/>
      <c r="AA344" s="234"/>
      <c r="AB344" s="234"/>
      <c r="AC344" s="358" t="str">
        <f t="shared" si="72"/>
        <v/>
      </c>
      <c r="AD344" s="351" t="str">
        <f t="shared" si="82"/>
        <v/>
      </c>
      <c r="AE344" s="351" t="str">
        <f t="shared" si="83"/>
        <v/>
      </c>
      <c r="AF344" s="351" t="str">
        <f t="shared" si="84"/>
        <v/>
      </c>
      <c r="AG344" s="351" t="str">
        <f t="shared" si="85"/>
        <v/>
      </c>
      <c r="AH344" s="351" t="str">
        <f t="shared" si="86"/>
        <v/>
      </c>
      <c r="AI344" s="240" t="str">
        <f t="shared" si="74"/>
        <v/>
      </c>
      <c r="AJ344" s="282"/>
      <c r="AK344" s="235">
        <f t="shared" si="75"/>
        <v>0</v>
      </c>
      <c r="AL344" s="235">
        <f t="shared" si="76"/>
        <v>0</v>
      </c>
      <c r="AM344" s="235" t="str">
        <f t="shared" si="87"/>
        <v/>
      </c>
      <c r="AN344" s="235">
        <f t="shared" si="88"/>
        <v>0</v>
      </c>
      <c r="AO344" s="235">
        <f t="shared" si="89"/>
        <v>0</v>
      </c>
      <c r="AP344" s="235" t="str">
        <f t="shared" si="90"/>
        <v/>
      </c>
      <c r="AQ344" s="235">
        <f t="shared" si="91"/>
        <v>0</v>
      </c>
      <c r="AR344" s="235">
        <f t="shared" si="92"/>
        <v>0</v>
      </c>
      <c r="AS344" s="235" t="str">
        <f t="shared" si="93"/>
        <v/>
      </c>
      <c r="AT344" s="235">
        <f t="shared" si="94"/>
        <v>0</v>
      </c>
      <c r="AU344" s="235">
        <f t="shared" si="95"/>
        <v>0</v>
      </c>
      <c r="AV344" s="235" t="str">
        <f t="shared" si="96"/>
        <v/>
      </c>
      <c r="AW344" s="235">
        <f t="shared" si="97"/>
        <v>0</v>
      </c>
      <c r="AX344" s="235">
        <f t="shared" si="98"/>
        <v>0</v>
      </c>
      <c r="AY344" s="235" t="str">
        <f t="shared" si="99"/>
        <v/>
      </c>
      <c r="BA344" s="235" t="str">
        <f t="shared" si="77"/>
        <v/>
      </c>
    </row>
    <row r="345" spans="1:53" ht="18" customHeight="1" x14ac:dyDescent="0.2">
      <c r="A345" s="234"/>
      <c r="B345" s="930"/>
      <c r="C345" s="132"/>
      <c r="D345" s="512"/>
      <c r="E345" s="513"/>
      <c r="F345" s="503"/>
      <c r="G345" s="514"/>
      <c r="H345" s="503"/>
      <c r="I345" s="514"/>
      <c r="J345" s="515"/>
      <c r="K345" s="353" t="str">
        <f t="shared" si="70"/>
        <v/>
      </c>
      <c r="L345" s="354" t="str">
        <f t="shared" si="100"/>
        <v/>
      </c>
      <c r="M345" s="355" t="str">
        <f t="shared" si="78"/>
        <v/>
      </c>
      <c r="N345" s="356" t="str">
        <f t="shared" si="79"/>
        <v/>
      </c>
      <c r="O345" s="356" t="str">
        <f t="shared" si="80"/>
        <v/>
      </c>
      <c r="P345" s="357" t="str">
        <f t="shared" si="81"/>
        <v/>
      </c>
      <c r="Q345" s="234"/>
      <c r="R345" s="234"/>
      <c r="S345" s="234"/>
      <c r="T345" s="234"/>
      <c r="U345" s="234"/>
      <c r="V345" s="234"/>
      <c r="W345" s="234"/>
      <c r="X345" s="234"/>
      <c r="Y345" s="234"/>
      <c r="Z345" s="234"/>
      <c r="AA345" s="234"/>
      <c r="AB345" s="234"/>
      <c r="AC345" s="358" t="str">
        <f t="shared" si="72"/>
        <v/>
      </c>
      <c r="AD345" s="351" t="str">
        <f t="shared" si="82"/>
        <v/>
      </c>
      <c r="AE345" s="351" t="str">
        <f t="shared" si="83"/>
        <v/>
      </c>
      <c r="AF345" s="351" t="str">
        <f t="shared" si="84"/>
        <v/>
      </c>
      <c r="AG345" s="351" t="str">
        <f t="shared" si="85"/>
        <v/>
      </c>
      <c r="AH345" s="351" t="str">
        <f t="shared" si="86"/>
        <v/>
      </c>
      <c r="AI345" s="240" t="str">
        <f t="shared" si="74"/>
        <v/>
      </c>
      <c r="AJ345" s="282"/>
      <c r="AK345" s="235">
        <f t="shared" si="75"/>
        <v>0</v>
      </c>
      <c r="AL345" s="235">
        <f t="shared" si="76"/>
        <v>0</v>
      </c>
      <c r="AM345" s="235" t="str">
        <f t="shared" si="87"/>
        <v/>
      </c>
      <c r="AN345" s="235">
        <f t="shared" si="88"/>
        <v>0</v>
      </c>
      <c r="AO345" s="235">
        <f t="shared" si="89"/>
        <v>0</v>
      </c>
      <c r="AP345" s="235" t="str">
        <f t="shared" si="90"/>
        <v/>
      </c>
      <c r="AQ345" s="235">
        <f t="shared" si="91"/>
        <v>0</v>
      </c>
      <c r="AR345" s="235">
        <f t="shared" si="92"/>
        <v>0</v>
      </c>
      <c r="AS345" s="235" t="str">
        <f t="shared" si="93"/>
        <v/>
      </c>
      <c r="AT345" s="235">
        <f t="shared" si="94"/>
        <v>0</v>
      </c>
      <c r="AU345" s="235">
        <f t="shared" si="95"/>
        <v>0</v>
      </c>
      <c r="AV345" s="235" t="str">
        <f t="shared" si="96"/>
        <v/>
      </c>
      <c r="AW345" s="235">
        <f t="shared" si="97"/>
        <v>0</v>
      </c>
      <c r="AX345" s="235">
        <f t="shared" si="98"/>
        <v>0</v>
      </c>
      <c r="AY345" s="235" t="str">
        <f t="shared" si="99"/>
        <v/>
      </c>
      <c r="BA345" s="235" t="str">
        <f t="shared" si="77"/>
        <v/>
      </c>
    </row>
    <row r="346" spans="1:53" ht="18" customHeight="1" x14ac:dyDescent="0.2">
      <c r="A346" s="234"/>
      <c r="B346" s="930"/>
      <c r="C346" s="132"/>
      <c r="D346" s="512"/>
      <c r="E346" s="513"/>
      <c r="F346" s="503"/>
      <c r="G346" s="514"/>
      <c r="H346" s="503"/>
      <c r="I346" s="514"/>
      <c r="J346" s="515"/>
      <c r="K346" s="353" t="str">
        <f t="shared" si="70"/>
        <v/>
      </c>
      <c r="L346" s="354" t="str">
        <f t="shared" si="100"/>
        <v/>
      </c>
      <c r="M346" s="355" t="str">
        <f t="shared" si="78"/>
        <v/>
      </c>
      <c r="N346" s="356" t="str">
        <f t="shared" si="79"/>
        <v/>
      </c>
      <c r="O346" s="356" t="str">
        <f t="shared" si="80"/>
        <v/>
      </c>
      <c r="P346" s="357" t="str">
        <f t="shared" si="81"/>
        <v/>
      </c>
      <c r="Q346" s="234"/>
      <c r="R346" s="234"/>
      <c r="S346" s="234"/>
      <c r="T346" s="234"/>
      <c r="U346" s="234"/>
      <c r="V346" s="234"/>
      <c r="W346" s="234"/>
      <c r="X346" s="234"/>
      <c r="Y346" s="234"/>
      <c r="Z346" s="234"/>
      <c r="AA346" s="234"/>
      <c r="AB346" s="234"/>
      <c r="AC346" s="358" t="str">
        <f t="shared" si="72"/>
        <v/>
      </c>
      <c r="AD346" s="351" t="str">
        <f t="shared" si="82"/>
        <v/>
      </c>
      <c r="AE346" s="351" t="str">
        <f t="shared" si="83"/>
        <v/>
      </c>
      <c r="AF346" s="351" t="str">
        <f t="shared" si="84"/>
        <v/>
      </c>
      <c r="AG346" s="351" t="str">
        <f t="shared" si="85"/>
        <v/>
      </c>
      <c r="AH346" s="351" t="str">
        <f t="shared" si="86"/>
        <v/>
      </c>
      <c r="AI346" s="240" t="str">
        <f t="shared" si="74"/>
        <v/>
      </c>
      <c r="AJ346" s="282"/>
      <c r="AK346" s="235">
        <f t="shared" si="75"/>
        <v>0</v>
      </c>
      <c r="AL346" s="235">
        <f t="shared" si="76"/>
        <v>0</v>
      </c>
      <c r="AM346" s="235" t="str">
        <f t="shared" si="87"/>
        <v/>
      </c>
      <c r="AN346" s="235">
        <f t="shared" si="88"/>
        <v>0</v>
      </c>
      <c r="AO346" s="235">
        <f t="shared" si="89"/>
        <v>0</v>
      </c>
      <c r="AP346" s="235" t="str">
        <f t="shared" si="90"/>
        <v/>
      </c>
      <c r="AQ346" s="235">
        <f t="shared" si="91"/>
        <v>0</v>
      </c>
      <c r="AR346" s="235">
        <f t="shared" si="92"/>
        <v>0</v>
      </c>
      <c r="AS346" s="235" t="str">
        <f t="shared" si="93"/>
        <v/>
      </c>
      <c r="AT346" s="235">
        <f t="shared" si="94"/>
        <v>0</v>
      </c>
      <c r="AU346" s="235">
        <f t="shared" si="95"/>
        <v>0</v>
      </c>
      <c r="AV346" s="235" t="str">
        <f t="shared" si="96"/>
        <v/>
      </c>
      <c r="AW346" s="235">
        <f t="shared" si="97"/>
        <v>0</v>
      </c>
      <c r="AX346" s="235">
        <f t="shared" si="98"/>
        <v>0</v>
      </c>
      <c r="AY346" s="235" t="str">
        <f t="shared" si="99"/>
        <v/>
      </c>
      <c r="BA346" s="235" t="str">
        <f t="shared" si="77"/>
        <v/>
      </c>
    </row>
    <row r="347" spans="1:53" ht="18" customHeight="1" x14ac:dyDescent="0.2">
      <c r="A347" s="234"/>
      <c r="B347" s="930"/>
      <c r="C347" s="132"/>
      <c r="D347" s="512"/>
      <c r="E347" s="513"/>
      <c r="F347" s="503"/>
      <c r="G347" s="514"/>
      <c r="H347" s="503"/>
      <c r="I347" s="514"/>
      <c r="J347" s="515"/>
      <c r="K347" s="353" t="str">
        <f t="shared" si="70"/>
        <v/>
      </c>
      <c r="L347" s="354" t="str">
        <f t="shared" si="100"/>
        <v/>
      </c>
      <c r="M347" s="355" t="str">
        <f t="shared" si="78"/>
        <v/>
      </c>
      <c r="N347" s="356" t="str">
        <f t="shared" si="79"/>
        <v/>
      </c>
      <c r="O347" s="356" t="str">
        <f t="shared" si="80"/>
        <v/>
      </c>
      <c r="P347" s="357" t="str">
        <f t="shared" si="81"/>
        <v/>
      </c>
      <c r="Q347" s="234"/>
      <c r="R347" s="234"/>
      <c r="S347" s="234"/>
      <c r="T347" s="234"/>
      <c r="U347" s="234"/>
      <c r="V347" s="234"/>
      <c r="W347" s="234"/>
      <c r="X347" s="234"/>
      <c r="Y347" s="234"/>
      <c r="Z347" s="234"/>
      <c r="AA347" s="234"/>
      <c r="AB347" s="234"/>
      <c r="AC347" s="358" t="str">
        <f t="shared" si="72"/>
        <v/>
      </c>
      <c r="AD347" s="351" t="str">
        <f t="shared" si="82"/>
        <v/>
      </c>
      <c r="AE347" s="351" t="str">
        <f t="shared" si="83"/>
        <v/>
      </c>
      <c r="AF347" s="351" t="str">
        <f t="shared" si="84"/>
        <v/>
      </c>
      <c r="AG347" s="351" t="str">
        <f t="shared" si="85"/>
        <v/>
      </c>
      <c r="AH347" s="351" t="str">
        <f t="shared" si="86"/>
        <v/>
      </c>
      <c r="AI347" s="240" t="str">
        <f t="shared" si="74"/>
        <v/>
      </c>
      <c r="AJ347" s="282"/>
      <c r="AK347" s="235">
        <f t="shared" si="75"/>
        <v>0</v>
      </c>
      <c r="AL347" s="235">
        <f t="shared" si="76"/>
        <v>0</v>
      </c>
      <c r="AM347" s="235" t="str">
        <f t="shared" si="87"/>
        <v/>
      </c>
      <c r="AN347" s="235">
        <f t="shared" si="88"/>
        <v>0</v>
      </c>
      <c r="AO347" s="235">
        <f t="shared" si="89"/>
        <v>0</v>
      </c>
      <c r="AP347" s="235" t="str">
        <f t="shared" si="90"/>
        <v/>
      </c>
      <c r="AQ347" s="235">
        <f t="shared" si="91"/>
        <v>0</v>
      </c>
      <c r="AR347" s="235">
        <f t="shared" si="92"/>
        <v>0</v>
      </c>
      <c r="AS347" s="235" t="str">
        <f t="shared" si="93"/>
        <v/>
      </c>
      <c r="AT347" s="235">
        <f t="shared" si="94"/>
        <v>0</v>
      </c>
      <c r="AU347" s="235">
        <f t="shared" si="95"/>
        <v>0</v>
      </c>
      <c r="AV347" s="235" t="str">
        <f t="shared" si="96"/>
        <v/>
      </c>
      <c r="AW347" s="235">
        <f t="shared" si="97"/>
        <v>0</v>
      </c>
      <c r="AX347" s="235">
        <f t="shared" si="98"/>
        <v>0</v>
      </c>
      <c r="AY347" s="235" t="str">
        <f t="shared" si="99"/>
        <v/>
      </c>
      <c r="BA347" s="235" t="str">
        <f t="shared" si="77"/>
        <v/>
      </c>
    </row>
    <row r="348" spans="1:53" ht="18" customHeight="1" thickBot="1" x14ac:dyDescent="0.25">
      <c r="A348" s="234"/>
      <c r="B348" s="931"/>
      <c r="C348" s="133"/>
      <c r="D348" s="516"/>
      <c r="E348" s="517"/>
      <c r="F348" s="505"/>
      <c r="G348" s="518"/>
      <c r="H348" s="505"/>
      <c r="I348" s="518"/>
      <c r="J348" s="519"/>
      <c r="K348" s="359" t="str">
        <f t="shared" si="70"/>
        <v/>
      </c>
      <c r="L348" s="360" t="str">
        <f t="shared" si="100"/>
        <v/>
      </c>
      <c r="M348" s="361" t="str">
        <f t="shared" si="78"/>
        <v/>
      </c>
      <c r="N348" s="362" t="str">
        <f t="shared" si="79"/>
        <v/>
      </c>
      <c r="O348" s="362" t="str">
        <f t="shared" si="80"/>
        <v/>
      </c>
      <c r="P348" s="363" t="str">
        <f t="shared" si="81"/>
        <v/>
      </c>
      <c r="Q348" s="234"/>
      <c r="R348" s="234"/>
      <c r="S348" s="234"/>
      <c r="T348" s="234"/>
      <c r="U348" s="234"/>
      <c r="V348" s="234"/>
      <c r="W348" s="234"/>
      <c r="X348" s="234"/>
      <c r="Y348" s="234"/>
      <c r="Z348" s="234"/>
      <c r="AA348" s="234"/>
      <c r="AB348" s="234"/>
      <c r="AC348" s="364" t="str">
        <f t="shared" si="72"/>
        <v/>
      </c>
      <c r="AD348" s="365" t="str">
        <f t="shared" si="82"/>
        <v/>
      </c>
      <c r="AE348" s="351" t="str">
        <f t="shared" si="83"/>
        <v/>
      </c>
      <c r="AF348" s="351" t="str">
        <f t="shared" si="84"/>
        <v/>
      </c>
      <c r="AG348" s="351" t="str">
        <f t="shared" si="85"/>
        <v/>
      </c>
      <c r="AH348" s="351" t="str">
        <f t="shared" si="86"/>
        <v/>
      </c>
      <c r="AI348" s="366" t="str">
        <f t="shared" si="74"/>
        <v/>
      </c>
      <c r="AJ348" s="283"/>
      <c r="AK348" s="235">
        <f t="shared" si="75"/>
        <v>0</v>
      </c>
      <c r="AL348" s="235">
        <f t="shared" si="76"/>
        <v>0</v>
      </c>
      <c r="AM348" s="235" t="str">
        <f t="shared" si="87"/>
        <v/>
      </c>
      <c r="AN348" s="235">
        <f t="shared" si="88"/>
        <v>0</v>
      </c>
      <c r="AO348" s="235">
        <f t="shared" si="89"/>
        <v>0</v>
      </c>
      <c r="AP348" s="235" t="str">
        <f t="shared" si="90"/>
        <v/>
      </c>
      <c r="AQ348" s="235">
        <f t="shared" si="91"/>
        <v>0</v>
      </c>
      <c r="AR348" s="235">
        <f t="shared" si="92"/>
        <v>0</v>
      </c>
      <c r="AS348" s="235" t="str">
        <f t="shared" si="93"/>
        <v/>
      </c>
      <c r="AT348" s="235">
        <f t="shared" si="94"/>
        <v>0</v>
      </c>
      <c r="AU348" s="235">
        <f t="shared" si="95"/>
        <v>0</v>
      </c>
      <c r="AV348" s="235" t="str">
        <f t="shared" si="96"/>
        <v/>
      </c>
      <c r="AW348" s="235">
        <f t="shared" si="97"/>
        <v>0</v>
      </c>
      <c r="AX348" s="235">
        <f t="shared" si="98"/>
        <v>0</v>
      </c>
      <c r="AY348" s="235" t="str">
        <f t="shared" si="99"/>
        <v/>
      </c>
      <c r="BA348" s="235" t="str">
        <f t="shared" si="77"/>
        <v/>
      </c>
    </row>
    <row r="349" spans="1:53" ht="18" customHeight="1" x14ac:dyDescent="0.2">
      <c r="A349" s="234"/>
      <c r="B349" s="936" t="s">
        <v>402</v>
      </c>
      <c r="C349" s="134"/>
      <c r="D349" s="509"/>
      <c r="E349" s="510"/>
      <c r="F349" s="502"/>
      <c r="G349" s="511"/>
      <c r="H349" s="502"/>
      <c r="I349" s="502"/>
      <c r="J349" s="520"/>
      <c r="K349" s="367" t="str">
        <f t="shared" si="70"/>
        <v/>
      </c>
      <c r="L349" s="368" t="str">
        <f t="shared" si="100"/>
        <v/>
      </c>
      <c r="M349" s="347" t="str">
        <f t="shared" si="78"/>
        <v/>
      </c>
      <c r="N349" s="348" t="str">
        <f t="shared" si="79"/>
        <v/>
      </c>
      <c r="O349" s="348" t="str">
        <f t="shared" si="80"/>
        <v/>
      </c>
      <c r="P349" s="349" t="str">
        <f t="shared" si="81"/>
        <v/>
      </c>
      <c r="Q349" s="234"/>
      <c r="R349" s="234"/>
      <c r="S349" s="234"/>
      <c r="T349" s="234"/>
      <c r="U349" s="234"/>
      <c r="V349" s="234"/>
      <c r="W349" s="234"/>
      <c r="X349" s="234"/>
      <c r="Y349" s="234"/>
      <c r="Z349" s="234"/>
      <c r="AA349" s="234"/>
      <c r="AB349" s="234"/>
      <c r="AC349" s="350" t="str">
        <f t="shared" si="72"/>
        <v/>
      </c>
      <c r="AD349" s="369" t="str">
        <f t="shared" si="82"/>
        <v/>
      </c>
      <c r="AE349" s="351" t="str">
        <f t="shared" si="83"/>
        <v/>
      </c>
      <c r="AF349" s="351" t="str">
        <f t="shared" si="84"/>
        <v/>
      </c>
      <c r="AG349" s="351" t="str">
        <f t="shared" si="85"/>
        <v/>
      </c>
      <c r="AH349" s="351" t="str">
        <f t="shared" si="86"/>
        <v/>
      </c>
      <c r="AI349" s="241" t="str">
        <f t="shared" ref="AI349:AI363" si="101">VLOOKUP(AC349,$C$239:$F$253,4,FALSE)</f>
        <v/>
      </c>
      <c r="AJ349" s="352" t="str">
        <f>C239</f>
        <v/>
      </c>
      <c r="AK349" s="235">
        <f t="shared" ref="AK349:AK363" si="102">SUMIF($AC$349:$AC$363,$AJ349,$AD$349:$AD$363)</f>
        <v>0</v>
      </c>
      <c r="AL349" s="235">
        <f t="shared" ref="AL349:AL363" si="103">SUMIF($C$349:$C$363,$AJ349,$E$349:$E$363)</f>
        <v>0</v>
      </c>
      <c r="AM349" s="235" t="str">
        <f t="shared" si="87"/>
        <v/>
      </c>
      <c r="AN349" s="235">
        <f>SUMIF($AC$349:$AC$363,$AJ349,$AE$349:$AE$363)</f>
        <v>0</v>
      </c>
      <c r="AO349" s="235">
        <f t="shared" si="89"/>
        <v>0</v>
      </c>
      <c r="AP349" s="235" t="str">
        <f>IF($AJ349="","",IF(AO349=0,0,AN349/AO349))</f>
        <v/>
      </c>
      <c r="AQ349" s="235">
        <f>SUMIF($AC$349:$AC$363,$AJ349,$AF$349:$AF$363)</f>
        <v>0</v>
      </c>
      <c r="AR349" s="235">
        <f t="shared" si="92"/>
        <v>0</v>
      </c>
      <c r="AS349" s="235" t="str">
        <f>IF($AJ349="","",IF(AR349=0,0,AQ349/AR349))</f>
        <v/>
      </c>
      <c r="AT349" s="235">
        <f>SUMIF($AC$349:$AC$363,$AJ349,$AG$349:$AG$363)</f>
        <v>0</v>
      </c>
      <c r="AU349" s="235">
        <f>AR349</f>
        <v>0</v>
      </c>
      <c r="AV349" s="235" t="str">
        <f>IF($AJ349="","",IF(AU349=0,0,AT349/AU349))</f>
        <v/>
      </c>
      <c r="AW349" s="235">
        <f>SUMIF($AC$349:$AC$363,$AJ349,$AH$349:$AH$363)</f>
        <v>0</v>
      </c>
      <c r="AX349" s="235">
        <f>AU349</f>
        <v>0</v>
      </c>
      <c r="AY349" s="235" t="str">
        <f>IF($AJ349="","",IF(AX349=0,0,AW349/AX349))</f>
        <v/>
      </c>
      <c r="BA349" s="235" t="str">
        <f t="shared" ref="BA349:BA363" si="104">IF(AK349=0,"",SUMIF($AC$349:$AC$363,$AJ349,$AI$349:$AI$363))</f>
        <v/>
      </c>
    </row>
    <row r="350" spans="1:53" ht="18" customHeight="1" x14ac:dyDescent="0.2">
      <c r="A350" s="234"/>
      <c r="B350" s="923"/>
      <c r="C350" s="132"/>
      <c r="D350" s="512"/>
      <c r="E350" s="513"/>
      <c r="F350" s="503"/>
      <c r="G350" s="514"/>
      <c r="H350" s="503"/>
      <c r="I350" s="503"/>
      <c r="J350" s="514"/>
      <c r="K350" s="353" t="str">
        <f t="shared" si="70"/>
        <v/>
      </c>
      <c r="L350" s="354" t="str">
        <f t="shared" si="100"/>
        <v/>
      </c>
      <c r="M350" s="355" t="str">
        <f t="shared" si="78"/>
        <v/>
      </c>
      <c r="N350" s="356" t="str">
        <f t="shared" si="79"/>
        <v/>
      </c>
      <c r="O350" s="356" t="str">
        <f t="shared" si="80"/>
        <v/>
      </c>
      <c r="P350" s="357" t="str">
        <f t="shared" si="81"/>
        <v/>
      </c>
      <c r="Q350" s="234"/>
      <c r="R350" s="234"/>
      <c r="S350" s="234"/>
      <c r="T350" s="234"/>
      <c r="U350" s="234"/>
      <c r="V350" s="234"/>
      <c r="W350" s="234"/>
      <c r="X350" s="234"/>
      <c r="Y350" s="234"/>
      <c r="Z350" s="234"/>
      <c r="AA350" s="234"/>
      <c r="AB350" s="234"/>
      <c r="AC350" s="358" t="str">
        <f t="shared" si="72"/>
        <v/>
      </c>
      <c r="AD350" s="351" t="str">
        <f t="shared" si="82"/>
        <v/>
      </c>
      <c r="AE350" s="351" t="str">
        <f t="shared" si="83"/>
        <v/>
      </c>
      <c r="AF350" s="351" t="str">
        <f t="shared" si="84"/>
        <v/>
      </c>
      <c r="AG350" s="351" t="str">
        <f t="shared" si="85"/>
        <v/>
      </c>
      <c r="AH350" s="351" t="str">
        <f t="shared" si="86"/>
        <v/>
      </c>
      <c r="AI350" s="241" t="str">
        <f t="shared" si="101"/>
        <v/>
      </c>
      <c r="AJ350" s="282" t="str">
        <f>C240</f>
        <v/>
      </c>
      <c r="AK350" s="235">
        <f t="shared" si="102"/>
        <v>0</v>
      </c>
      <c r="AL350" s="235">
        <f t="shared" si="103"/>
        <v>0</v>
      </c>
      <c r="AM350" s="235" t="str">
        <f t="shared" si="87"/>
        <v/>
      </c>
      <c r="AN350" s="235">
        <f t="shared" ref="AN350:AN363" si="105">SUMIF($AC$349:$AC$363,$AJ350,$AE$349:$AE$363)</f>
        <v>0</v>
      </c>
      <c r="AO350" s="235">
        <f t="shared" si="89"/>
        <v>0</v>
      </c>
      <c r="AP350" s="235" t="str">
        <f t="shared" si="90"/>
        <v/>
      </c>
      <c r="AQ350" s="235">
        <f t="shared" ref="AQ350:AQ363" si="106">SUMIF($AC$349:$AC$363,$AJ350,$AF$349:$AF$363)</f>
        <v>0</v>
      </c>
      <c r="AR350" s="235">
        <f t="shared" ref="AR350:AR364" si="107">AO350</f>
        <v>0</v>
      </c>
      <c r="AS350" s="235" t="str">
        <f t="shared" ref="AS350:AS363" si="108">IF($AJ350="","",IF(AR350=0,0,AQ350/AR350))</f>
        <v/>
      </c>
      <c r="AT350" s="235">
        <f t="shared" ref="AT350:AT363" si="109">SUMIF($AC$349:$AC$363,$AJ350,$AG$349:$AG$363)</f>
        <v>0</v>
      </c>
      <c r="AU350" s="235">
        <f t="shared" ref="AU350:AU364" si="110">AR350</f>
        <v>0</v>
      </c>
      <c r="AV350" s="235" t="str">
        <f t="shared" ref="AV350:AV363" si="111">IF($AJ350="","",IF(AU350=0,0,AT350/AU350))</f>
        <v/>
      </c>
      <c r="AW350" s="235">
        <f t="shared" ref="AW350:AW363" si="112">SUMIF($AC$349:$AC$363,$AJ350,$AH$349:$AH$363)</f>
        <v>0</v>
      </c>
      <c r="AX350" s="235">
        <f t="shared" ref="AX350:AX364" si="113">AU350</f>
        <v>0</v>
      </c>
      <c r="AY350" s="235" t="str">
        <f t="shared" ref="AY350:AY363" si="114">IF($AJ350="","",IF(AX350=0,0,AW350/AX350))</f>
        <v/>
      </c>
      <c r="BA350" s="235" t="str">
        <f t="shared" si="104"/>
        <v/>
      </c>
    </row>
    <row r="351" spans="1:53" ht="18" customHeight="1" x14ac:dyDescent="0.2">
      <c r="A351" s="234"/>
      <c r="B351" s="923"/>
      <c r="C351" s="132"/>
      <c r="D351" s="512"/>
      <c r="E351" s="513"/>
      <c r="F351" s="503"/>
      <c r="G351" s="514"/>
      <c r="H351" s="503"/>
      <c r="I351" s="503"/>
      <c r="J351" s="514"/>
      <c r="K351" s="353" t="str">
        <f t="shared" si="70"/>
        <v/>
      </c>
      <c r="L351" s="354" t="str">
        <f t="shared" si="100"/>
        <v/>
      </c>
      <c r="M351" s="355" t="str">
        <f t="shared" si="78"/>
        <v/>
      </c>
      <c r="N351" s="356" t="str">
        <f t="shared" si="79"/>
        <v/>
      </c>
      <c r="O351" s="356" t="str">
        <f t="shared" si="80"/>
        <v/>
      </c>
      <c r="P351" s="357" t="str">
        <f t="shared" si="81"/>
        <v/>
      </c>
      <c r="Q351" s="234"/>
      <c r="R351" s="234"/>
      <c r="S351" s="234"/>
      <c r="T351" s="234"/>
      <c r="U351" s="234"/>
      <c r="V351" s="234"/>
      <c r="W351" s="234"/>
      <c r="X351" s="234"/>
      <c r="Y351" s="234"/>
      <c r="Z351" s="234"/>
      <c r="AA351" s="234"/>
      <c r="AB351" s="234"/>
      <c r="AC351" s="358" t="str">
        <f t="shared" si="72"/>
        <v/>
      </c>
      <c r="AD351" s="351" t="str">
        <f t="shared" si="82"/>
        <v/>
      </c>
      <c r="AE351" s="351" t="str">
        <f t="shared" si="83"/>
        <v/>
      </c>
      <c r="AF351" s="351" t="str">
        <f t="shared" si="84"/>
        <v/>
      </c>
      <c r="AG351" s="351" t="str">
        <f t="shared" si="85"/>
        <v/>
      </c>
      <c r="AH351" s="351" t="str">
        <f t="shared" si="86"/>
        <v/>
      </c>
      <c r="AI351" s="241" t="str">
        <f t="shared" si="101"/>
        <v/>
      </c>
      <c r="AJ351" s="282" t="str">
        <f>C241</f>
        <v/>
      </c>
      <c r="AK351" s="235">
        <f t="shared" si="102"/>
        <v>0</v>
      </c>
      <c r="AL351" s="235">
        <f t="shared" si="103"/>
        <v>0</v>
      </c>
      <c r="AM351" s="235" t="str">
        <f t="shared" si="87"/>
        <v/>
      </c>
      <c r="AN351" s="235">
        <f t="shared" si="105"/>
        <v>0</v>
      </c>
      <c r="AO351" s="235">
        <f t="shared" si="89"/>
        <v>0</v>
      </c>
      <c r="AP351" s="235" t="str">
        <f t="shared" si="90"/>
        <v/>
      </c>
      <c r="AQ351" s="235">
        <f t="shared" si="106"/>
        <v>0</v>
      </c>
      <c r="AR351" s="235">
        <f t="shared" si="107"/>
        <v>0</v>
      </c>
      <c r="AS351" s="235" t="str">
        <f t="shared" si="108"/>
        <v/>
      </c>
      <c r="AT351" s="235">
        <f t="shared" si="109"/>
        <v>0</v>
      </c>
      <c r="AU351" s="235">
        <f t="shared" si="110"/>
        <v>0</v>
      </c>
      <c r="AV351" s="235" t="str">
        <f t="shared" si="111"/>
        <v/>
      </c>
      <c r="AW351" s="235">
        <f t="shared" si="112"/>
        <v>0</v>
      </c>
      <c r="AX351" s="235">
        <f t="shared" si="113"/>
        <v>0</v>
      </c>
      <c r="AY351" s="235" t="str">
        <f t="shared" si="114"/>
        <v/>
      </c>
      <c r="BA351" s="235" t="str">
        <f t="shared" si="104"/>
        <v/>
      </c>
    </row>
    <row r="352" spans="1:53" ht="18" customHeight="1" x14ac:dyDescent="0.2">
      <c r="A352" s="234"/>
      <c r="B352" s="923"/>
      <c r="C352" s="131"/>
      <c r="D352" s="512"/>
      <c r="E352" s="513"/>
      <c r="F352" s="503"/>
      <c r="G352" s="514"/>
      <c r="H352" s="503"/>
      <c r="I352" s="503"/>
      <c r="J352" s="514"/>
      <c r="K352" s="353" t="str">
        <f t="shared" si="70"/>
        <v/>
      </c>
      <c r="L352" s="354" t="str">
        <f t="shared" si="100"/>
        <v/>
      </c>
      <c r="M352" s="355" t="str">
        <f t="shared" si="78"/>
        <v/>
      </c>
      <c r="N352" s="356" t="str">
        <f t="shared" si="79"/>
        <v/>
      </c>
      <c r="O352" s="356" t="str">
        <f t="shared" si="80"/>
        <v/>
      </c>
      <c r="P352" s="357" t="str">
        <f t="shared" si="81"/>
        <v/>
      </c>
      <c r="Q352" s="234"/>
      <c r="R352" s="234"/>
      <c r="S352" s="234"/>
      <c r="T352" s="234"/>
      <c r="U352" s="234"/>
      <c r="V352" s="234"/>
      <c r="W352" s="234"/>
      <c r="X352" s="234"/>
      <c r="Y352" s="234"/>
      <c r="Z352" s="234"/>
      <c r="AA352" s="234"/>
      <c r="AB352" s="234"/>
      <c r="AC352" s="358" t="str">
        <f t="shared" si="72"/>
        <v/>
      </c>
      <c r="AD352" s="351" t="str">
        <f t="shared" si="82"/>
        <v/>
      </c>
      <c r="AE352" s="351" t="str">
        <f t="shared" si="83"/>
        <v/>
      </c>
      <c r="AF352" s="351" t="str">
        <f t="shared" si="84"/>
        <v/>
      </c>
      <c r="AG352" s="351" t="str">
        <f t="shared" si="85"/>
        <v/>
      </c>
      <c r="AH352" s="351" t="str">
        <f t="shared" si="86"/>
        <v/>
      </c>
      <c r="AI352" s="241" t="str">
        <f t="shared" si="101"/>
        <v/>
      </c>
      <c r="AJ352" s="282" t="str">
        <f>C242</f>
        <v/>
      </c>
      <c r="AK352" s="235">
        <f t="shared" si="102"/>
        <v>0</v>
      </c>
      <c r="AL352" s="235">
        <f t="shared" si="103"/>
        <v>0</v>
      </c>
      <c r="AM352" s="235" t="str">
        <f t="shared" si="87"/>
        <v/>
      </c>
      <c r="AN352" s="235">
        <f t="shared" si="105"/>
        <v>0</v>
      </c>
      <c r="AO352" s="235">
        <f t="shared" si="89"/>
        <v>0</v>
      </c>
      <c r="AP352" s="235" t="str">
        <f t="shared" si="90"/>
        <v/>
      </c>
      <c r="AQ352" s="235">
        <f t="shared" si="106"/>
        <v>0</v>
      </c>
      <c r="AR352" s="235">
        <f t="shared" si="107"/>
        <v>0</v>
      </c>
      <c r="AS352" s="235" t="str">
        <f t="shared" si="108"/>
        <v/>
      </c>
      <c r="AT352" s="235">
        <f t="shared" si="109"/>
        <v>0</v>
      </c>
      <c r="AU352" s="235">
        <f t="shared" si="110"/>
        <v>0</v>
      </c>
      <c r="AV352" s="235" t="str">
        <f t="shared" si="111"/>
        <v/>
      </c>
      <c r="AW352" s="235">
        <f t="shared" si="112"/>
        <v>0</v>
      </c>
      <c r="AX352" s="235">
        <f t="shared" si="113"/>
        <v>0</v>
      </c>
      <c r="AY352" s="235" t="str">
        <f t="shared" si="114"/>
        <v/>
      </c>
      <c r="BA352" s="235" t="str">
        <f t="shared" si="104"/>
        <v/>
      </c>
    </row>
    <row r="353" spans="1:53" ht="18" customHeight="1" x14ac:dyDescent="0.2">
      <c r="A353" s="234"/>
      <c r="B353" s="923"/>
      <c r="C353" s="132"/>
      <c r="D353" s="512"/>
      <c r="E353" s="513"/>
      <c r="F353" s="503"/>
      <c r="G353" s="514"/>
      <c r="H353" s="503"/>
      <c r="I353" s="503"/>
      <c r="J353" s="514"/>
      <c r="K353" s="353" t="str">
        <f t="shared" si="70"/>
        <v/>
      </c>
      <c r="L353" s="354" t="str">
        <f t="shared" si="100"/>
        <v/>
      </c>
      <c r="M353" s="355" t="str">
        <f t="shared" si="78"/>
        <v/>
      </c>
      <c r="N353" s="356" t="str">
        <f t="shared" si="79"/>
        <v/>
      </c>
      <c r="O353" s="356" t="str">
        <f>IF($C353="","",IF($D353="",0,I353*$K353))</f>
        <v/>
      </c>
      <c r="P353" s="357" t="str">
        <f t="shared" si="81"/>
        <v/>
      </c>
      <c r="Q353" s="234"/>
      <c r="R353" s="234"/>
      <c r="S353" s="234"/>
      <c r="T353" s="234"/>
      <c r="U353" s="234"/>
      <c r="V353" s="234"/>
      <c r="W353" s="234"/>
      <c r="X353" s="234"/>
      <c r="Y353" s="234"/>
      <c r="Z353" s="234"/>
      <c r="AA353" s="234"/>
      <c r="AB353" s="234"/>
      <c r="AC353" s="358" t="str">
        <f t="shared" si="72"/>
        <v/>
      </c>
      <c r="AD353" s="351" t="str">
        <f t="shared" si="82"/>
        <v/>
      </c>
      <c r="AE353" s="351" t="str">
        <f t="shared" si="83"/>
        <v/>
      </c>
      <c r="AF353" s="351" t="str">
        <f t="shared" si="84"/>
        <v/>
      </c>
      <c r="AG353" s="351" t="str">
        <f t="shared" si="85"/>
        <v/>
      </c>
      <c r="AH353" s="351" t="str">
        <f t="shared" si="86"/>
        <v/>
      </c>
      <c r="AI353" s="241" t="str">
        <f t="shared" si="101"/>
        <v/>
      </c>
      <c r="AJ353" s="282" t="str">
        <f>C250</f>
        <v/>
      </c>
      <c r="AK353" s="235">
        <f t="shared" si="102"/>
        <v>0</v>
      </c>
      <c r="AL353" s="235">
        <f t="shared" si="103"/>
        <v>0</v>
      </c>
      <c r="AM353" s="235" t="str">
        <f t="shared" si="87"/>
        <v/>
      </c>
      <c r="AN353" s="235">
        <f t="shared" si="105"/>
        <v>0</v>
      </c>
      <c r="AO353" s="235">
        <f t="shared" si="89"/>
        <v>0</v>
      </c>
      <c r="AP353" s="235" t="str">
        <f t="shared" si="90"/>
        <v/>
      </c>
      <c r="AQ353" s="235">
        <f t="shared" si="106"/>
        <v>0</v>
      </c>
      <c r="AR353" s="235">
        <f t="shared" si="107"/>
        <v>0</v>
      </c>
      <c r="AS353" s="235" t="str">
        <f t="shared" si="108"/>
        <v/>
      </c>
      <c r="AT353" s="235">
        <f t="shared" si="109"/>
        <v>0</v>
      </c>
      <c r="AU353" s="235">
        <f t="shared" si="110"/>
        <v>0</v>
      </c>
      <c r="AV353" s="235" t="str">
        <f t="shared" si="111"/>
        <v/>
      </c>
      <c r="AW353" s="235">
        <f t="shared" si="112"/>
        <v>0</v>
      </c>
      <c r="AX353" s="235">
        <f t="shared" si="113"/>
        <v>0</v>
      </c>
      <c r="AY353" s="235" t="str">
        <f t="shared" si="114"/>
        <v/>
      </c>
      <c r="BA353" s="235" t="str">
        <f t="shared" si="104"/>
        <v/>
      </c>
    </row>
    <row r="354" spans="1:53" ht="18" customHeight="1" x14ac:dyDescent="0.2">
      <c r="A354" s="234"/>
      <c r="B354" s="923"/>
      <c r="C354" s="132"/>
      <c r="D354" s="512"/>
      <c r="E354" s="513"/>
      <c r="F354" s="503"/>
      <c r="G354" s="514"/>
      <c r="H354" s="503"/>
      <c r="I354" s="503"/>
      <c r="J354" s="514"/>
      <c r="K354" s="353" t="str">
        <f t="shared" si="70"/>
        <v/>
      </c>
      <c r="L354" s="354" t="str">
        <f t="shared" si="100"/>
        <v/>
      </c>
      <c r="M354" s="355" t="str">
        <f t="shared" si="78"/>
        <v/>
      </c>
      <c r="N354" s="356" t="str">
        <f t="shared" si="79"/>
        <v/>
      </c>
      <c r="O354" s="356" t="str">
        <f t="shared" si="80"/>
        <v/>
      </c>
      <c r="P354" s="357" t="str">
        <f t="shared" si="81"/>
        <v/>
      </c>
      <c r="Q354" s="234"/>
      <c r="R354" s="234"/>
      <c r="S354" s="234"/>
      <c r="T354" s="234"/>
      <c r="U354" s="234"/>
      <c r="V354" s="234"/>
      <c r="W354" s="234"/>
      <c r="X354" s="234"/>
      <c r="Y354" s="234"/>
      <c r="Z354" s="234"/>
      <c r="AA354" s="234"/>
      <c r="AB354" s="234"/>
      <c r="AC354" s="358" t="str">
        <f t="shared" si="72"/>
        <v/>
      </c>
      <c r="AD354" s="351" t="str">
        <f t="shared" si="82"/>
        <v/>
      </c>
      <c r="AE354" s="351" t="str">
        <f t="shared" si="83"/>
        <v/>
      </c>
      <c r="AF354" s="351" t="str">
        <f t="shared" si="84"/>
        <v/>
      </c>
      <c r="AG354" s="351" t="str">
        <f t="shared" si="85"/>
        <v/>
      </c>
      <c r="AH354" s="351" t="str">
        <f t="shared" si="86"/>
        <v/>
      </c>
      <c r="AI354" s="241" t="str">
        <f t="shared" si="101"/>
        <v/>
      </c>
      <c r="AJ354" s="282" t="str">
        <f>C251</f>
        <v/>
      </c>
      <c r="AK354" s="235">
        <f t="shared" si="102"/>
        <v>0</v>
      </c>
      <c r="AL354" s="235">
        <f t="shared" si="103"/>
        <v>0</v>
      </c>
      <c r="AM354" s="235" t="str">
        <f t="shared" si="87"/>
        <v/>
      </c>
      <c r="AN354" s="235">
        <f t="shared" si="105"/>
        <v>0</v>
      </c>
      <c r="AO354" s="235">
        <f t="shared" si="89"/>
        <v>0</v>
      </c>
      <c r="AP354" s="235" t="str">
        <f t="shared" si="90"/>
        <v/>
      </c>
      <c r="AQ354" s="235">
        <f t="shared" si="106"/>
        <v>0</v>
      </c>
      <c r="AR354" s="235">
        <f t="shared" si="107"/>
        <v>0</v>
      </c>
      <c r="AS354" s="235" t="str">
        <f t="shared" si="108"/>
        <v/>
      </c>
      <c r="AT354" s="235">
        <f t="shared" si="109"/>
        <v>0</v>
      </c>
      <c r="AU354" s="235">
        <f t="shared" si="110"/>
        <v>0</v>
      </c>
      <c r="AV354" s="235" t="str">
        <f t="shared" si="111"/>
        <v/>
      </c>
      <c r="AW354" s="235">
        <f t="shared" si="112"/>
        <v>0</v>
      </c>
      <c r="AX354" s="235">
        <f t="shared" si="113"/>
        <v>0</v>
      </c>
      <c r="AY354" s="235" t="str">
        <f t="shared" si="114"/>
        <v/>
      </c>
      <c r="BA354" s="235" t="str">
        <f t="shared" si="104"/>
        <v/>
      </c>
    </row>
    <row r="355" spans="1:53" ht="18" customHeight="1" x14ac:dyDescent="0.2">
      <c r="A355" s="234"/>
      <c r="B355" s="923"/>
      <c r="C355" s="132"/>
      <c r="D355" s="512"/>
      <c r="E355" s="513"/>
      <c r="F355" s="503"/>
      <c r="G355" s="514"/>
      <c r="H355" s="503"/>
      <c r="I355" s="503"/>
      <c r="J355" s="514"/>
      <c r="K355" s="353" t="str">
        <f t="shared" si="70"/>
        <v/>
      </c>
      <c r="L355" s="354" t="str">
        <f t="shared" si="100"/>
        <v/>
      </c>
      <c r="M355" s="355" t="str">
        <f t="shared" si="78"/>
        <v/>
      </c>
      <c r="N355" s="356" t="str">
        <f t="shared" si="79"/>
        <v/>
      </c>
      <c r="O355" s="356" t="str">
        <f t="shared" si="80"/>
        <v/>
      </c>
      <c r="P355" s="357" t="str">
        <f t="shared" si="81"/>
        <v/>
      </c>
      <c r="Q355" s="234"/>
      <c r="R355" s="234"/>
      <c r="S355" s="234"/>
      <c r="T355" s="234"/>
      <c r="U355" s="234"/>
      <c r="V355" s="234"/>
      <c r="W355" s="234"/>
      <c r="X355" s="234"/>
      <c r="Y355" s="234"/>
      <c r="Z355" s="234"/>
      <c r="AA355" s="234"/>
      <c r="AB355" s="234"/>
      <c r="AC355" s="358" t="str">
        <f t="shared" si="72"/>
        <v/>
      </c>
      <c r="AD355" s="351" t="str">
        <f t="shared" si="82"/>
        <v/>
      </c>
      <c r="AE355" s="351" t="str">
        <f t="shared" si="83"/>
        <v/>
      </c>
      <c r="AF355" s="351" t="str">
        <f t="shared" si="84"/>
        <v/>
      </c>
      <c r="AG355" s="351" t="str">
        <f t="shared" si="85"/>
        <v/>
      </c>
      <c r="AH355" s="351" t="str">
        <f t="shared" si="86"/>
        <v/>
      </c>
      <c r="AI355" s="241" t="str">
        <f t="shared" si="101"/>
        <v/>
      </c>
      <c r="AJ355" s="282" t="str">
        <f>C252</f>
        <v/>
      </c>
      <c r="AK355" s="235">
        <f t="shared" si="102"/>
        <v>0</v>
      </c>
      <c r="AL355" s="235">
        <f t="shared" si="103"/>
        <v>0</v>
      </c>
      <c r="AM355" s="235" t="str">
        <f t="shared" si="87"/>
        <v/>
      </c>
      <c r="AN355" s="235">
        <f t="shared" si="105"/>
        <v>0</v>
      </c>
      <c r="AO355" s="235">
        <f t="shared" si="89"/>
        <v>0</v>
      </c>
      <c r="AP355" s="235" t="str">
        <f t="shared" si="90"/>
        <v/>
      </c>
      <c r="AQ355" s="235">
        <f t="shared" si="106"/>
        <v>0</v>
      </c>
      <c r="AR355" s="235">
        <f t="shared" si="107"/>
        <v>0</v>
      </c>
      <c r="AS355" s="235" t="str">
        <f t="shared" si="108"/>
        <v/>
      </c>
      <c r="AT355" s="235">
        <f t="shared" si="109"/>
        <v>0</v>
      </c>
      <c r="AU355" s="235">
        <f t="shared" si="110"/>
        <v>0</v>
      </c>
      <c r="AV355" s="235" t="str">
        <f t="shared" si="111"/>
        <v/>
      </c>
      <c r="AW355" s="235">
        <f t="shared" si="112"/>
        <v>0</v>
      </c>
      <c r="AX355" s="235">
        <f t="shared" si="113"/>
        <v>0</v>
      </c>
      <c r="AY355" s="235" t="str">
        <f t="shared" si="114"/>
        <v/>
      </c>
      <c r="BA355" s="235" t="str">
        <f t="shared" si="104"/>
        <v/>
      </c>
    </row>
    <row r="356" spans="1:53" ht="18" customHeight="1" x14ac:dyDescent="0.2">
      <c r="A356" s="234"/>
      <c r="B356" s="923"/>
      <c r="C356" s="132"/>
      <c r="D356" s="512"/>
      <c r="E356" s="513"/>
      <c r="F356" s="503"/>
      <c r="G356" s="514"/>
      <c r="H356" s="503"/>
      <c r="I356" s="503"/>
      <c r="J356" s="514"/>
      <c r="K356" s="353" t="str">
        <f t="shared" si="70"/>
        <v/>
      </c>
      <c r="L356" s="354" t="str">
        <f t="shared" si="100"/>
        <v/>
      </c>
      <c r="M356" s="355" t="str">
        <f t="shared" si="78"/>
        <v/>
      </c>
      <c r="N356" s="356" t="str">
        <f t="shared" si="79"/>
        <v/>
      </c>
      <c r="O356" s="356" t="str">
        <f t="shared" si="80"/>
        <v/>
      </c>
      <c r="P356" s="357" t="str">
        <f t="shared" si="81"/>
        <v/>
      </c>
      <c r="Q356" s="234"/>
      <c r="R356" s="234"/>
      <c r="S356" s="234"/>
      <c r="T356" s="234"/>
      <c r="U356" s="234"/>
      <c r="V356" s="234"/>
      <c r="W356" s="234"/>
      <c r="X356" s="234"/>
      <c r="Y356" s="234"/>
      <c r="Z356" s="234"/>
      <c r="AA356" s="234"/>
      <c r="AB356" s="234"/>
      <c r="AC356" s="358" t="str">
        <f t="shared" si="72"/>
        <v/>
      </c>
      <c r="AD356" s="351" t="str">
        <f t="shared" si="82"/>
        <v/>
      </c>
      <c r="AE356" s="351" t="str">
        <f t="shared" si="83"/>
        <v/>
      </c>
      <c r="AF356" s="351" t="str">
        <f t="shared" si="84"/>
        <v/>
      </c>
      <c r="AG356" s="351" t="str">
        <f t="shared" si="85"/>
        <v/>
      </c>
      <c r="AH356" s="351" t="str">
        <f t="shared" si="86"/>
        <v/>
      </c>
      <c r="AI356" s="241" t="str">
        <f t="shared" si="101"/>
        <v/>
      </c>
      <c r="AJ356" s="282" t="str">
        <f>C253</f>
        <v/>
      </c>
      <c r="AK356" s="235">
        <f t="shared" si="102"/>
        <v>0</v>
      </c>
      <c r="AL356" s="235">
        <f t="shared" si="103"/>
        <v>0</v>
      </c>
      <c r="AM356" s="235" t="str">
        <f t="shared" si="87"/>
        <v/>
      </c>
      <c r="AN356" s="235">
        <f t="shared" si="105"/>
        <v>0</v>
      </c>
      <c r="AO356" s="235">
        <f t="shared" si="89"/>
        <v>0</v>
      </c>
      <c r="AP356" s="235" t="str">
        <f t="shared" si="90"/>
        <v/>
      </c>
      <c r="AQ356" s="235">
        <f t="shared" si="106"/>
        <v>0</v>
      </c>
      <c r="AR356" s="235">
        <f t="shared" si="107"/>
        <v>0</v>
      </c>
      <c r="AS356" s="235" t="str">
        <f t="shared" si="108"/>
        <v/>
      </c>
      <c r="AT356" s="235">
        <f t="shared" si="109"/>
        <v>0</v>
      </c>
      <c r="AU356" s="235">
        <f t="shared" si="110"/>
        <v>0</v>
      </c>
      <c r="AV356" s="235" t="str">
        <f t="shared" si="111"/>
        <v/>
      </c>
      <c r="AW356" s="235">
        <f t="shared" si="112"/>
        <v>0</v>
      </c>
      <c r="AX356" s="235">
        <f t="shared" si="113"/>
        <v>0</v>
      </c>
      <c r="AY356" s="235" t="str">
        <f t="shared" si="114"/>
        <v/>
      </c>
      <c r="BA356" s="235" t="str">
        <f t="shared" si="104"/>
        <v/>
      </c>
    </row>
    <row r="357" spans="1:53" ht="18" customHeight="1" x14ac:dyDescent="0.2">
      <c r="A357" s="234"/>
      <c r="B357" s="923"/>
      <c r="C357" s="132"/>
      <c r="D357" s="512"/>
      <c r="E357" s="513"/>
      <c r="F357" s="503"/>
      <c r="G357" s="514"/>
      <c r="H357" s="503"/>
      <c r="I357" s="514"/>
      <c r="J357" s="515"/>
      <c r="K357" s="353" t="str">
        <f t="shared" si="70"/>
        <v/>
      </c>
      <c r="L357" s="354" t="str">
        <f t="shared" si="100"/>
        <v/>
      </c>
      <c r="M357" s="355" t="str">
        <f t="shared" si="78"/>
        <v/>
      </c>
      <c r="N357" s="356" t="str">
        <f t="shared" si="79"/>
        <v/>
      </c>
      <c r="O357" s="356" t="str">
        <f t="shared" si="80"/>
        <v/>
      </c>
      <c r="P357" s="357" t="str">
        <f t="shared" si="81"/>
        <v/>
      </c>
      <c r="Q357" s="234"/>
      <c r="R357" s="234"/>
      <c r="S357" s="234"/>
      <c r="T357" s="234"/>
      <c r="U357" s="234"/>
      <c r="V357" s="234"/>
      <c r="W357" s="234"/>
      <c r="X357" s="234"/>
      <c r="Y357" s="234"/>
      <c r="Z357" s="234"/>
      <c r="AA357" s="234"/>
      <c r="AB357" s="234"/>
      <c r="AC357" s="358" t="str">
        <f t="shared" si="72"/>
        <v/>
      </c>
      <c r="AD357" s="351" t="str">
        <f t="shared" si="82"/>
        <v/>
      </c>
      <c r="AE357" s="351" t="str">
        <f t="shared" si="83"/>
        <v/>
      </c>
      <c r="AF357" s="351" t="str">
        <f t="shared" si="84"/>
        <v/>
      </c>
      <c r="AG357" s="351" t="str">
        <f t="shared" si="85"/>
        <v/>
      </c>
      <c r="AH357" s="351" t="str">
        <f t="shared" si="86"/>
        <v/>
      </c>
      <c r="AI357" s="241" t="str">
        <f t="shared" si="101"/>
        <v/>
      </c>
      <c r="AJ357" s="352"/>
      <c r="AK357" s="235">
        <f t="shared" si="102"/>
        <v>0</v>
      </c>
      <c r="AL357" s="235">
        <f t="shared" si="103"/>
        <v>0</v>
      </c>
      <c r="AM357" s="235" t="str">
        <f t="shared" si="87"/>
        <v/>
      </c>
      <c r="AN357" s="235">
        <f t="shared" si="105"/>
        <v>0</v>
      </c>
      <c r="AO357" s="235">
        <f t="shared" si="89"/>
        <v>0</v>
      </c>
      <c r="AP357" s="235" t="str">
        <f t="shared" si="90"/>
        <v/>
      </c>
      <c r="AQ357" s="235">
        <f t="shared" si="106"/>
        <v>0</v>
      </c>
      <c r="AR357" s="235">
        <f t="shared" si="107"/>
        <v>0</v>
      </c>
      <c r="AS357" s="235" t="str">
        <f t="shared" si="108"/>
        <v/>
      </c>
      <c r="AT357" s="235">
        <f t="shared" si="109"/>
        <v>0</v>
      </c>
      <c r="AU357" s="235">
        <f t="shared" si="110"/>
        <v>0</v>
      </c>
      <c r="AV357" s="235" t="str">
        <f t="shared" si="111"/>
        <v/>
      </c>
      <c r="AW357" s="235">
        <f t="shared" si="112"/>
        <v>0</v>
      </c>
      <c r="AX357" s="235">
        <f t="shared" si="113"/>
        <v>0</v>
      </c>
      <c r="AY357" s="235" t="str">
        <f t="shared" si="114"/>
        <v/>
      </c>
      <c r="BA357" s="235" t="str">
        <f t="shared" si="104"/>
        <v/>
      </c>
    </row>
    <row r="358" spans="1:53" ht="18" customHeight="1" x14ac:dyDescent="0.2">
      <c r="A358" s="234"/>
      <c r="B358" s="923"/>
      <c r="C358" s="132"/>
      <c r="D358" s="512"/>
      <c r="E358" s="513"/>
      <c r="F358" s="503"/>
      <c r="G358" s="514"/>
      <c r="H358" s="503"/>
      <c r="I358" s="514"/>
      <c r="J358" s="515"/>
      <c r="K358" s="353" t="str">
        <f t="shared" si="70"/>
        <v/>
      </c>
      <c r="L358" s="354" t="str">
        <f t="shared" si="100"/>
        <v/>
      </c>
      <c r="M358" s="355" t="str">
        <f t="shared" si="78"/>
        <v/>
      </c>
      <c r="N358" s="356" t="str">
        <f t="shared" si="79"/>
        <v/>
      </c>
      <c r="O358" s="356" t="str">
        <f t="shared" si="80"/>
        <v/>
      </c>
      <c r="P358" s="357" t="str">
        <f t="shared" si="81"/>
        <v/>
      </c>
      <c r="Q358" s="234"/>
      <c r="R358" s="234"/>
      <c r="S358" s="234"/>
      <c r="T358" s="234"/>
      <c r="U358" s="234"/>
      <c r="V358" s="234"/>
      <c r="W358" s="234"/>
      <c r="X358" s="234"/>
      <c r="Y358" s="234"/>
      <c r="Z358" s="234"/>
      <c r="AA358" s="234"/>
      <c r="AB358" s="234"/>
      <c r="AC358" s="358" t="str">
        <f t="shared" si="72"/>
        <v/>
      </c>
      <c r="AD358" s="351" t="str">
        <f t="shared" si="82"/>
        <v/>
      </c>
      <c r="AE358" s="351" t="str">
        <f t="shared" si="83"/>
        <v/>
      </c>
      <c r="AF358" s="351" t="str">
        <f t="shared" si="84"/>
        <v/>
      </c>
      <c r="AG358" s="351" t="str">
        <f t="shared" si="85"/>
        <v/>
      </c>
      <c r="AH358" s="351" t="str">
        <f t="shared" si="86"/>
        <v/>
      </c>
      <c r="AI358" s="241" t="str">
        <f t="shared" si="101"/>
        <v/>
      </c>
      <c r="AJ358" s="282"/>
      <c r="AK358" s="235">
        <f t="shared" si="102"/>
        <v>0</v>
      </c>
      <c r="AL358" s="235">
        <f t="shared" si="103"/>
        <v>0</v>
      </c>
      <c r="AM358" s="235" t="str">
        <f t="shared" si="87"/>
        <v/>
      </c>
      <c r="AN358" s="235">
        <f t="shared" si="105"/>
        <v>0</v>
      </c>
      <c r="AO358" s="235">
        <f t="shared" si="89"/>
        <v>0</v>
      </c>
      <c r="AP358" s="235" t="str">
        <f t="shared" si="90"/>
        <v/>
      </c>
      <c r="AQ358" s="235">
        <f t="shared" si="106"/>
        <v>0</v>
      </c>
      <c r="AR358" s="235">
        <f t="shared" si="107"/>
        <v>0</v>
      </c>
      <c r="AS358" s="235" t="str">
        <f t="shared" si="108"/>
        <v/>
      </c>
      <c r="AT358" s="235">
        <f t="shared" si="109"/>
        <v>0</v>
      </c>
      <c r="AU358" s="235">
        <f t="shared" si="110"/>
        <v>0</v>
      </c>
      <c r="AV358" s="235" t="str">
        <f t="shared" si="111"/>
        <v/>
      </c>
      <c r="AW358" s="235">
        <f t="shared" si="112"/>
        <v>0</v>
      </c>
      <c r="AX358" s="235">
        <f t="shared" si="113"/>
        <v>0</v>
      </c>
      <c r="AY358" s="235" t="str">
        <f t="shared" si="114"/>
        <v/>
      </c>
      <c r="BA358" s="235" t="str">
        <f t="shared" si="104"/>
        <v/>
      </c>
    </row>
    <row r="359" spans="1:53" ht="18" customHeight="1" x14ac:dyDescent="0.2">
      <c r="A359" s="234"/>
      <c r="B359" s="923"/>
      <c r="C359" s="132"/>
      <c r="D359" s="512"/>
      <c r="E359" s="513"/>
      <c r="F359" s="503"/>
      <c r="G359" s="514"/>
      <c r="H359" s="503"/>
      <c r="I359" s="514"/>
      <c r="J359" s="515"/>
      <c r="K359" s="353" t="str">
        <f t="shared" si="70"/>
        <v/>
      </c>
      <c r="L359" s="354" t="str">
        <f t="shared" si="100"/>
        <v/>
      </c>
      <c r="M359" s="355" t="str">
        <f t="shared" si="78"/>
        <v/>
      </c>
      <c r="N359" s="356" t="str">
        <f t="shared" si="79"/>
        <v/>
      </c>
      <c r="O359" s="356" t="str">
        <f t="shared" si="80"/>
        <v/>
      </c>
      <c r="P359" s="357" t="str">
        <f t="shared" si="81"/>
        <v/>
      </c>
      <c r="Q359" s="234"/>
      <c r="R359" s="234"/>
      <c r="S359" s="234"/>
      <c r="T359" s="234"/>
      <c r="U359" s="234"/>
      <c r="V359" s="234"/>
      <c r="W359" s="234"/>
      <c r="X359" s="234"/>
      <c r="Y359" s="234"/>
      <c r="Z359" s="234"/>
      <c r="AA359" s="234"/>
      <c r="AB359" s="234"/>
      <c r="AC359" s="358" t="str">
        <f t="shared" si="72"/>
        <v/>
      </c>
      <c r="AD359" s="351" t="str">
        <f t="shared" si="82"/>
        <v/>
      </c>
      <c r="AE359" s="351" t="str">
        <f t="shared" si="83"/>
        <v/>
      </c>
      <c r="AF359" s="351" t="str">
        <f t="shared" si="84"/>
        <v/>
      </c>
      <c r="AG359" s="351" t="str">
        <f t="shared" si="85"/>
        <v/>
      </c>
      <c r="AH359" s="351" t="str">
        <f t="shared" si="86"/>
        <v/>
      </c>
      <c r="AI359" s="241" t="str">
        <f t="shared" si="101"/>
        <v/>
      </c>
      <c r="AJ359" s="282"/>
      <c r="AK359" s="235">
        <f t="shared" si="102"/>
        <v>0</v>
      </c>
      <c r="AL359" s="235">
        <f t="shared" si="103"/>
        <v>0</v>
      </c>
      <c r="AM359" s="235" t="str">
        <f t="shared" si="87"/>
        <v/>
      </c>
      <c r="AN359" s="235">
        <f t="shared" si="105"/>
        <v>0</v>
      </c>
      <c r="AO359" s="235">
        <f t="shared" si="89"/>
        <v>0</v>
      </c>
      <c r="AP359" s="235" t="str">
        <f t="shared" si="90"/>
        <v/>
      </c>
      <c r="AQ359" s="235">
        <f t="shared" si="106"/>
        <v>0</v>
      </c>
      <c r="AR359" s="235">
        <f t="shared" si="107"/>
        <v>0</v>
      </c>
      <c r="AS359" s="235" t="str">
        <f t="shared" si="108"/>
        <v/>
      </c>
      <c r="AT359" s="235">
        <f t="shared" si="109"/>
        <v>0</v>
      </c>
      <c r="AU359" s="235">
        <f t="shared" si="110"/>
        <v>0</v>
      </c>
      <c r="AV359" s="235" t="str">
        <f t="shared" si="111"/>
        <v/>
      </c>
      <c r="AW359" s="235">
        <f t="shared" si="112"/>
        <v>0</v>
      </c>
      <c r="AX359" s="235">
        <f t="shared" si="113"/>
        <v>0</v>
      </c>
      <c r="AY359" s="235" t="str">
        <f t="shared" si="114"/>
        <v/>
      </c>
      <c r="BA359" s="235" t="str">
        <f t="shared" si="104"/>
        <v/>
      </c>
    </row>
    <row r="360" spans="1:53" ht="18" customHeight="1" x14ac:dyDescent="0.2">
      <c r="A360" s="234"/>
      <c r="B360" s="923"/>
      <c r="C360" s="132"/>
      <c r="D360" s="512"/>
      <c r="E360" s="513"/>
      <c r="F360" s="503"/>
      <c r="G360" s="514"/>
      <c r="H360" s="503"/>
      <c r="I360" s="514"/>
      <c r="J360" s="515"/>
      <c r="K360" s="353" t="str">
        <f t="shared" si="70"/>
        <v/>
      </c>
      <c r="L360" s="354" t="str">
        <f t="shared" si="100"/>
        <v/>
      </c>
      <c r="M360" s="355" t="str">
        <f t="shared" si="78"/>
        <v/>
      </c>
      <c r="N360" s="356" t="str">
        <f t="shared" si="79"/>
        <v/>
      </c>
      <c r="O360" s="356" t="str">
        <f t="shared" si="80"/>
        <v/>
      </c>
      <c r="P360" s="357" t="str">
        <f t="shared" si="81"/>
        <v/>
      </c>
      <c r="Q360" s="234"/>
      <c r="R360" s="234"/>
      <c r="S360" s="234"/>
      <c r="T360" s="234"/>
      <c r="U360" s="234"/>
      <c r="V360" s="234"/>
      <c r="W360" s="234"/>
      <c r="X360" s="234"/>
      <c r="Y360" s="234"/>
      <c r="Z360" s="234"/>
      <c r="AA360" s="234"/>
      <c r="AB360" s="234"/>
      <c r="AC360" s="358" t="str">
        <f t="shared" si="72"/>
        <v/>
      </c>
      <c r="AD360" s="351" t="str">
        <f t="shared" si="82"/>
        <v/>
      </c>
      <c r="AE360" s="351" t="str">
        <f t="shared" si="83"/>
        <v/>
      </c>
      <c r="AF360" s="351" t="str">
        <f t="shared" si="84"/>
        <v/>
      </c>
      <c r="AG360" s="351" t="str">
        <f t="shared" si="85"/>
        <v/>
      </c>
      <c r="AH360" s="351" t="str">
        <f t="shared" si="86"/>
        <v/>
      </c>
      <c r="AI360" s="241" t="str">
        <f t="shared" si="101"/>
        <v/>
      </c>
      <c r="AJ360" s="282"/>
      <c r="AK360" s="235">
        <f t="shared" si="102"/>
        <v>0</v>
      </c>
      <c r="AL360" s="235">
        <f t="shared" si="103"/>
        <v>0</v>
      </c>
      <c r="AM360" s="235" t="str">
        <f t="shared" si="87"/>
        <v/>
      </c>
      <c r="AN360" s="235">
        <f t="shared" si="105"/>
        <v>0</v>
      </c>
      <c r="AO360" s="235">
        <f t="shared" si="89"/>
        <v>0</v>
      </c>
      <c r="AP360" s="235" t="str">
        <f t="shared" si="90"/>
        <v/>
      </c>
      <c r="AQ360" s="235">
        <f t="shared" si="106"/>
        <v>0</v>
      </c>
      <c r="AR360" s="235">
        <f t="shared" si="107"/>
        <v>0</v>
      </c>
      <c r="AS360" s="235" t="str">
        <f t="shared" si="108"/>
        <v/>
      </c>
      <c r="AT360" s="235">
        <f t="shared" si="109"/>
        <v>0</v>
      </c>
      <c r="AU360" s="235">
        <f t="shared" si="110"/>
        <v>0</v>
      </c>
      <c r="AV360" s="235" t="str">
        <f t="shared" si="111"/>
        <v/>
      </c>
      <c r="AW360" s="235">
        <f t="shared" si="112"/>
        <v>0</v>
      </c>
      <c r="AX360" s="235">
        <f t="shared" si="113"/>
        <v>0</v>
      </c>
      <c r="AY360" s="235" t="str">
        <f t="shared" si="114"/>
        <v/>
      </c>
      <c r="BA360" s="235" t="str">
        <f t="shared" si="104"/>
        <v/>
      </c>
    </row>
    <row r="361" spans="1:53" ht="18" customHeight="1" x14ac:dyDescent="0.2">
      <c r="A361" s="234"/>
      <c r="B361" s="923"/>
      <c r="C361" s="132"/>
      <c r="D361" s="512"/>
      <c r="E361" s="513"/>
      <c r="F361" s="503"/>
      <c r="G361" s="514"/>
      <c r="H361" s="503"/>
      <c r="I361" s="514"/>
      <c r="J361" s="515"/>
      <c r="K361" s="353" t="str">
        <f t="shared" si="70"/>
        <v/>
      </c>
      <c r="L361" s="354" t="str">
        <f t="shared" si="100"/>
        <v/>
      </c>
      <c r="M361" s="355" t="str">
        <f t="shared" si="78"/>
        <v/>
      </c>
      <c r="N361" s="356" t="str">
        <f t="shared" si="79"/>
        <v/>
      </c>
      <c r="O361" s="356" t="str">
        <f t="shared" si="80"/>
        <v/>
      </c>
      <c r="P361" s="357" t="str">
        <f t="shared" si="81"/>
        <v/>
      </c>
      <c r="Q361" s="234"/>
      <c r="R361" s="234"/>
      <c r="S361" s="234"/>
      <c r="T361" s="234"/>
      <c r="U361" s="234"/>
      <c r="V361" s="234"/>
      <c r="W361" s="234"/>
      <c r="X361" s="234"/>
      <c r="Y361" s="234"/>
      <c r="Z361" s="234"/>
      <c r="AA361" s="234"/>
      <c r="AB361" s="234"/>
      <c r="AC361" s="358" t="str">
        <f t="shared" si="72"/>
        <v/>
      </c>
      <c r="AD361" s="351" t="str">
        <f t="shared" si="82"/>
        <v/>
      </c>
      <c r="AE361" s="351" t="str">
        <f t="shared" si="83"/>
        <v/>
      </c>
      <c r="AF361" s="351" t="str">
        <f t="shared" si="84"/>
        <v/>
      </c>
      <c r="AG361" s="351" t="str">
        <f t="shared" si="85"/>
        <v/>
      </c>
      <c r="AH361" s="351" t="str">
        <f t="shared" si="86"/>
        <v/>
      </c>
      <c r="AI361" s="241" t="str">
        <f t="shared" si="101"/>
        <v/>
      </c>
      <c r="AJ361" s="282"/>
      <c r="AK361" s="235">
        <f t="shared" si="102"/>
        <v>0</v>
      </c>
      <c r="AL361" s="235">
        <f t="shared" si="103"/>
        <v>0</v>
      </c>
      <c r="AM361" s="235" t="str">
        <f t="shared" si="87"/>
        <v/>
      </c>
      <c r="AN361" s="235">
        <f t="shared" si="105"/>
        <v>0</v>
      </c>
      <c r="AO361" s="235">
        <f t="shared" si="89"/>
        <v>0</v>
      </c>
      <c r="AP361" s="235" t="str">
        <f t="shared" si="90"/>
        <v/>
      </c>
      <c r="AQ361" s="235">
        <f t="shared" si="106"/>
        <v>0</v>
      </c>
      <c r="AR361" s="235">
        <f t="shared" si="107"/>
        <v>0</v>
      </c>
      <c r="AS361" s="235" t="str">
        <f t="shared" si="108"/>
        <v/>
      </c>
      <c r="AT361" s="235">
        <f t="shared" si="109"/>
        <v>0</v>
      </c>
      <c r="AU361" s="235">
        <f t="shared" si="110"/>
        <v>0</v>
      </c>
      <c r="AV361" s="235" t="str">
        <f t="shared" si="111"/>
        <v/>
      </c>
      <c r="AW361" s="235">
        <f t="shared" si="112"/>
        <v>0</v>
      </c>
      <c r="AX361" s="235">
        <f t="shared" si="113"/>
        <v>0</v>
      </c>
      <c r="AY361" s="235" t="str">
        <f t="shared" si="114"/>
        <v/>
      </c>
      <c r="BA361" s="235" t="str">
        <f t="shared" si="104"/>
        <v/>
      </c>
    </row>
    <row r="362" spans="1:53" ht="18" customHeight="1" x14ac:dyDescent="0.2">
      <c r="A362" s="234"/>
      <c r="B362" s="923"/>
      <c r="C362" s="132"/>
      <c r="D362" s="512"/>
      <c r="E362" s="513"/>
      <c r="F362" s="503"/>
      <c r="G362" s="514"/>
      <c r="H362" s="503"/>
      <c r="I362" s="514"/>
      <c r="J362" s="515"/>
      <c r="K362" s="353" t="str">
        <f t="shared" si="70"/>
        <v/>
      </c>
      <c r="L362" s="354" t="str">
        <f t="shared" si="100"/>
        <v/>
      </c>
      <c r="M362" s="355" t="str">
        <f t="shared" si="78"/>
        <v/>
      </c>
      <c r="N362" s="356" t="str">
        <f t="shared" si="79"/>
        <v/>
      </c>
      <c r="O362" s="356" t="str">
        <f t="shared" si="80"/>
        <v/>
      </c>
      <c r="P362" s="357" t="str">
        <f t="shared" si="81"/>
        <v/>
      </c>
      <c r="Q362" s="234"/>
      <c r="R362" s="234"/>
      <c r="S362" s="234"/>
      <c r="T362" s="234"/>
      <c r="U362" s="234"/>
      <c r="V362" s="234"/>
      <c r="W362" s="234"/>
      <c r="X362" s="234"/>
      <c r="Y362" s="234"/>
      <c r="Z362" s="234"/>
      <c r="AA362" s="234"/>
      <c r="AB362" s="234"/>
      <c r="AC362" s="358" t="str">
        <f t="shared" si="72"/>
        <v/>
      </c>
      <c r="AD362" s="351" t="str">
        <f t="shared" si="82"/>
        <v/>
      </c>
      <c r="AE362" s="351" t="str">
        <f t="shared" si="83"/>
        <v/>
      </c>
      <c r="AF362" s="351" t="str">
        <f t="shared" si="84"/>
        <v/>
      </c>
      <c r="AG362" s="351" t="str">
        <f t="shared" si="85"/>
        <v/>
      </c>
      <c r="AH362" s="351" t="str">
        <f t="shared" si="86"/>
        <v/>
      </c>
      <c r="AI362" s="241" t="str">
        <f t="shared" si="101"/>
        <v/>
      </c>
      <c r="AJ362" s="282"/>
      <c r="AK362" s="235">
        <f t="shared" si="102"/>
        <v>0</v>
      </c>
      <c r="AL362" s="235">
        <f t="shared" si="103"/>
        <v>0</v>
      </c>
      <c r="AM362" s="235" t="str">
        <f t="shared" si="87"/>
        <v/>
      </c>
      <c r="AN362" s="235">
        <f t="shared" si="105"/>
        <v>0</v>
      </c>
      <c r="AO362" s="235">
        <f t="shared" si="89"/>
        <v>0</v>
      </c>
      <c r="AP362" s="235" t="str">
        <f t="shared" si="90"/>
        <v/>
      </c>
      <c r="AQ362" s="235">
        <f t="shared" si="106"/>
        <v>0</v>
      </c>
      <c r="AR362" s="235">
        <f t="shared" si="107"/>
        <v>0</v>
      </c>
      <c r="AS362" s="235" t="str">
        <f t="shared" si="108"/>
        <v/>
      </c>
      <c r="AT362" s="235">
        <f t="shared" si="109"/>
        <v>0</v>
      </c>
      <c r="AU362" s="235">
        <f t="shared" si="110"/>
        <v>0</v>
      </c>
      <c r="AV362" s="235" t="str">
        <f t="shared" si="111"/>
        <v/>
      </c>
      <c r="AW362" s="235">
        <f t="shared" si="112"/>
        <v>0</v>
      </c>
      <c r="AX362" s="235">
        <f t="shared" si="113"/>
        <v>0</v>
      </c>
      <c r="AY362" s="235" t="str">
        <f t="shared" si="114"/>
        <v/>
      </c>
      <c r="BA362" s="235" t="str">
        <f t="shared" si="104"/>
        <v/>
      </c>
    </row>
    <row r="363" spans="1:53" ht="18" customHeight="1" thickBot="1" x14ac:dyDescent="0.25">
      <c r="A363" s="234"/>
      <c r="B363" s="942"/>
      <c r="C363" s="135"/>
      <c r="D363" s="521"/>
      <c r="E363" s="522"/>
      <c r="F363" s="504"/>
      <c r="G363" s="523"/>
      <c r="H363" s="505"/>
      <c r="I363" s="523"/>
      <c r="J363" s="524"/>
      <c r="K363" s="370" t="str">
        <f t="shared" si="70"/>
        <v/>
      </c>
      <c r="L363" s="360" t="str">
        <f t="shared" si="100"/>
        <v/>
      </c>
      <c r="M363" s="371" t="str">
        <f t="shared" si="78"/>
        <v/>
      </c>
      <c r="N363" s="372" t="str">
        <f t="shared" si="79"/>
        <v/>
      </c>
      <c r="O363" s="372" t="str">
        <f t="shared" si="80"/>
        <v/>
      </c>
      <c r="P363" s="373" t="str">
        <f t="shared" si="81"/>
        <v/>
      </c>
      <c r="Q363" s="234"/>
      <c r="R363" s="234"/>
      <c r="S363" s="234"/>
      <c r="T363" s="234"/>
      <c r="U363" s="234"/>
      <c r="V363" s="234"/>
      <c r="W363" s="234"/>
      <c r="X363" s="234"/>
      <c r="Y363" s="234"/>
      <c r="Z363" s="234"/>
      <c r="AA363" s="234"/>
      <c r="AB363" s="234"/>
      <c r="AC363" s="374" t="str">
        <f t="shared" si="72"/>
        <v/>
      </c>
      <c r="AD363" s="375" t="str">
        <f t="shared" si="82"/>
        <v/>
      </c>
      <c r="AE363" s="351" t="str">
        <f t="shared" si="83"/>
        <v/>
      </c>
      <c r="AF363" s="351" t="str">
        <f t="shared" si="84"/>
        <v/>
      </c>
      <c r="AG363" s="351" t="str">
        <f t="shared" si="85"/>
        <v/>
      </c>
      <c r="AH363" s="351" t="str">
        <f t="shared" si="86"/>
        <v/>
      </c>
      <c r="AI363" s="366" t="str">
        <f t="shared" si="101"/>
        <v/>
      </c>
      <c r="AJ363" s="376"/>
      <c r="AK363" s="235">
        <f t="shared" si="102"/>
        <v>0</v>
      </c>
      <c r="AL363" s="235">
        <f t="shared" si="103"/>
        <v>0</v>
      </c>
      <c r="AM363" s="235" t="str">
        <f t="shared" si="87"/>
        <v/>
      </c>
      <c r="AN363" s="235">
        <f t="shared" si="105"/>
        <v>0</v>
      </c>
      <c r="AO363" s="235">
        <f t="shared" si="89"/>
        <v>0</v>
      </c>
      <c r="AP363" s="235" t="str">
        <f t="shared" si="90"/>
        <v/>
      </c>
      <c r="AQ363" s="235">
        <f t="shared" si="106"/>
        <v>0</v>
      </c>
      <c r="AR363" s="235">
        <f t="shared" si="107"/>
        <v>0</v>
      </c>
      <c r="AS363" s="235" t="str">
        <f t="shared" si="108"/>
        <v/>
      </c>
      <c r="AT363" s="235">
        <f t="shared" si="109"/>
        <v>0</v>
      </c>
      <c r="AU363" s="235">
        <f t="shared" si="110"/>
        <v>0</v>
      </c>
      <c r="AV363" s="235" t="str">
        <f t="shared" si="111"/>
        <v/>
      </c>
      <c r="AW363" s="235">
        <f t="shared" si="112"/>
        <v>0</v>
      </c>
      <c r="AX363" s="235">
        <f t="shared" si="113"/>
        <v>0</v>
      </c>
      <c r="AY363" s="235" t="str">
        <f t="shared" si="114"/>
        <v/>
      </c>
      <c r="BA363" s="235" t="str">
        <f t="shared" si="104"/>
        <v/>
      </c>
    </row>
    <row r="364" spans="1:53" ht="18" customHeight="1" x14ac:dyDescent="0.2">
      <c r="A364" s="234"/>
      <c r="B364" s="922" t="s">
        <v>403</v>
      </c>
      <c r="C364" s="134"/>
      <c r="D364" s="509"/>
      <c r="E364" s="510"/>
      <c r="F364" s="502"/>
      <c r="G364" s="511"/>
      <c r="H364" s="502"/>
      <c r="I364" s="511"/>
      <c r="J364" s="502"/>
      <c r="K364" s="345" t="str">
        <f t="shared" si="70"/>
        <v/>
      </c>
      <c r="L364" s="368" t="str">
        <f t="shared" si="100"/>
        <v/>
      </c>
      <c r="M364" s="377" t="str">
        <f t="shared" si="78"/>
        <v/>
      </c>
      <c r="N364" s="378" t="str">
        <f t="shared" si="79"/>
        <v/>
      </c>
      <c r="O364" s="378" t="str">
        <f t="shared" si="80"/>
        <v/>
      </c>
      <c r="P364" s="379" t="str">
        <f t="shared" si="81"/>
        <v/>
      </c>
      <c r="Q364" s="234"/>
      <c r="R364" s="234"/>
      <c r="S364" s="234"/>
      <c r="T364" s="234"/>
      <c r="U364" s="234"/>
      <c r="V364" s="234"/>
      <c r="W364" s="234"/>
      <c r="X364" s="234"/>
      <c r="Y364" s="234"/>
      <c r="Z364" s="234"/>
      <c r="AA364" s="234"/>
      <c r="AB364" s="234"/>
      <c r="AC364" s="380" t="str">
        <f t="shared" si="72"/>
        <v/>
      </c>
      <c r="AD364" s="381" t="str">
        <f t="shared" si="82"/>
        <v/>
      </c>
      <c r="AE364" s="351" t="str">
        <f t="shared" si="83"/>
        <v/>
      </c>
      <c r="AF364" s="351" t="str">
        <f t="shared" si="84"/>
        <v/>
      </c>
      <c r="AG364" s="351" t="str">
        <f t="shared" si="85"/>
        <v/>
      </c>
      <c r="AH364" s="351" t="str">
        <f t="shared" si="86"/>
        <v/>
      </c>
      <c r="AI364" s="241" t="str">
        <f t="shared" ref="AI364:AI378" si="115">VLOOKUP(AC364,$C$254:$F$268,4,FALSE)</f>
        <v/>
      </c>
      <c r="AJ364" s="382" t="str">
        <f>C254</f>
        <v/>
      </c>
      <c r="AK364" s="235">
        <f t="shared" ref="AK364:AK378" si="116">SUMIF($AC$364:$AC$378,$AJ364,$AD$364:$AD$378)</f>
        <v>0</v>
      </c>
      <c r="AL364" s="235">
        <f t="shared" ref="AL364:AL378" si="117">SUMIF($C$364:$C$378,$AJ364,$E$364:$E$378)</f>
        <v>0</v>
      </c>
      <c r="AM364" s="235" t="str">
        <f t="shared" si="87"/>
        <v/>
      </c>
      <c r="AN364" s="235">
        <f>SUMIF($AC$364:$AC$378,$AJ364,$AE$364:$AE$378)</f>
        <v>0</v>
      </c>
      <c r="AO364" s="235">
        <f t="shared" si="89"/>
        <v>0</v>
      </c>
      <c r="AP364" s="235" t="str">
        <f t="shared" si="90"/>
        <v/>
      </c>
      <c r="AQ364" s="235">
        <f>SUMIF($AC$364:$AC$378,$AJ364,$AF$364:$AF$378)</f>
        <v>0</v>
      </c>
      <c r="AR364" s="235">
        <f t="shared" si="107"/>
        <v>0</v>
      </c>
      <c r="AS364" s="235" t="str">
        <f>IF($AJ364="","",IF(AR364=0,0,AQ364/AR364))</f>
        <v/>
      </c>
      <c r="AT364" s="235">
        <f>SUMIF($AC$364:$AC$378,$AJ364,$AG$364:$AG$378)</f>
        <v>0</v>
      </c>
      <c r="AU364" s="235">
        <f t="shared" si="110"/>
        <v>0</v>
      </c>
      <c r="AV364" s="235" t="str">
        <f>IF($AJ364="","",IF(AU364=0,0,AT364/AU364))</f>
        <v/>
      </c>
      <c r="AW364" s="235">
        <f>SUMIF($AC$364:$AC$378,$AJ364,$AH$364:$AH$378)</f>
        <v>0</v>
      </c>
      <c r="AX364" s="235">
        <f t="shared" si="113"/>
        <v>0</v>
      </c>
      <c r="AY364" s="235" t="str">
        <f>IF($AJ364="","",IF(AX364=0,0,AW364/AX364))</f>
        <v/>
      </c>
      <c r="BA364" s="235" t="str">
        <f t="shared" ref="BA364:BA378" si="118">IF(AK364=0,"",SUMIF($AC$364:$AC$378,$AJ364,$AI$364:$AI$378))</f>
        <v/>
      </c>
    </row>
    <row r="365" spans="1:53" ht="18" customHeight="1" x14ac:dyDescent="0.2">
      <c r="A365" s="234"/>
      <c r="B365" s="923"/>
      <c r="C365" s="132"/>
      <c r="D365" s="512"/>
      <c r="E365" s="513"/>
      <c r="F365" s="503"/>
      <c r="G365" s="514"/>
      <c r="H365" s="503"/>
      <c r="I365" s="514"/>
      <c r="J365" s="503"/>
      <c r="K365" s="353" t="str">
        <f t="shared" si="70"/>
        <v/>
      </c>
      <c r="L365" s="354" t="str">
        <f t="shared" si="100"/>
        <v/>
      </c>
      <c r="M365" s="355" t="str">
        <f t="shared" si="78"/>
        <v/>
      </c>
      <c r="N365" s="356" t="str">
        <f t="shared" si="79"/>
        <v/>
      </c>
      <c r="O365" s="356" t="str">
        <f t="shared" si="80"/>
        <v/>
      </c>
      <c r="P365" s="357" t="str">
        <f t="shared" si="81"/>
        <v/>
      </c>
      <c r="Q365" s="234"/>
      <c r="R365" s="234"/>
      <c r="S365" s="234"/>
      <c r="T365" s="234"/>
      <c r="U365" s="234"/>
      <c r="V365" s="234"/>
      <c r="W365" s="234"/>
      <c r="X365" s="234"/>
      <c r="Y365" s="234"/>
      <c r="Z365" s="234"/>
      <c r="AA365" s="234"/>
      <c r="AB365" s="234"/>
      <c r="AC365" s="358" t="str">
        <f t="shared" si="72"/>
        <v/>
      </c>
      <c r="AD365" s="351" t="str">
        <f t="shared" si="82"/>
        <v/>
      </c>
      <c r="AE365" s="351" t="str">
        <f t="shared" si="83"/>
        <v/>
      </c>
      <c r="AF365" s="351" t="str">
        <f t="shared" si="84"/>
        <v/>
      </c>
      <c r="AG365" s="351" t="str">
        <f t="shared" si="85"/>
        <v/>
      </c>
      <c r="AH365" s="351" t="str">
        <f t="shared" si="86"/>
        <v/>
      </c>
      <c r="AI365" s="241" t="str">
        <f t="shared" si="115"/>
        <v/>
      </c>
      <c r="AJ365" s="282" t="str">
        <f>C255</f>
        <v/>
      </c>
      <c r="AK365" s="235">
        <f t="shared" si="116"/>
        <v>0</v>
      </c>
      <c r="AL365" s="235">
        <f t="shared" si="117"/>
        <v>0</v>
      </c>
      <c r="AM365" s="235" t="str">
        <f t="shared" si="87"/>
        <v/>
      </c>
      <c r="AN365" s="235">
        <f t="shared" ref="AN365:AN378" si="119">SUMIF($AC$364:$AC$378,$AJ365,$AE$364:$AE$378)</f>
        <v>0</v>
      </c>
      <c r="AO365" s="235">
        <f t="shared" si="89"/>
        <v>0</v>
      </c>
      <c r="AP365" s="235" t="str">
        <f t="shared" si="90"/>
        <v/>
      </c>
      <c r="AQ365" s="235">
        <f t="shared" ref="AQ365:AQ378" si="120">SUMIF($AC$364:$AC$378,$AJ365,$AF$364:$AF$378)</f>
        <v>0</v>
      </c>
      <c r="AR365" s="235">
        <f t="shared" ref="AR365:AR378" si="121">AO365</f>
        <v>0</v>
      </c>
      <c r="AS365" s="235" t="str">
        <f t="shared" ref="AS365:AS378" si="122">IF($AJ365="","",IF(AR365=0,0,AQ365/AR365))</f>
        <v/>
      </c>
      <c r="AT365" s="235">
        <f t="shared" ref="AT365:AT378" si="123">SUMIF($AC$364:$AC$378,$AJ365,$AG$364:$AG$378)</f>
        <v>0</v>
      </c>
      <c r="AU365" s="235">
        <f t="shared" ref="AU365:AU378" si="124">AR365</f>
        <v>0</v>
      </c>
      <c r="AV365" s="235" t="str">
        <f t="shared" ref="AV365:AV378" si="125">IF($AJ365="","",IF(AU365=0,0,AT365/AU365))</f>
        <v/>
      </c>
      <c r="AW365" s="235">
        <f t="shared" ref="AW365:AW378" si="126">SUMIF($AC$364:$AC$378,$AJ365,$AH$364:$AH$378)</f>
        <v>0</v>
      </c>
      <c r="AX365" s="235">
        <f t="shared" ref="AX365:AX378" si="127">AU365</f>
        <v>0</v>
      </c>
      <c r="AY365" s="235" t="str">
        <f t="shared" ref="AY365:AY378" si="128">IF($AJ365="","",IF(AX365=0,0,AW365/AX365))</f>
        <v/>
      </c>
      <c r="BA365" s="235" t="str">
        <f t="shared" si="118"/>
        <v/>
      </c>
    </row>
    <row r="366" spans="1:53" ht="18" customHeight="1" x14ac:dyDescent="0.2">
      <c r="A366" s="234"/>
      <c r="B366" s="923"/>
      <c r="C366" s="132"/>
      <c r="D366" s="512"/>
      <c r="E366" s="513"/>
      <c r="F366" s="503"/>
      <c r="G366" s="514"/>
      <c r="H366" s="503"/>
      <c r="I366" s="514"/>
      <c r="J366" s="503"/>
      <c r="K366" s="353" t="str">
        <f t="shared" si="70"/>
        <v/>
      </c>
      <c r="L366" s="354" t="str">
        <f t="shared" si="100"/>
        <v/>
      </c>
      <c r="M366" s="355" t="str">
        <f t="shared" si="78"/>
        <v/>
      </c>
      <c r="N366" s="356" t="str">
        <f t="shared" si="79"/>
        <v/>
      </c>
      <c r="O366" s="356" t="str">
        <f t="shared" si="80"/>
        <v/>
      </c>
      <c r="P366" s="357" t="str">
        <f t="shared" si="81"/>
        <v/>
      </c>
      <c r="Q366" s="234"/>
      <c r="R366" s="234"/>
      <c r="S366" s="234"/>
      <c r="T366" s="234"/>
      <c r="U366" s="234"/>
      <c r="V366" s="234"/>
      <c r="W366" s="234"/>
      <c r="X366" s="234"/>
      <c r="Y366" s="234"/>
      <c r="Z366" s="234"/>
      <c r="AA366" s="234"/>
      <c r="AB366" s="234"/>
      <c r="AC366" s="358" t="str">
        <f t="shared" si="72"/>
        <v/>
      </c>
      <c r="AD366" s="351" t="str">
        <f t="shared" si="82"/>
        <v/>
      </c>
      <c r="AE366" s="351" t="str">
        <f t="shared" si="83"/>
        <v/>
      </c>
      <c r="AF366" s="351" t="str">
        <f t="shared" si="84"/>
        <v/>
      </c>
      <c r="AG366" s="351" t="str">
        <f t="shared" si="85"/>
        <v/>
      </c>
      <c r="AH366" s="351" t="str">
        <f t="shared" si="86"/>
        <v/>
      </c>
      <c r="AI366" s="241" t="str">
        <f t="shared" si="115"/>
        <v/>
      </c>
      <c r="AJ366" s="282" t="str">
        <f>C256</f>
        <v/>
      </c>
      <c r="AK366" s="235">
        <f t="shared" si="116"/>
        <v>0</v>
      </c>
      <c r="AL366" s="235">
        <f t="shared" si="117"/>
        <v>0</v>
      </c>
      <c r="AM366" s="235" t="str">
        <f>IF(AJ366="","",IF(AL366=0,0,AK366/AL366))</f>
        <v/>
      </c>
      <c r="AN366" s="235">
        <f t="shared" si="119"/>
        <v>0</v>
      </c>
      <c r="AO366" s="235">
        <f t="shared" si="89"/>
        <v>0</v>
      </c>
      <c r="AP366" s="235" t="str">
        <f t="shared" si="90"/>
        <v/>
      </c>
      <c r="AQ366" s="235">
        <f t="shared" si="120"/>
        <v>0</v>
      </c>
      <c r="AR366" s="235">
        <f t="shared" si="121"/>
        <v>0</v>
      </c>
      <c r="AS366" s="235" t="str">
        <f t="shared" si="122"/>
        <v/>
      </c>
      <c r="AT366" s="235">
        <f t="shared" si="123"/>
        <v>0</v>
      </c>
      <c r="AU366" s="235">
        <f t="shared" si="124"/>
        <v>0</v>
      </c>
      <c r="AV366" s="235" t="str">
        <f t="shared" si="125"/>
        <v/>
      </c>
      <c r="AW366" s="235">
        <f t="shared" si="126"/>
        <v>0</v>
      </c>
      <c r="AX366" s="235">
        <f t="shared" si="127"/>
        <v>0</v>
      </c>
      <c r="AY366" s="235" t="str">
        <f t="shared" si="128"/>
        <v/>
      </c>
      <c r="BA366" s="235" t="str">
        <f t="shared" si="118"/>
        <v/>
      </c>
    </row>
    <row r="367" spans="1:53" ht="18" customHeight="1" x14ac:dyDescent="0.2">
      <c r="A367" s="234"/>
      <c r="B367" s="923"/>
      <c r="C367" s="131"/>
      <c r="D367" s="512"/>
      <c r="E367" s="513"/>
      <c r="F367" s="503"/>
      <c r="G367" s="514"/>
      <c r="H367" s="503"/>
      <c r="I367" s="514"/>
      <c r="J367" s="503"/>
      <c r="K367" s="353" t="str">
        <f t="shared" si="70"/>
        <v/>
      </c>
      <c r="L367" s="354" t="str">
        <f t="shared" si="100"/>
        <v/>
      </c>
      <c r="M367" s="355" t="str">
        <f t="shared" si="78"/>
        <v/>
      </c>
      <c r="N367" s="356" t="str">
        <f t="shared" si="79"/>
        <v/>
      </c>
      <c r="O367" s="356" t="str">
        <f t="shared" si="80"/>
        <v/>
      </c>
      <c r="P367" s="357" t="str">
        <f t="shared" si="81"/>
        <v/>
      </c>
      <c r="Q367" s="234"/>
      <c r="R367" s="234"/>
      <c r="S367" s="234"/>
      <c r="T367" s="234"/>
      <c r="U367" s="234"/>
      <c r="V367" s="234"/>
      <c r="W367" s="234"/>
      <c r="X367" s="234"/>
      <c r="Y367" s="234"/>
      <c r="Z367" s="234"/>
      <c r="AA367" s="234"/>
      <c r="AB367" s="234"/>
      <c r="AC367" s="358" t="str">
        <f t="shared" si="72"/>
        <v/>
      </c>
      <c r="AD367" s="351" t="str">
        <f t="shared" si="82"/>
        <v/>
      </c>
      <c r="AE367" s="351" t="str">
        <f t="shared" si="83"/>
        <v/>
      </c>
      <c r="AF367" s="351" t="str">
        <f t="shared" si="84"/>
        <v/>
      </c>
      <c r="AG367" s="351" t="str">
        <f t="shared" si="85"/>
        <v/>
      </c>
      <c r="AH367" s="351" t="str">
        <f t="shared" si="86"/>
        <v/>
      </c>
      <c r="AI367" s="241" t="str">
        <f t="shared" si="115"/>
        <v/>
      </c>
      <c r="AJ367" s="282" t="str">
        <f>C257</f>
        <v/>
      </c>
      <c r="AK367" s="235">
        <f t="shared" si="116"/>
        <v>0</v>
      </c>
      <c r="AL367" s="235">
        <f t="shared" si="117"/>
        <v>0</v>
      </c>
      <c r="AM367" s="235" t="str">
        <f t="shared" si="87"/>
        <v/>
      </c>
      <c r="AN367" s="235">
        <f t="shared" si="119"/>
        <v>0</v>
      </c>
      <c r="AO367" s="235">
        <f t="shared" si="89"/>
        <v>0</v>
      </c>
      <c r="AP367" s="235" t="str">
        <f t="shared" si="90"/>
        <v/>
      </c>
      <c r="AQ367" s="235">
        <f t="shared" si="120"/>
        <v>0</v>
      </c>
      <c r="AR367" s="235">
        <f t="shared" si="121"/>
        <v>0</v>
      </c>
      <c r="AS367" s="235" t="str">
        <f t="shared" si="122"/>
        <v/>
      </c>
      <c r="AT367" s="235">
        <f t="shared" si="123"/>
        <v>0</v>
      </c>
      <c r="AU367" s="235">
        <f t="shared" si="124"/>
        <v>0</v>
      </c>
      <c r="AV367" s="235" t="str">
        <f t="shared" si="125"/>
        <v/>
      </c>
      <c r="AW367" s="235">
        <f t="shared" si="126"/>
        <v>0</v>
      </c>
      <c r="AX367" s="235">
        <f t="shared" si="127"/>
        <v>0</v>
      </c>
      <c r="AY367" s="235" t="str">
        <f t="shared" si="128"/>
        <v/>
      </c>
      <c r="BA367" s="235" t="str">
        <f t="shared" si="118"/>
        <v/>
      </c>
    </row>
    <row r="368" spans="1:53" ht="18" customHeight="1" x14ac:dyDescent="0.2">
      <c r="A368" s="234"/>
      <c r="B368" s="923"/>
      <c r="C368" s="132"/>
      <c r="D368" s="512"/>
      <c r="E368" s="513"/>
      <c r="F368" s="503"/>
      <c r="G368" s="514"/>
      <c r="H368" s="503"/>
      <c r="I368" s="514"/>
      <c r="J368" s="503"/>
      <c r="K368" s="353" t="str">
        <f t="shared" si="70"/>
        <v/>
      </c>
      <c r="L368" s="354" t="str">
        <f t="shared" si="100"/>
        <v/>
      </c>
      <c r="M368" s="355" t="str">
        <f t="shared" si="78"/>
        <v/>
      </c>
      <c r="N368" s="356" t="str">
        <f t="shared" si="79"/>
        <v/>
      </c>
      <c r="O368" s="356" t="str">
        <f t="shared" si="80"/>
        <v/>
      </c>
      <c r="P368" s="357" t="str">
        <f t="shared" si="81"/>
        <v/>
      </c>
      <c r="Q368" s="234"/>
      <c r="R368" s="234"/>
      <c r="S368" s="234"/>
      <c r="T368" s="234"/>
      <c r="U368" s="234"/>
      <c r="V368" s="234"/>
      <c r="W368" s="234"/>
      <c r="X368" s="234"/>
      <c r="Y368" s="234"/>
      <c r="Z368" s="234"/>
      <c r="AA368" s="234"/>
      <c r="AB368" s="234"/>
      <c r="AC368" s="358" t="str">
        <f t="shared" si="72"/>
        <v/>
      </c>
      <c r="AD368" s="351" t="str">
        <f t="shared" si="82"/>
        <v/>
      </c>
      <c r="AE368" s="351" t="str">
        <f t="shared" si="83"/>
        <v/>
      </c>
      <c r="AF368" s="351" t="str">
        <f t="shared" si="84"/>
        <v/>
      </c>
      <c r="AG368" s="351" t="str">
        <f t="shared" si="85"/>
        <v/>
      </c>
      <c r="AH368" s="351" t="str">
        <f t="shared" si="86"/>
        <v/>
      </c>
      <c r="AI368" s="241" t="str">
        <f t="shared" si="115"/>
        <v/>
      </c>
      <c r="AJ368" s="282" t="str">
        <f>C258</f>
        <v/>
      </c>
      <c r="AK368" s="235">
        <f t="shared" si="116"/>
        <v>0</v>
      </c>
      <c r="AL368" s="235">
        <f t="shared" si="117"/>
        <v>0</v>
      </c>
      <c r="AM368" s="235" t="str">
        <f t="shared" si="87"/>
        <v/>
      </c>
      <c r="AN368" s="235">
        <f t="shared" si="119"/>
        <v>0</v>
      </c>
      <c r="AO368" s="235">
        <f t="shared" si="89"/>
        <v>0</v>
      </c>
      <c r="AP368" s="235" t="str">
        <f t="shared" si="90"/>
        <v/>
      </c>
      <c r="AQ368" s="235">
        <f t="shared" si="120"/>
        <v>0</v>
      </c>
      <c r="AR368" s="235">
        <f t="shared" si="121"/>
        <v>0</v>
      </c>
      <c r="AS368" s="235" t="str">
        <f t="shared" si="122"/>
        <v/>
      </c>
      <c r="AT368" s="235">
        <f t="shared" si="123"/>
        <v>0</v>
      </c>
      <c r="AU368" s="235">
        <f t="shared" si="124"/>
        <v>0</v>
      </c>
      <c r="AV368" s="235" t="str">
        <f t="shared" si="125"/>
        <v/>
      </c>
      <c r="AW368" s="235">
        <f t="shared" si="126"/>
        <v>0</v>
      </c>
      <c r="AX368" s="235">
        <f t="shared" si="127"/>
        <v>0</v>
      </c>
      <c r="AY368" s="235" t="str">
        <f t="shared" si="128"/>
        <v/>
      </c>
      <c r="BA368" s="235" t="str">
        <f t="shared" si="118"/>
        <v/>
      </c>
    </row>
    <row r="369" spans="1:53" ht="18" customHeight="1" x14ac:dyDescent="0.2">
      <c r="A369" s="234"/>
      <c r="B369" s="923"/>
      <c r="C369" s="132"/>
      <c r="D369" s="512"/>
      <c r="E369" s="513"/>
      <c r="F369" s="503"/>
      <c r="G369" s="514"/>
      <c r="H369" s="503"/>
      <c r="I369" s="514"/>
      <c r="J369" s="503"/>
      <c r="K369" s="353" t="str">
        <f t="shared" si="70"/>
        <v/>
      </c>
      <c r="L369" s="354" t="str">
        <f t="shared" si="100"/>
        <v/>
      </c>
      <c r="M369" s="355" t="str">
        <f t="shared" si="78"/>
        <v/>
      </c>
      <c r="N369" s="356" t="str">
        <f t="shared" si="79"/>
        <v/>
      </c>
      <c r="O369" s="356" t="str">
        <f t="shared" si="80"/>
        <v/>
      </c>
      <c r="P369" s="357" t="str">
        <f t="shared" si="81"/>
        <v/>
      </c>
      <c r="Q369" s="234"/>
      <c r="R369" s="234"/>
      <c r="S369" s="234"/>
      <c r="T369" s="234"/>
      <c r="U369" s="234"/>
      <c r="V369" s="234"/>
      <c r="W369" s="234"/>
      <c r="X369" s="234"/>
      <c r="Y369" s="234"/>
      <c r="Z369" s="234"/>
      <c r="AA369" s="234"/>
      <c r="AB369" s="234"/>
      <c r="AC369" s="358" t="str">
        <f t="shared" si="72"/>
        <v/>
      </c>
      <c r="AD369" s="351" t="str">
        <f t="shared" si="82"/>
        <v/>
      </c>
      <c r="AE369" s="351" t="str">
        <f t="shared" si="83"/>
        <v/>
      </c>
      <c r="AF369" s="351" t="str">
        <f t="shared" si="84"/>
        <v/>
      </c>
      <c r="AG369" s="351" t="str">
        <f t="shared" si="85"/>
        <v/>
      </c>
      <c r="AH369" s="351" t="str">
        <f t="shared" si="86"/>
        <v/>
      </c>
      <c r="AI369" s="241" t="str">
        <f t="shared" si="115"/>
        <v/>
      </c>
      <c r="AJ369" s="282" t="str">
        <f>C265</f>
        <v/>
      </c>
      <c r="AK369" s="235">
        <f t="shared" si="116"/>
        <v>0</v>
      </c>
      <c r="AL369" s="235">
        <f t="shared" si="117"/>
        <v>0</v>
      </c>
      <c r="AM369" s="235" t="str">
        <f t="shared" si="87"/>
        <v/>
      </c>
      <c r="AN369" s="235">
        <f t="shared" si="119"/>
        <v>0</v>
      </c>
      <c r="AO369" s="235">
        <f t="shared" si="89"/>
        <v>0</v>
      </c>
      <c r="AP369" s="235" t="str">
        <f t="shared" si="90"/>
        <v/>
      </c>
      <c r="AQ369" s="235">
        <f t="shared" si="120"/>
        <v>0</v>
      </c>
      <c r="AR369" s="235">
        <f t="shared" si="121"/>
        <v>0</v>
      </c>
      <c r="AS369" s="235" t="str">
        <f t="shared" si="122"/>
        <v/>
      </c>
      <c r="AT369" s="235">
        <f t="shared" si="123"/>
        <v>0</v>
      </c>
      <c r="AU369" s="235">
        <f t="shared" si="124"/>
        <v>0</v>
      </c>
      <c r="AV369" s="235" t="str">
        <f t="shared" si="125"/>
        <v/>
      </c>
      <c r="AW369" s="235">
        <f t="shared" si="126"/>
        <v>0</v>
      </c>
      <c r="AX369" s="235">
        <f t="shared" si="127"/>
        <v>0</v>
      </c>
      <c r="AY369" s="235" t="str">
        <f t="shared" si="128"/>
        <v/>
      </c>
      <c r="BA369" s="235" t="str">
        <f t="shared" si="118"/>
        <v/>
      </c>
    </row>
    <row r="370" spans="1:53" ht="18" customHeight="1" x14ac:dyDescent="0.2">
      <c r="A370" s="234"/>
      <c r="B370" s="923"/>
      <c r="C370" s="132"/>
      <c r="D370" s="512"/>
      <c r="E370" s="513"/>
      <c r="F370" s="503"/>
      <c r="G370" s="514"/>
      <c r="H370" s="503"/>
      <c r="I370" s="514"/>
      <c r="J370" s="503"/>
      <c r="K370" s="353" t="str">
        <f t="shared" si="70"/>
        <v/>
      </c>
      <c r="L370" s="354" t="str">
        <f t="shared" si="100"/>
        <v/>
      </c>
      <c r="M370" s="355" t="str">
        <f t="shared" si="78"/>
        <v/>
      </c>
      <c r="N370" s="356" t="str">
        <f t="shared" si="79"/>
        <v/>
      </c>
      <c r="O370" s="356" t="str">
        <f t="shared" si="80"/>
        <v/>
      </c>
      <c r="P370" s="357" t="str">
        <f t="shared" si="81"/>
        <v/>
      </c>
      <c r="Q370" s="234"/>
      <c r="R370" s="234"/>
      <c r="S370" s="234"/>
      <c r="T370" s="234"/>
      <c r="U370" s="234"/>
      <c r="V370" s="234"/>
      <c r="W370" s="234"/>
      <c r="X370" s="234"/>
      <c r="Y370" s="234"/>
      <c r="Z370" s="234"/>
      <c r="AA370" s="234"/>
      <c r="AB370" s="234"/>
      <c r="AC370" s="358" t="str">
        <f t="shared" si="72"/>
        <v/>
      </c>
      <c r="AD370" s="351" t="str">
        <f t="shared" si="82"/>
        <v/>
      </c>
      <c r="AE370" s="351" t="str">
        <f t="shared" si="83"/>
        <v/>
      </c>
      <c r="AF370" s="351" t="str">
        <f t="shared" si="84"/>
        <v/>
      </c>
      <c r="AG370" s="351" t="str">
        <f t="shared" si="85"/>
        <v/>
      </c>
      <c r="AH370" s="351" t="str">
        <f t="shared" si="86"/>
        <v/>
      </c>
      <c r="AI370" s="241" t="str">
        <f t="shared" si="115"/>
        <v/>
      </c>
      <c r="AJ370" s="282" t="str">
        <f>C266</f>
        <v/>
      </c>
      <c r="AK370" s="235">
        <f t="shared" si="116"/>
        <v>0</v>
      </c>
      <c r="AL370" s="235">
        <f t="shared" si="117"/>
        <v>0</v>
      </c>
      <c r="AM370" s="235" t="str">
        <f t="shared" si="87"/>
        <v/>
      </c>
      <c r="AN370" s="235">
        <f t="shared" si="119"/>
        <v>0</v>
      </c>
      <c r="AO370" s="235">
        <f t="shared" si="89"/>
        <v>0</v>
      </c>
      <c r="AP370" s="235" t="str">
        <f t="shared" si="90"/>
        <v/>
      </c>
      <c r="AQ370" s="235">
        <f t="shared" si="120"/>
        <v>0</v>
      </c>
      <c r="AR370" s="235">
        <f t="shared" si="121"/>
        <v>0</v>
      </c>
      <c r="AS370" s="235" t="str">
        <f t="shared" si="122"/>
        <v/>
      </c>
      <c r="AT370" s="235">
        <f t="shared" si="123"/>
        <v>0</v>
      </c>
      <c r="AU370" s="235">
        <f t="shared" si="124"/>
        <v>0</v>
      </c>
      <c r="AV370" s="235" t="str">
        <f t="shared" si="125"/>
        <v/>
      </c>
      <c r="AW370" s="235">
        <f t="shared" si="126"/>
        <v>0</v>
      </c>
      <c r="AX370" s="235">
        <f t="shared" si="127"/>
        <v>0</v>
      </c>
      <c r="AY370" s="235" t="str">
        <f t="shared" si="128"/>
        <v/>
      </c>
      <c r="BA370" s="235" t="str">
        <f t="shared" si="118"/>
        <v/>
      </c>
    </row>
    <row r="371" spans="1:53" ht="18" customHeight="1" x14ac:dyDescent="0.2">
      <c r="A371" s="234"/>
      <c r="B371" s="923"/>
      <c r="C371" s="132"/>
      <c r="D371" s="512"/>
      <c r="E371" s="513"/>
      <c r="F371" s="503"/>
      <c r="G371" s="514"/>
      <c r="H371" s="503"/>
      <c r="I371" s="514"/>
      <c r="J371" s="503"/>
      <c r="K371" s="353" t="str">
        <f t="shared" si="70"/>
        <v/>
      </c>
      <c r="L371" s="354" t="str">
        <f t="shared" si="100"/>
        <v/>
      </c>
      <c r="M371" s="355" t="str">
        <f t="shared" si="78"/>
        <v/>
      </c>
      <c r="N371" s="356" t="str">
        <f t="shared" si="79"/>
        <v/>
      </c>
      <c r="O371" s="356" t="str">
        <f t="shared" si="80"/>
        <v/>
      </c>
      <c r="P371" s="357" t="str">
        <f t="shared" si="81"/>
        <v/>
      </c>
      <c r="Q371" s="234"/>
      <c r="R371" s="234"/>
      <c r="S371" s="234"/>
      <c r="T371" s="234"/>
      <c r="U371" s="234"/>
      <c r="V371" s="234"/>
      <c r="W371" s="234"/>
      <c r="X371" s="234"/>
      <c r="Y371" s="234"/>
      <c r="Z371" s="234"/>
      <c r="AA371" s="234"/>
      <c r="AB371" s="234"/>
      <c r="AC371" s="358" t="str">
        <f t="shared" si="72"/>
        <v/>
      </c>
      <c r="AD371" s="351" t="str">
        <f t="shared" si="82"/>
        <v/>
      </c>
      <c r="AE371" s="351" t="str">
        <f t="shared" si="83"/>
        <v/>
      </c>
      <c r="AF371" s="351" t="str">
        <f t="shared" si="84"/>
        <v/>
      </c>
      <c r="AG371" s="351" t="str">
        <f t="shared" si="85"/>
        <v/>
      </c>
      <c r="AH371" s="351" t="str">
        <f t="shared" si="86"/>
        <v/>
      </c>
      <c r="AI371" s="241" t="str">
        <f t="shared" si="115"/>
        <v/>
      </c>
      <c r="AJ371" s="282" t="str">
        <f>C267</f>
        <v/>
      </c>
      <c r="AK371" s="235">
        <f t="shared" si="116"/>
        <v>0</v>
      </c>
      <c r="AL371" s="235">
        <f t="shared" si="117"/>
        <v>0</v>
      </c>
      <c r="AM371" s="235" t="str">
        <f t="shared" si="87"/>
        <v/>
      </c>
      <c r="AN371" s="235">
        <f t="shared" si="119"/>
        <v>0</v>
      </c>
      <c r="AO371" s="235">
        <f t="shared" si="89"/>
        <v>0</v>
      </c>
      <c r="AP371" s="235" t="str">
        <f t="shared" si="90"/>
        <v/>
      </c>
      <c r="AQ371" s="235">
        <f t="shared" si="120"/>
        <v>0</v>
      </c>
      <c r="AR371" s="235">
        <f t="shared" si="121"/>
        <v>0</v>
      </c>
      <c r="AS371" s="235" t="str">
        <f t="shared" si="122"/>
        <v/>
      </c>
      <c r="AT371" s="235">
        <f t="shared" si="123"/>
        <v>0</v>
      </c>
      <c r="AU371" s="235">
        <f t="shared" si="124"/>
        <v>0</v>
      </c>
      <c r="AV371" s="235" t="str">
        <f t="shared" si="125"/>
        <v/>
      </c>
      <c r="AW371" s="235">
        <f t="shared" si="126"/>
        <v>0</v>
      </c>
      <c r="AX371" s="235">
        <f t="shared" si="127"/>
        <v>0</v>
      </c>
      <c r="AY371" s="235" t="str">
        <f t="shared" si="128"/>
        <v/>
      </c>
      <c r="BA371" s="235" t="str">
        <f t="shared" si="118"/>
        <v/>
      </c>
    </row>
    <row r="372" spans="1:53" ht="18" customHeight="1" x14ac:dyDescent="0.2">
      <c r="A372" s="234"/>
      <c r="B372" s="923"/>
      <c r="C372" s="132"/>
      <c r="D372" s="512"/>
      <c r="E372" s="513"/>
      <c r="F372" s="503"/>
      <c r="G372" s="514"/>
      <c r="H372" s="503"/>
      <c r="I372" s="514"/>
      <c r="J372" s="515"/>
      <c r="K372" s="353" t="str">
        <f t="shared" si="70"/>
        <v/>
      </c>
      <c r="L372" s="354" t="str">
        <f t="shared" si="100"/>
        <v/>
      </c>
      <c r="M372" s="355" t="str">
        <f t="shared" si="78"/>
        <v/>
      </c>
      <c r="N372" s="356" t="str">
        <f t="shared" si="79"/>
        <v/>
      </c>
      <c r="O372" s="356" t="str">
        <f t="shared" si="80"/>
        <v/>
      </c>
      <c r="P372" s="357" t="str">
        <f t="shared" si="81"/>
        <v/>
      </c>
      <c r="Q372" s="234"/>
      <c r="R372" s="234"/>
      <c r="S372" s="234"/>
      <c r="T372" s="234"/>
      <c r="U372" s="234"/>
      <c r="V372" s="234"/>
      <c r="W372" s="234"/>
      <c r="X372" s="234"/>
      <c r="Y372" s="234"/>
      <c r="Z372" s="234"/>
      <c r="AA372" s="234"/>
      <c r="AB372" s="234"/>
      <c r="AC372" s="358" t="str">
        <f t="shared" si="72"/>
        <v/>
      </c>
      <c r="AD372" s="351" t="str">
        <f t="shared" si="82"/>
        <v/>
      </c>
      <c r="AE372" s="351" t="str">
        <f t="shared" si="83"/>
        <v/>
      </c>
      <c r="AF372" s="351" t="str">
        <f t="shared" si="84"/>
        <v/>
      </c>
      <c r="AG372" s="351" t="str">
        <f t="shared" si="85"/>
        <v/>
      </c>
      <c r="AH372" s="351" t="str">
        <f t="shared" si="86"/>
        <v/>
      </c>
      <c r="AI372" s="241" t="str">
        <f t="shared" si="115"/>
        <v/>
      </c>
      <c r="AJ372" s="282" t="str">
        <f>C268</f>
        <v/>
      </c>
      <c r="AK372" s="235">
        <f t="shared" si="116"/>
        <v>0</v>
      </c>
      <c r="AL372" s="235">
        <f t="shared" si="117"/>
        <v>0</v>
      </c>
      <c r="AM372" s="235" t="str">
        <f t="shared" si="87"/>
        <v/>
      </c>
      <c r="AN372" s="235">
        <f t="shared" si="119"/>
        <v>0</v>
      </c>
      <c r="AO372" s="235">
        <f t="shared" si="89"/>
        <v>0</v>
      </c>
      <c r="AP372" s="235" t="str">
        <f t="shared" si="90"/>
        <v/>
      </c>
      <c r="AQ372" s="235">
        <f t="shared" si="120"/>
        <v>0</v>
      </c>
      <c r="AR372" s="235">
        <f t="shared" si="121"/>
        <v>0</v>
      </c>
      <c r="AS372" s="235" t="str">
        <f t="shared" si="122"/>
        <v/>
      </c>
      <c r="AT372" s="235">
        <f t="shared" si="123"/>
        <v>0</v>
      </c>
      <c r="AU372" s="235">
        <f t="shared" si="124"/>
        <v>0</v>
      </c>
      <c r="AV372" s="235" t="str">
        <f t="shared" si="125"/>
        <v/>
      </c>
      <c r="AW372" s="235">
        <f t="shared" si="126"/>
        <v>0</v>
      </c>
      <c r="AX372" s="235">
        <f t="shared" si="127"/>
        <v>0</v>
      </c>
      <c r="AY372" s="235" t="str">
        <f t="shared" si="128"/>
        <v/>
      </c>
      <c r="BA372" s="235" t="str">
        <f t="shared" si="118"/>
        <v/>
      </c>
    </row>
    <row r="373" spans="1:53" ht="18" customHeight="1" x14ac:dyDescent="0.2">
      <c r="A373" s="234"/>
      <c r="B373" s="923"/>
      <c r="C373" s="132"/>
      <c r="D373" s="512"/>
      <c r="E373" s="513"/>
      <c r="F373" s="503"/>
      <c r="G373" s="514"/>
      <c r="H373" s="503"/>
      <c r="I373" s="514"/>
      <c r="J373" s="515"/>
      <c r="K373" s="353" t="str">
        <f t="shared" si="70"/>
        <v/>
      </c>
      <c r="L373" s="354" t="str">
        <f t="shared" si="100"/>
        <v/>
      </c>
      <c r="M373" s="355" t="str">
        <f t="shared" si="78"/>
        <v/>
      </c>
      <c r="N373" s="356" t="str">
        <f t="shared" si="79"/>
        <v/>
      </c>
      <c r="O373" s="356" t="str">
        <f t="shared" si="80"/>
        <v/>
      </c>
      <c r="P373" s="357" t="str">
        <f t="shared" si="81"/>
        <v/>
      </c>
      <c r="Q373" s="234"/>
      <c r="R373" s="234"/>
      <c r="S373" s="234"/>
      <c r="T373" s="234"/>
      <c r="U373" s="234"/>
      <c r="V373" s="234"/>
      <c r="W373" s="234"/>
      <c r="X373" s="234"/>
      <c r="Y373" s="234"/>
      <c r="Z373" s="234"/>
      <c r="AA373" s="234"/>
      <c r="AB373" s="234"/>
      <c r="AC373" s="358" t="str">
        <f t="shared" si="72"/>
        <v/>
      </c>
      <c r="AD373" s="351" t="str">
        <f t="shared" si="82"/>
        <v/>
      </c>
      <c r="AE373" s="351" t="str">
        <f t="shared" si="83"/>
        <v/>
      </c>
      <c r="AF373" s="351" t="str">
        <f t="shared" si="84"/>
        <v/>
      </c>
      <c r="AG373" s="351" t="str">
        <f t="shared" si="85"/>
        <v/>
      </c>
      <c r="AH373" s="351" t="str">
        <f t="shared" si="86"/>
        <v/>
      </c>
      <c r="AI373" s="241" t="str">
        <f t="shared" si="115"/>
        <v/>
      </c>
      <c r="AJ373" s="352"/>
      <c r="AK373" s="235">
        <f t="shared" si="116"/>
        <v>0</v>
      </c>
      <c r="AL373" s="235">
        <f t="shared" si="117"/>
        <v>0</v>
      </c>
      <c r="AM373" s="235" t="str">
        <f t="shared" si="87"/>
        <v/>
      </c>
      <c r="AN373" s="235">
        <f t="shared" si="119"/>
        <v>0</v>
      </c>
      <c r="AO373" s="235">
        <f t="shared" si="89"/>
        <v>0</v>
      </c>
      <c r="AP373" s="235" t="str">
        <f t="shared" si="90"/>
        <v/>
      </c>
      <c r="AQ373" s="235">
        <f t="shared" si="120"/>
        <v>0</v>
      </c>
      <c r="AR373" s="235">
        <f t="shared" si="121"/>
        <v>0</v>
      </c>
      <c r="AS373" s="235" t="str">
        <f t="shared" si="122"/>
        <v/>
      </c>
      <c r="AT373" s="235">
        <f t="shared" si="123"/>
        <v>0</v>
      </c>
      <c r="AU373" s="235">
        <f t="shared" si="124"/>
        <v>0</v>
      </c>
      <c r="AV373" s="235" t="str">
        <f t="shared" si="125"/>
        <v/>
      </c>
      <c r="AW373" s="235">
        <f t="shared" si="126"/>
        <v>0</v>
      </c>
      <c r="AX373" s="235">
        <f t="shared" si="127"/>
        <v>0</v>
      </c>
      <c r="AY373" s="235" t="str">
        <f t="shared" si="128"/>
        <v/>
      </c>
      <c r="BA373" s="235" t="str">
        <f t="shared" si="118"/>
        <v/>
      </c>
    </row>
    <row r="374" spans="1:53" ht="18" customHeight="1" x14ac:dyDescent="0.2">
      <c r="A374" s="234"/>
      <c r="B374" s="923"/>
      <c r="C374" s="132"/>
      <c r="D374" s="512"/>
      <c r="E374" s="513"/>
      <c r="F374" s="503"/>
      <c r="G374" s="514"/>
      <c r="H374" s="503"/>
      <c r="I374" s="514"/>
      <c r="J374" s="515"/>
      <c r="K374" s="353" t="str">
        <f t="shared" si="70"/>
        <v/>
      </c>
      <c r="L374" s="354" t="str">
        <f t="shared" si="100"/>
        <v/>
      </c>
      <c r="M374" s="355" t="str">
        <f t="shared" si="78"/>
        <v/>
      </c>
      <c r="N374" s="356" t="str">
        <f t="shared" si="79"/>
        <v/>
      </c>
      <c r="O374" s="356" t="str">
        <f t="shared" si="80"/>
        <v/>
      </c>
      <c r="P374" s="357" t="str">
        <f t="shared" si="81"/>
        <v/>
      </c>
      <c r="Q374" s="234"/>
      <c r="R374" s="234"/>
      <c r="S374" s="234"/>
      <c r="T374" s="234"/>
      <c r="U374" s="234"/>
      <c r="V374" s="234"/>
      <c r="W374" s="234"/>
      <c r="X374" s="234"/>
      <c r="Y374" s="234"/>
      <c r="Z374" s="234"/>
      <c r="AA374" s="234"/>
      <c r="AB374" s="234"/>
      <c r="AC374" s="358" t="str">
        <f t="shared" si="72"/>
        <v/>
      </c>
      <c r="AD374" s="351" t="str">
        <f t="shared" si="82"/>
        <v/>
      </c>
      <c r="AE374" s="351" t="str">
        <f t="shared" si="83"/>
        <v/>
      </c>
      <c r="AF374" s="351" t="str">
        <f t="shared" si="84"/>
        <v/>
      </c>
      <c r="AG374" s="351" t="str">
        <f t="shared" si="85"/>
        <v/>
      </c>
      <c r="AH374" s="351" t="str">
        <f t="shared" si="86"/>
        <v/>
      </c>
      <c r="AI374" s="241" t="str">
        <f t="shared" si="115"/>
        <v/>
      </c>
      <c r="AJ374" s="282"/>
      <c r="AK374" s="235">
        <f t="shared" si="116"/>
        <v>0</v>
      </c>
      <c r="AL374" s="235">
        <f t="shared" si="117"/>
        <v>0</v>
      </c>
      <c r="AM374" s="235" t="str">
        <f t="shared" si="87"/>
        <v/>
      </c>
      <c r="AN374" s="235">
        <f t="shared" si="119"/>
        <v>0</v>
      </c>
      <c r="AO374" s="235">
        <f t="shared" si="89"/>
        <v>0</v>
      </c>
      <c r="AP374" s="235" t="str">
        <f t="shared" si="90"/>
        <v/>
      </c>
      <c r="AQ374" s="235">
        <f t="shared" si="120"/>
        <v>0</v>
      </c>
      <c r="AR374" s="235">
        <f t="shared" si="121"/>
        <v>0</v>
      </c>
      <c r="AS374" s="235" t="str">
        <f t="shared" si="122"/>
        <v/>
      </c>
      <c r="AT374" s="235">
        <f t="shared" si="123"/>
        <v>0</v>
      </c>
      <c r="AU374" s="235">
        <f t="shared" si="124"/>
        <v>0</v>
      </c>
      <c r="AV374" s="235" t="str">
        <f t="shared" si="125"/>
        <v/>
      </c>
      <c r="AW374" s="235">
        <f t="shared" si="126"/>
        <v>0</v>
      </c>
      <c r="AX374" s="235">
        <f t="shared" si="127"/>
        <v>0</v>
      </c>
      <c r="AY374" s="235" t="str">
        <f t="shared" si="128"/>
        <v/>
      </c>
      <c r="BA374" s="235" t="str">
        <f t="shared" si="118"/>
        <v/>
      </c>
    </row>
    <row r="375" spans="1:53" ht="18" customHeight="1" x14ac:dyDescent="0.2">
      <c r="A375" s="234"/>
      <c r="B375" s="923"/>
      <c r="C375" s="132"/>
      <c r="D375" s="512"/>
      <c r="E375" s="513"/>
      <c r="F375" s="503"/>
      <c r="G375" s="514"/>
      <c r="H375" s="503"/>
      <c r="I375" s="514"/>
      <c r="J375" s="515"/>
      <c r="K375" s="353" t="str">
        <f t="shared" si="70"/>
        <v/>
      </c>
      <c r="L375" s="354" t="str">
        <f t="shared" si="100"/>
        <v/>
      </c>
      <c r="M375" s="355" t="str">
        <f t="shared" si="78"/>
        <v/>
      </c>
      <c r="N375" s="356" t="str">
        <f t="shared" si="79"/>
        <v/>
      </c>
      <c r="O375" s="356" t="str">
        <f t="shared" si="80"/>
        <v/>
      </c>
      <c r="P375" s="357" t="str">
        <f t="shared" si="81"/>
        <v/>
      </c>
      <c r="Q375" s="234"/>
      <c r="R375" s="234"/>
      <c r="S375" s="234"/>
      <c r="T375" s="234"/>
      <c r="U375" s="234"/>
      <c r="V375" s="234"/>
      <c r="W375" s="234"/>
      <c r="X375" s="234"/>
      <c r="Y375" s="234"/>
      <c r="Z375" s="234"/>
      <c r="AA375" s="234"/>
      <c r="AB375" s="234"/>
      <c r="AC375" s="358" t="str">
        <f t="shared" si="72"/>
        <v/>
      </c>
      <c r="AD375" s="351" t="str">
        <f t="shared" si="82"/>
        <v/>
      </c>
      <c r="AE375" s="351" t="str">
        <f t="shared" si="83"/>
        <v/>
      </c>
      <c r="AF375" s="351" t="str">
        <f t="shared" si="84"/>
        <v/>
      </c>
      <c r="AG375" s="351" t="str">
        <f t="shared" si="85"/>
        <v/>
      </c>
      <c r="AH375" s="351" t="str">
        <f t="shared" si="86"/>
        <v/>
      </c>
      <c r="AI375" s="241" t="str">
        <f t="shared" si="115"/>
        <v/>
      </c>
      <c r="AJ375" s="282"/>
      <c r="AK375" s="235">
        <f t="shared" si="116"/>
        <v>0</v>
      </c>
      <c r="AL375" s="235">
        <f t="shared" si="117"/>
        <v>0</v>
      </c>
      <c r="AM375" s="235" t="str">
        <f t="shared" si="87"/>
        <v/>
      </c>
      <c r="AN375" s="235">
        <f t="shared" si="119"/>
        <v>0</v>
      </c>
      <c r="AO375" s="235">
        <f t="shared" si="89"/>
        <v>0</v>
      </c>
      <c r="AP375" s="235" t="str">
        <f t="shared" si="90"/>
        <v/>
      </c>
      <c r="AQ375" s="235">
        <f t="shared" si="120"/>
        <v>0</v>
      </c>
      <c r="AR375" s="235">
        <f t="shared" si="121"/>
        <v>0</v>
      </c>
      <c r="AS375" s="235" t="str">
        <f t="shared" si="122"/>
        <v/>
      </c>
      <c r="AT375" s="235">
        <f t="shared" si="123"/>
        <v>0</v>
      </c>
      <c r="AU375" s="235">
        <f t="shared" si="124"/>
        <v>0</v>
      </c>
      <c r="AV375" s="235" t="str">
        <f t="shared" si="125"/>
        <v/>
      </c>
      <c r="AW375" s="235">
        <f t="shared" si="126"/>
        <v>0</v>
      </c>
      <c r="AX375" s="235">
        <f t="shared" si="127"/>
        <v>0</v>
      </c>
      <c r="AY375" s="235" t="str">
        <f t="shared" si="128"/>
        <v/>
      </c>
      <c r="BA375" s="235" t="str">
        <f t="shared" si="118"/>
        <v/>
      </c>
    </row>
    <row r="376" spans="1:53" ht="18" customHeight="1" x14ac:dyDescent="0.2">
      <c r="A376" s="234"/>
      <c r="B376" s="923"/>
      <c r="C376" s="132"/>
      <c r="D376" s="512"/>
      <c r="E376" s="513"/>
      <c r="F376" s="503"/>
      <c r="G376" s="514"/>
      <c r="H376" s="503"/>
      <c r="I376" s="514"/>
      <c r="J376" s="515"/>
      <c r="K376" s="353" t="str">
        <f t="shared" si="70"/>
        <v/>
      </c>
      <c r="L376" s="354" t="str">
        <f t="shared" si="100"/>
        <v/>
      </c>
      <c r="M376" s="355" t="str">
        <f t="shared" si="78"/>
        <v/>
      </c>
      <c r="N376" s="356" t="str">
        <f t="shared" si="79"/>
        <v/>
      </c>
      <c r="O376" s="356" t="str">
        <f t="shared" si="80"/>
        <v/>
      </c>
      <c r="P376" s="357" t="str">
        <f t="shared" si="81"/>
        <v/>
      </c>
      <c r="Q376" s="234"/>
      <c r="R376" s="234"/>
      <c r="S376" s="234"/>
      <c r="T376" s="234"/>
      <c r="U376" s="234"/>
      <c r="V376" s="234"/>
      <c r="W376" s="234"/>
      <c r="X376" s="234"/>
      <c r="Y376" s="234"/>
      <c r="Z376" s="234"/>
      <c r="AA376" s="234"/>
      <c r="AB376" s="234"/>
      <c r="AC376" s="358" t="str">
        <f t="shared" si="72"/>
        <v/>
      </c>
      <c r="AD376" s="351" t="str">
        <f t="shared" si="82"/>
        <v/>
      </c>
      <c r="AE376" s="351" t="str">
        <f t="shared" si="83"/>
        <v/>
      </c>
      <c r="AF376" s="351" t="str">
        <f t="shared" si="84"/>
        <v/>
      </c>
      <c r="AG376" s="351" t="str">
        <f t="shared" si="85"/>
        <v/>
      </c>
      <c r="AH376" s="351" t="str">
        <f t="shared" si="86"/>
        <v/>
      </c>
      <c r="AI376" s="241" t="str">
        <f t="shared" si="115"/>
        <v/>
      </c>
      <c r="AJ376" s="282"/>
      <c r="AK376" s="235">
        <f t="shared" si="116"/>
        <v>0</v>
      </c>
      <c r="AL376" s="235">
        <f t="shared" si="117"/>
        <v>0</v>
      </c>
      <c r="AM376" s="235" t="str">
        <f t="shared" si="87"/>
        <v/>
      </c>
      <c r="AN376" s="235">
        <f t="shared" si="119"/>
        <v>0</v>
      </c>
      <c r="AO376" s="235">
        <f t="shared" si="89"/>
        <v>0</v>
      </c>
      <c r="AP376" s="235" t="str">
        <f t="shared" si="90"/>
        <v/>
      </c>
      <c r="AQ376" s="235">
        <f t="shared" si="120"/>
        <v>0</v>
      </c>
      <c r="AR376" s="235">
        <f t="shared" si="121"/>
        <v>0</v>
      </c>
      <c r="AS376" s="235" t="str">
        <f t="shared" si="122"/>
        <v/>
      </c>
      <c r="AT376" s="235">
        <f t="shared" si="123"/>
        <v>0</v>
      </c>
      <c r="AU376" s="235">
        <f t="shared" si="124"/>
        <v>0</v>
      </c>
      <c r="AV376" s="235" t="str">
        <f t="shared" si="125"/>
        <v/>
      </c>
      <c r="AW376" s="235">
        <f t="shared" si="126"/>
        <v>0</v>
      </c>
      <c r="AX376" s="235">
        <f t="shared" si="127"/>
        <v>0</v>
      </c>
      <c r="AY376" s="235" t="str">
        <f t="shared" si="128"/>
        <v/>
      </c>
      <c r="BA376" s="235" t="str">
        <f t="shared" si="118"/>
        <v/>
      </c>
    </row>
    <row r="377" spans="1:53" ht="18" customHeight="1" x14ac:dyDescent="0.2">
      <c r="A377" s="234"/>
      <c r="B377" s="923"/>
      <c r="C377" s="132"/>
      <c r="D377" s="512"/>
      <c r="E377" s="513"/>
      <c r="F377" s="503"/>
      <c r="G377" s="514"/>
      <c r="H377" s="503"/>
      <c r="I377" s="514"/>
      <c r="J377" s="515"/>
      <c r="K377" s="353" t="str">
        <f t="shared" si="70"/>
        <v/>
      </c>
      <c r="L377" s="354" t="str">
        <f t="shared" si="100"/>
        <v/>
      </c>
      <c r="M377" s="355" t="str">
        <f t="shared" si="78"/>
        <v/>
      </c>
      <c r="N377" s="356" t="str">
        <f t="shared" si="79"/>
        <v/>
      </c>
      <c r="O377" s="356" t="str">
        <f t="shared" si="80"/>
        <v/>
      </c>
      <c r="P377" s="357" t="str">
        <f t="shared" si="81"/>
        <v/>
      </c>
      <c r="Q377" s="234"/>
      <c r="R377" s="234"/>
      <c r="S377" s="234"/>
      <c r="T377" s="234"/>
      <c r="U377" s="234"/>
      <c r="V377" s="234"/>
      <c r="W377" s="234"/>
      <c r="X377" s="234"/>
      <c r="Y377" s="234"/>
      <c r="Z377" s="234"/>
      <c r="AA377" s="234"/>
      <c r="AB377" s="234"/>
      <c r="AC377" s="358" t="str">
        <f t="shared" si="72"/>
        <v/>
      </c>
      <c r="AD377" s="351" t="str">
        <f t="shared" si="82"/>
        <v/>
      </c>
      <c r="AE377" s="351" t="str">
        <f t="shared" si="83"/>
        <v/>
      </c>
      <c r="AF377" s="351" t="str">
        <f t="shared" si="84"/>
        <v/>
      </c>
      <c r="AG377" s="351" t="str">
        <f t="shared" si="85"/>
        <v/>
      </c>
      <c r="AH377" s="351" t="str">
        <f t="shared" si="86"/>
        <v/>
      </c>
      <c r="AI377" s="241" t="str">
        <f t="shared" si="115"/>
        <v/>
      </c>
      <c r="AJ377" s="282"/>
      <c r="AK377" s="235">
        <f t="shared" si="116"/>
        <v>0</v>
      </c>
      <c r="AL377" s="235">
        <f t="shared" si="117"/>
        <v>0</v>
      </c>
      <c r="AM377" s="235" t="str">
        <f t="shared" si="87"/>
        <v/>
      </c>
      <c r="AN377" s="235">
        <f t="shared" si="119"/>
        <v>0</v>
      </c>
      <c r="AO377" s="235">
        <f t="shared" si="89"/>
        <v>0</v>
      </c>
      <c r="AP377" s="235" t="str">
        <f t="shared" si="90"/>
        <v/>
      </c>
      <c r="AQ377" s="235">
        <f t="shared" si="120"/>
        <v>0</v>
      </c>
      <c r="AR377" s="235">
        <f t="shared" si="121"/>
        <v>0</v>
      </c>
      <c r="AS377" s="235" t="str">
        <f t="shared" si="122"/>
        <v/>
      </c>
      <c r="AT377" s="235">
        <f t="shared" si="123"/>
        <v>0</v>
      </c>
      <c r="AU377" s="235">
        <f t="shared" si="124"/>
        <v>0</v>
      </c>
      <c r="AV377" s="235" t="str">
        <f t="shared" si="125"/>
        <v/>
      </c>
      <c r="AW377" s="235">
        <f t="shared" si="126"/>
        <v>0</v>
      </c>
      <c r="AX377" s="235">
        <f t="shared" si="127"/>
        <v>0</v>
      </c>
      <c r="AY377" s="235" t="str">
        <f t="shared" si="128"/>
        <v/>
      </c>
      <c r="BA377" s="235" t="str">
        <f t="shared" si="118"/>
        <v/>
      </c>
    </row>
    <row r="378" spans="1:53" ht="18" customHeight="1" thickBot="1" x14ac:dyDescent="0.25">
      <c r="A378" s="234"/>
      <c r="B378" s="924"/>
      <c r="C378" s="133"/>
      <c r="D378" s="516"/>
      <c r="E378" s="517"/>
      <c r="F378" s="505"/>
      <c r="G378" s="518"/>
      <c r="H378" s="505"/>
      <c r="I378" s="518"/>
      <c r="J378" s="519"/>
      <c r="K378" s="359" t="str">
        <f t="shared" si="70"/>
        <v/>
      </c>
      <c r="L378" s="354" t="str">
        <f t="shared" si="100"/>
        <v/>
      </c>
      <c r="M378" s="371" t="str">
        <f t="shared" si="78"/>
        <v/>
      </c>
      <c r="N378" s="372" t="str">
        <f t="shared" si="79"/>
        <v/>
      </c>
      <c r="O378" s="372" t="str">
        <f t="shared" si="80"/>
        <v/>
      </c>
      <c r="P378" s="373" t="str">
        <f t="shared" si="81"/>
        <v/>
      </c>
      <c r="Q378" s="234"/>
      <c r="R378" s="234"/>
      <c r="S378" s="234"/>
      <c r="T378" s="234"/>
      <c r="U378" s="234"/>
      <c r="V378" s="234"/>
      <c r="W378" s="234"/>
      <c r="X378" s="234"/>
      <c r="Y378" s="234"/>
      <c r="Z378" s="234"/>
      <c r="AA378" s="234"/>
      <c r="AB378" s="234"/>
      <c r="AC378" s="358" t="str">
        <f t="shared" si="72"/>
        <v/>
      </c>
      <c r="AD378" s="351" t="str">
        <f t="shared" si="82"/>
        <v/>
      </c>
      <c r="AE378" s="351" t="str">
        <f t="shared" si="83"/>
        <v/>
      </c>
      <c r="AF378" s="351" t="str">
        <f t="shared" si="84"/>
        <v/>
      </c>
      <c r="AG378" s="351" t="str">
        <f t="shared" si="85"/>
        <v/>
      </c>
      <c r="AH378" s="351" t="str">
        <f t="shared" si="86"/>
        <v/>
      </c>
      <c r="AI378" s="241" t="str">
        <f t="shared" si="115"/>
        <v/>
      </c>
      <c r="AJ378" s="283"/>
      <c r="AK378" s="235">
        <f t="shared" si="116"/>
        <v>0</v>
      </c>
      <c r="AL378" s="235">
        <f t="shared" si="117"/>
        <v>0</v>
      </c>
      <c r="AM378" s="235" t="str">
        <f t="shared" si="87"/>
        <v/>
      </c>
      <c r="AN378" s="235">
        <f t="shared" si="119"/>
        <v>0</v>
      </c>
      <c r="AO378" s="235">
        <f t="shared" si="89"/>
        <v>0</v>
      </c>
      <c r="AP378" s="235" t="str">
        <f t="shared" si="90"/>
        <v/>
      </c>
      <c r="AQ378" s="235">
        <f t="shared" si="120"/>
        <v>0</v>
      </c>
      <c r="AR378" s="235">
        <f t="shared" si="121"/>
        <v>0</v>
      </c>
      <c r="AS378" s="235" t="str">
        <f t="shared" si="122"/>
        <v/>
      </c>
      <c r="AT378" s="235">
        <f t="shared" si="123"/>
        <v>0</v>
      </c>
      <c r="AU378" s="235">
        <f t="shared" si="124"/>
        <v>0</v>
      </c>
      <c r="AV378" s="235" t="str">
        <f t="shared" si="125"/>
        <v/>
      </c>
      <c r="AW378" s="235">
        <f t="shared" si="126"/>
        <v>0</v>
      </c>
      <c r="AX378" s="235">
        <f t="shared" si="127"/>
        <v>0</v>
      </c>
      <c r="AY378" s="235" t="str">
        <f t="shared" si="128"/>
        <v/>
      </c>
      <c r="BA378" s="235" t="str">
        <f t="shared" si="118"/>
        <v/>
      </c>
    </row>
    <row r="379" spans="1:53" ht="18" customHeight="1" thickBot="1" x14ac:dyDescent="0.3">
      <c r="A379" s="234"/>
      <c r="B379" s="336" t="s">
        <v>193</v>
      </c>
      <c r="C379" s="525"/>
      <c r="D379" s="526"/>
      <c r="E379" s="526"/>
      <c r="F379" s="527"/>
      <c r="G379" s="527"/>
      <c r="H379" s="527"/>
      <c r="I379" s="527"/>
      <c r="J379" s="527"/>
      <c r="K379" s="339"/>
      <c r="L379" s="339"/>
      <c r="M379" s="321"/>
      <c r="N379" s="321"/>
      <c r="O379" s="321"/>
      <c r="P379" s="322"/>
      <c r="Q379" s="234"/>
      <c r="R379" s="234"/>
      <c r="S379" s="234"/>
      <c r="T379" s="234"/>
      <c r="U379" s="234"/>
      <c r="V379" s="234"/>
      <c r="W379" s="234"/>
      <c r="X379" s="234"/>
      <c r="Y379" s="234"/>
      <c r="Z379" s="234"/>
      <c r="AA379" s="234"/>
      <c r="AB379" s="234"/>
      <c r="AC379" s="383"/>
      <c r="AD379" s="384"/>
      <c r="AE379" s="384"/>
      <c r="AF379" s="384"/>
      <c r="AG379" s="384"/>
      <c r="AH379" s="384"/>
      <c r="AI379" s="385"/>
      <c r="AJ379" s="386"/>
      <c r="AM379" s="235" t="str">
        <f t="shared" si="87"/>
        <v/>
      </c>
      <c r="AO379" s="235">
        <f t="shared" si="89"/>
        <v>0</v>
      </c>
      <c r="AP379" s="235" t="str">
        <f t="shared" si="90"/>
        <v/>
      </c>
    </row>
    <row r="380" spans="1:53" ht="18" customHeight="1" x14ac:dyDescent="0.2">
      <c r="A380" s="234"/>
      <c r="B380" s="929" t="s">
        <v>116</v>
      </c>
      <c r="C380" s="134"/>
      <c r="D380" s="509"/>
      <c r="E380" s="510"/>
      <c r="F380" s="502"/>
      <c r="G380" s="511"/>
      <c r="H380" s="502"/>
      <c r="I380" s="502"/>
      <c r="J380" s="511"/>
      <c r="K380" s="345" t="str">
        <f t="shared" ref="K380:K424" si="129">IF(C380="","",IF(D380="",0,VLOOKUP(D380,$B$184:$E$209,4,FALSE)))</f>
        <v/>
      </c>
      <c r="L380" s="346" t="str">
        <f>IF(C380="","",IF(D380="",0,F380*K380))</f>
        <v/>
      </c>
      <c r="M380" s="347" t="str">
        <f t="shared" ref="M380" si="130">IF($C380="","",IF($D380="",0,G380*$K380))</f>
        <v/>
      </c>
      <c r="N380" s="348" t="str">
        <f t="shared" ref="N380" si="131">IF($C380="","",IF($D380="",0,H380*$K380))</f>
        <v/>
      </c>
      <c r="O380" s="348" t="str">
        <f t="shared" ref="O380" si="132">IF($C380="","",IF($D380="",0,I380*$K380))</f>
        <v/>
      </c>
      <c r="P380" s="349" t="str">
        <f>IF($C380="","",IF($D380="",0,J380*$K380))</f>
        <v/>
      </c>
      <c r="Q380" s="234"/>
      <c r="R380" s="234"/>
      <c r="S380" s="234"/>
      <c r="T380" s="234"/>
      <c r="U380" s="234"/>
      <c r="V380" s="234"/>
      <c r="W380" s="234"/>
      <c r="X380" s="234"/>
      <c r="Y380" s="234"/>
      <c r="Z380" s="234"/>
      <c r="AA380" s="234"/>
      <c r="AB380" s="234"/>
      <c r="AC380" s="380" t="str">
        <f t="shared" ref="AC380:AC424" si="133">IF(C380="","",C380)</f>
        <v/>
      </c>
      <c r="AD380" s="381" t="str">
        <f t="shared" ref="AD380:AD424" si="134">IF(AC380="","",E380*L380)</f>
        <v/>
      </c>
      <c r="AE380" s="381" t="str">
        <f t="shared" si="83"/>
        <v/>
      </c>
      <c r="AF380" s="381" t="str">
        <f t="shared" si="84"/>
        <v/>
      </c>
      <c r="AG380" s="381" t="str">
        <f t="shared" si="85"/>
        <v/>
      </c>
      <c r="AH380" s="381" t="str">
        <f t="shared" si="86"/>
        <v/>
      </c>
      <c r="AI380" s="387" t="str">
        <f t="shared" ref="AI380:AI394" si="135">VLOOKUP(AC380,$C$270:$F$284,4,FALSE)</f>
        <v/>
      </c>
      <c r="AJ380" s="382" t="str">
        <f>C270</f>
        <v/>
      </c>
      <c r="AK380" s="235">
        <f t="shared" ref="AK380:AK394" si="136">SUMIF($AC$380:$AC$394,$AJ380,$AD$380:$AD$394)</f>
        <v>0</v>
      </c>
      <c r="AL380" s="235">
        <f t="shared" ref="AL380:AL394" si="137">SUMIF($C$380:$C$394,$AJ380,$E$380:$E$394)</f>
        <v>0</v>
      </c>
      <c r="AM380" s="235" t="str">
        <f t="shared" si="87"/>
        <v/>
      </c>
      <c r="AN380" s="235">
        <f>SUMIF($AC$380:$AC$394,$AJ380,$AE$380:$AE$394)</f>
        <v>0</v>
      </c>
      <c r="AO380" s="235">
        <f t="shared" si="89"/>
        <v>0</v>
      </c>
      <c r="AP380" s="235" t="str">
        <f t="shared" si="90"/>
        <v/>
      </c>
      <c r="AQ380" s="235">
        <f>SUMIF($AC$380:$AC$394,$AJ380,$AF$380:$AF$394)</f>
        <v>0</v>
      </c>
      <c r="AR380" s="235">
        <f>AO380</f>
        <v>0</v>
      </c>
      <c r="AS380" s="235" t="str">
        <f>IF($AJ380="","",IF(AR380=0,0,AQ380/AR380))</f>
        <v/>
      </c>
      <c r="AT380" s="235">
        <f>SUMIF($AC$380:$AC$394,$AJ380,$AG$380:$AG$394)</f>
        <v>0</v>
      </c>
      <c r="AU380" s="235">
        <f>AR380</f>
        <v>0</v>
      </c>
      <c r="AV380" s="235" t="str">
        <f>IF($AJ380="","",IF(AU380=0,0,AT380/AU380))</f>
        <v/>
      </c>
      <c r="AW380" s="235">
        <f>SUMIF($AC$380:$AC$394,$AJ380,$AH$380:$AH$394)</f>
        <v>0</v>
      </c>
      <c r="AX380" s="235">
        <f>AU380</f>
        <v>0</v>
      </c>
      <c r="AY380" s="235" t="str">
        <f>IF($AJ380="","",IF(AX380=0,0,AW380/AX380))</f>
        <v/>
      </c>
      <c r="BA380" s="235" t="str">
        <f t="shared" ref="BA380:BA394" si="138">IF(AK380=0,"",SUMIF($AC$380:$AC$394,$AJ380,$AI$380:$AI$394))</f>
        <v/>
      </c>
    </row>
    <row r="381" spans="1:53" ht="18" customHeight="1" x14ac:dyDescent="0.2">
      <c r="A381" s="234"/>
      <c r="B381" s="930"/>
      <c r="C381" s="132"/>
      <c r="D381" s="512"/>
      <c r="E381" s="513"/>
      <c r="F381" s="503"/>
      <c r="G381" s="514"/>
      <c r="H381" s="503"/>
      <c r="I381" s="503"/>
      <c r="J381" s="514"/>
      <c r="K381" s="353" t="str">
        <f t="shared" si="129"/>
        <v/>
      </c>
      <c r="L381" s="354" t="str">
        <f>IF(C381="","",IF(D381="",0,F381*K381))</f>
        <v/>
      </c>
      <c r="M381" s="355" t="str">
        <f t="shared" ref="M381:M424" si="139">IF($C381="","",IF($D381="",0,G381*$K381))</f>
        <v/>
      </c>
      <c r="N381" s="356" t="str">
        <f t="shared" ref="N381:N424" si="140">IF($C381="","",IF($D381="",0,H381*$K381))</f>
        <v/>
      </c>
      <c r="O381" s="356" t="str">
        <f t="shared" ref="O381:O424" si="141">IF($C381="","",IF($D381="",0,I381*$K381))</f>
        <v/>
      </c>
      <c r="P381" s="357" t="str">
        <f t="shared" ref="P381:P424" si="142">IF($C381="","",IF($D381="",0,J381*$K381))</f>
        <v/>
      </c>
      <c r="Q381" s="234"/>
      <c r="R381" s="234"/>
      <c r="S381" s="234"/>
      <c r="T381" s="234"/>
      <c r="U381" s="234"/>
      <c r="V381" s="234"/>
      <c r="W381" s="234"/>
      <c r="X381" s="234"/>
      <c r="Y381" s="234"/>
      <c r="Z381" s="234"/>
      <c r="AA381" s="234"/>
      <c r="AB381" s="234"/>
      <c r="AC381" s="358" t="str">
        <f t="shared" si="133"/>
        <v/>
      </c>
      <c r="AD381" s="351" t="str">
        <f t="shared" si="134"/>
        <v/>
      </c>
      <c r="AE381" s="351" t="str">
        <f t="shared" si="83"/>
        <v/>
      </c>
      <c r="AF381" s="351" t="str">
        <f t="shared" si="84"/>
        <v/>
      </c>
      <c r="AG381" s="351" t="str">
        <f t="shared" si="85"/>
        <v/>
      </c>
      <c r="AH381" s="351" t="str">
        <f t="shared" si="86"/>
        <v/>
      </c>
      <c r="AI381" s="241" t="str">
        <f t="shared" si="135"/>
        <v/>
      </c>
      <c r="AJ381" s="282" t="str">
        <f>C271</f>
        <v/>
      </c>
      <c r="AK381" s="235">
        <f t="shared" si="136"/>
        <v>0</v>
      </c>
      <c r="AL381" s="235">
        <f t="shared" si="137"/>
        <v>0</v>
      </c>
      <c r="AM381" s="235" t="str">
        <f t="shared" si="87"/>
        <v/>
      </c>
      <c r="AN381" s="235">
        <f t="shared" ref="AN381:AN394" si="143">SUMIF($AC$380:$AC$394,$AJ381,$AE$380:$AE$394)</f>
        <v>0</v>
      </c>
      <c r="AO381" s="235">
        <f t="shared" si="89"/>
        <v>0</v>
      </c>
      <c r="AP381" s="235" t="str">
        <f t="shared" si="90"/>
        <v/>
      </c>
      <c r="AQ381" s="235">
        <f t="shared" ref="AQ381:AQ394" si="144">SUMIF($AC$380:$AC$394,$AJ381,$AF$380:$AF$394)</f>
        <v>0</v>
      </c>
      <c r="AR381" s="235">
        <f t="shared" ref="AR381:AR395" si="145">AO381</f>
        <v>0</v>
      </c>
      <c r="AS381" s="235" t="str">
        <f t="shared" ref="AS381:AS395" si="146">IF($AJ381="","",IF(AR381=0,0,AQ381/AR381))</f>
        <v/>
      </c>
      <c r="AT381" s="235">
        <f t="shared" ref="AT381:AT394" si="147">SUMIF($AC$380:$AC$394,$AJ381,$AG$380:$AG$394)</f>
        <v>0</v>
      </c>
      <c r="AU381" s="235">
        <f t="shared" ref="AU381:AU395" si="148">AR381</f>
        <v>0</v>
      </c>
      <c r="AV381" s="235" t="str">
        <f t="shared" ref="AV381:AV395" si="149">IF($AJ381="","",IF(AU381=0,0,AT381/AU381))</f>
        <v/>
      </c>
      <c r="AW381" s="235">
        <f t="shared" ref="AW381:AW394" si="150">SUMIF($AC$380:$AC$394,$AJ381,$AH$380:$AH$394)</f>
        <v>0</v>
      </c>
      <c r="AX381" s="235">
        <f t="shared" ref="AX381:AX395" si="151">AU381</f>
        <v>0</v>
      </c>
      <c r="AY381" s="235" t="str">
        <f t="shared" ref="AY381:AY394" si="152">IF($AJ381="","",IF(AX381=0,0,AW381/AX381))</f>
        <v/>
      </c>
      <c r="BA381" s="235" t="str">
        <f t="shared" si="138"/>
        <v/>
      </c>
    </row>
    <row r="382" spans="1:53" ht="18" customHeight="1" x14ac:dyDescent="0.2">
      <c r="A382" s="234"/>
      <c r="B382" s="930"/>
      <c r="C382" s="132"/>
      <c r="D382" s="512"/>
      <c r="E382" s="513"/>
      <c r="F382" s="503"/>
      <c r="G382" s="514"/>
      <c r="H382" s="503"/>
      <c r="I382" s="503"/>
      <c r="J382" s="514"/>
      <c r="K382" s="353" t="str">
        <f t="shared" si="129"/>
        <v/>
      </c>
      <c r="L382" s="354" t="str">
        <f t="shared" ref="L382:L424" si="153">IF(C382="","",IF(D382="",0,F382*K382))</f>
        <v/>
      </c>
      <c r="M382" s="355" t="str">
        <f t="shared" si="139"/>
        <v/>
      </c>
      <c r="N382" s="356" t="str">
        <f t="shared" si="140"/>
        <v/>
      </c>
      <c r="O382" s="356" t="str">
        <f t="shared" si="141"/>
        <v/>
      </c>
      <c r="P382" s="357" t="str">
        <f t="shared" si="142"/>
        <v/>
      </c>
      <c r="Q382" s="234"/>
      <c r="R382" s="234"/>
      <c r="S382" s="234"/>
      <c r="T382" s="234"/>
      <c r="U382" s="234"/>
      <c r="V382" s="234"/>
      <c r="W382" s="234"/>
      <c r="X382" s="234"/>
      <c r="Y382" s="234"/>
      <c r="Z382" s="234"/>
      <c r="AA382" s="234"/>
      <c r="AB382" s="234"/>
      <c r="AC382" s="358" t="str">
        <f t="shared" si="133"/>
        <v/>
      </c>
      <c r="AD382" s="351" t="str">
        <f t="shared" si="134"/>
        <v/>
      </c>
      <c r="AE382" s="351" t="str">
        <f t="shared" si="83"/>
        <v/>
      </c>
      <c r="AF382" s="351" t="str">
        <f t="shared" si="84"/>
        <v/>
      </c>
      <c r="AG382" s="351" t="str">
        <f t="shared" si="85"/>
        <v/>
      </c>
      <c r="AH382" s="351" t="str">
        <f t="shared" si="86"/>
        <v/>
      </c>
      <c r="AI382" s="241" t="str">
        <f t="shared" si="135"/>
        <v/>
      </c>
      <c r="AJ382" s="282" t="str">
        <f>C272</f>
        <v/>
      </c>
      <c r="AK382" s="235">
        <f t="shared" si="136"/>
        <v>0</v>
      </c>
      <c r="AL382" s="235">
        <f t="shared" si="137"/>
        <v>0</v>
      </c>
      <c r="AM382" s="235" t="str">
        <f t="shared" si="87"/>
        <v/>
      </c>
      <c r="AN382" s="235">
        <f t="shared" si="143"/>
        <v>0</v>
      </c>
      <c r="AO382" s="235">
        <f t="shared" si="89"/>
        <v>0</v>
      </c>
      <c r="AP382" s="235" t="str">
        <f t="shared" si="90"/>
        <v/>
      </c>
      <c r="AQ382" s="235">
        <f t="shared" si="144"/>
        <v>0</v>
      </c>
      <c r="AR382" s="235">
        <f t="shared" si="145"/>
        <v>0</v>
      </c>
      <c r="AS382" s="235" t="str">
        <f t="shared" si="146"/>
        <v/>
      </c>
      <c r="AT382" s="235">
        <f t="shared" si="147"/>
        <v>0</v>
      </c>
      <c r="AU382" s="235">
        <f t="shared" si="148"/>
        <v>0</v>
      </c>
      <c r="AV382" s="235" t="str">
        <f t="shared" si="149"/>
        <v/>
      </c>
      <c r="AW382" s="235">
        <f t="shared" si="150"/>
        <v>0</v>
      </c>
      <c r="AX382" s="235">
        <f t="shared" si="151"/>
        <v>0</v>
      </c>
      <c r="AY382" s="235" t="str">
        <f t="shared" si="152"/>
        <v/>
      </c>
      <c r="BA382" s="235" t="str">
        <f t="shared" si="138"/>
        <v/>
      </c>
    </row>
    <row r="383" spans="1:53" ht="18" customHeight="1" x14ac:dyDescent="0.2">
      <c r="A383" s="234"/>
      <c r="B383" s="930"/>
      <c r="C383" s="132"/>
      <c r="D383" s="512"/>
      <c r="E383" s="513"/>
      <c r="F383" s="503"/>
      <c r="G383" s="514"/>
      <c r="H383" s="503"/>
      <c r="I383" s="503"/>
      <c r="J383" s="514"/>
      <c r="K383" s="353" t="str">
        <f t="shared" si="129"/>
        <v/>
      </c>
      <c r="L383" s="354" t="str">
        <f t="shared" si="153"/>
        <v/>
      </c>
      <c r="M383" s="355" t="str">
        <f t="shared" si="139"/>
        <v/>
      </c>
      <c r="N383" s="356" t="str">
        <f t="shared" si="140"/>
        <v/>
      </c>
      <c r="O383" s="356" t="str">
        <f t="shared" si="141"/>
        <v/>
      </c>
      <c r="P383" s="357" t="str">
        <f t="shared" si="142"/>
        <v/>
      </c>
      <c r="Q383" s="234"/>
      <c r="R383" s="234"/>
      <c r="S383" s="234"/>
      <c r="T383" s="234"/>
      <c r="U383" s="234"/>
      <c r="V383" s="234"/>
      <c r="W383" s="234"/>
      <c r="X383" s="234"/>
      <c r="Y383" s="234"/>
      <c r="Z383" s="234"/>
      <c r="AA383" s="234"/>
      <c r="AB383" s="234"/>
      <c r="AC383" s="358" t="str">
        <f t="shared" si="133"/>
        <v/>
      </c>
      <c r="AD383" s="351" t="str">
        <f t="shared" si="134"/>
        <v/>
      </c>
      <c r="AE383" s="351" t="str">
        <f t="shared" si="83"/>
        <v/>
      </c>
      <c r="AF383" s="351" t="str">
        <f t="shared" si="84"/>
        <v/>
      </c>
      <c r="AG383" s="351" t="str">
        <f t="shared" si="85"/>
        <v/>
      </c>
      <c r="AH383" s="351" t="str">
        <f t="shared" si="86"/>
        <v/>
      </c>
      <c r="AI383" s="241" t="str">
        <f t="shared" si="135"/>
        <v/>
      </c>
      <c r="AJ383" s="282" t="str">
        <f>C273</f>
        <v/>
      </c>
      <c r="AK383" s="235">
        <f t="shared" si="136"/>
        <v>0</v>
      </c>
      <c r="AL383" s="235">
        <f t="shared" si="137"/>
        <v>0</v>
      </c>
      <c r="AM383" s="235" t="str">
        <f t="shared" si="87"/>
        <v/>
      </c>
      <c r="AN383" s="235">
        <f t="shared" si="143"/>
        <v>0</v>
      </c>
      <c r="AO383" s="235">
        <f t="shared" si="89"/>
        <v>0</v>
      </c>
      <c r="AP383" s="235" t="str">
        <f t="shared" si="90"/>
        <v/>
      </c>
      <c r="AQ383" s="235">
        <f t="shared" si="144"/>
        <v>0</v>
      </c>
      <c r="AR383" s="235">
        <f t="shared" si="145"/>
        <v>0</v>
      </c>
      <c r="AS383" s="235" t="str">
        <f t="shared" si="146"/>
        <v/>
      </c>
      <c r="AT383" s="235">
        <f t="shared" si="147"/>
        <v>0</v>
      </c>
      <c r="AU383" s="235">
        <f t="shared" si="148"/>
        <v>0</v>
      </c>
      <c r="AV383" s="235" t="str">
        <f t="shared" si="149"/>
        <v/>
      </c>
      <c r="AW383" s="235">
        <f t="shared" si="150"/>
        <v>0</v>
      </c>
      <c r="AX383" s="235">
        <f t="shared" si="151"/>
        <v>0</v>
      </c>
      <c r="AY383" s="235" t="str">
        <f t="shared" si="152"/>
        <v/>
      </c>
      <c r="BA383" s="235" t="str">
        <f t="shared" si="138"/>
        <v/>
      </c>
    </row>
    <row r="384" spans="1:53" ht="18" customHeight="1" x14ac:dyDescent="0.2">
      <c r="A384" s="234"/>
      <c r="B384" s="930"/>
      <c r="C384" s="132"/>
      <c r="D384" s="512"/>
      <c r="E384" s="513"/>
      <c r="F384" s="503"/>
      <c r="G384" s="514"/>
      <c r="H384" s="503"/>
      <c r="I384" s="503"/>
      <c r="J384" s="514"/>
      <c r="K384" s="353" t="str">
        <f t="shared" si="129"/>
        <v/>
      </c>
      <c r="L384" s="354" t="str">
        <f t="shared" si="153"/>
        <v/>
      </c>
      <c r="M384" s="355" t="str">
        <f t="shared" si="139"/>
        <v/>
      </c>
      <c r="N384" s="356" t="str">
        <f t="shared" si="140"/>
        <v/>
      </c>
      <c r="O384" s="356" t="str">
        <f t="shared" si="141"/>
        <v/>
      </c>
      <c r="P384" s="357" t="str">
        <f t="shared" si="142"/>
        <v/>
      </c>
      <c r="Q384" s="234"/>
      <c r="R384" s="234"/>
      <c r="S384" s="234"/>
      <c r="T384" s="234"/>
      <c r="U384" s="234"/>
      <c r="V384" s="234"/>
      <c r="W384" s="234"/>
      <c r="X384" s="234"/>
      <c r="Y384" s="234"/>
      <c r="Z384" s="234"/>
      <c r="AA384" s="234"/>
      <c r="AB384" s="234"/>
      <c r="AC384" s="358" t="str">
        <f t="shared" si="133"/>
        <v/>
      </c>
      <c r="AD384" s="351" t="str">
        <f t="shared" si="134"/>
        <v/>
      </c>
      <c r="AE384" s="351" t="str">
        <f t="shared" si="83"/>
        <v/>
      </c>
      <c r="AF384" s="351" t="str">
        <f t="shared" si="84"/>
        <v/>
      </c>
      <c r="AG384" s="351" t="str">
        <f t="shared" si="85"/>
        <v/>
      </c>
      <c r="AH384" s="351" t="str">
        <f t="shared" si="86"/>
        <v/>
      </c>
      <c r="AI384" s="241" t="str">
        <f t="shared" si="135"/>
        <v/>
      </c>
      <c r="AJ384" s="282" t="str">
        <f>C274</f>
        <v/>
      </c>
      <c r="AK384" s="235">
        <f t="shared" si="136"/>
        <v>0</v>
      </c>
      <c r="AL384" s="235">
        <f t="shared" si="137"/>
        <v>0</v>
      </c>
      <c r="AM384" s="235" t="str">
        <f t="shared" si="87"/>
        <v/>
      </c>
      <c r="AN384" s="235">
        <f t="shared" si="143"/>
        <v>0</v>
      </c>
      <c r="AO384" s="235">
        <f t="shared" si="89"/>
        <v>0</v>
      </c>
      <c r="AP384" s="235" t="str">
        <f t="shared" si="90"/>
        <v/>
      </c>
      <c r="AQ384" s="235">
        <f t="shared" si="144"/>
        <v>0</v>
      </c>
      <c r="AR384" s="235">
        <f t="shared" si="145"/>
        <v>0</v>
      </c>
      <c r="AS384" s="235" t="str">
        <f t="shared" si="146"/>
        <v/>
      </c>
      <c r="AT384" s="235">
        <f t="shared" si="147"/>
        <v>0</v>
      </c>
      <c r="AU384" s="235">
        <f t="shared" si="148"/>
        <v>0</v>
      </c>
      <c r="AV384" s="235" t="str">
        <f t="shared" si="149"/>
        <v/>
      </c>
      <c r="AW384" s="235">
        <f t="shared" si="150"/>
        <v>0</v>
      </c>
      <c r="AX384" s="235">
        <f t="shared" si="151"/>
        <v>0</v>
      </c>
      <c r="AY384" s="235" t="str">
        <f t="shared" si="152"/>
        <v/>
      </c>
      <c r="BA384" s="235" t="str">
        <f t="shared" si="138"/>
        <v/>
      </c>
    </row>
    <row r="385" spans="1:53" ht="18" customHeight="1" x14ac:dyDescent="0.2">
      <c r="A385" s="234"/>
      <c r="B385" s="930"/>
      <c r="C385" s="132"/>
      <c r="D385" s="512"/>
      <c r="E385" s="513"/>
      <c r="F385" s="503"/>
      <c r="G385" s="514"/>
      <c r="H385" s="503"/>
      <c r="I385" s="503"/>
      <c r="J385" s="514"/>
      <c r="K385" s="353" t="str">
        <f t="shared" si="129"/>
        <v/>
      </c>
      <c r="L385" s="354" t="str">
        <f t="shared" si="153"/>
        <v/>
      </c>
      <c r="M385" s="355" t="str">
        <f t="shared" si="139"/>
        <v/>
      </c>
      <c r="N385" s="356" t="str">
        <f t="shared" si="140"/>
        <v/>
      </c>
      <c r="O385" s="356" t="str">
        <f t="shared" si="141"/>
        <v/>
      </c>
      <c r="P385" s="357" t="str">
        <f t="shared" si="142"/>
        <v/>
      </c>
      <c r="Q385" s="234"/>
      <c r="R385" s="234"/>
      <c r="S385" s="234"/>
      <c r="T385" s="234"/>
      <c r="U385" s="234"/>
      <c r="V385" s="234"/>
      <c r="W385" s="234"/>
      <c r="X385" s="234"/>
      <c r="Y385" s="234"/>
      <c r="Z385" s="234"/>
      <c r="AA385" s="234"/>
      <c r="AB385" s="234"/>
      <c r="AC385" s="358" t="str">
        <f t="shared" si="133"/>
        <v/>
      </c>
      <c r="AD385" s="351" t="str">
        <f t="shared" si="134"/>
        <v/>
      </c>
      <c r="AE385" s="351" t="str">
        <f t="shared" si="83"/>
        <v/>
      </c>
      <c r="AF385" s="351" t="str">
        <f t="shared" si="84"/>
        <v/>
      </c>
      <c r="AG385" s="351" t="str">
        <f t="shared" si="85"/>
        <v/>
      </c>
      <c r="AH385" s="351" t="str">
        <f t="shared" si="86"/>
        <v/>
      </c>
      <c r="AI385" s="241" t="str">
        <f t="shared" si="135"/>
        <v/>
      </c>
      <c r="AJ385" s="282" t="str">
        <f>C282</f>
        <v/>
      </c>
      <c r="AK385" s="235">
        <f t="shared" si="136"/>
        <v>0</v>
      </c>
      <c r="AL385" s="235">
        <f t="shared" si="137"/>
        <v>0</v>
      </c>
      <c r="AM385" s="235" t="str">
        <f t="shared" si="87"/>
        <v/>
      </c>
      <c r="AN385" s="235">
        <f t="shared" si="143"/>
        <v>0</v>
      </c>
      <c r="AO385" s="235">
        <f t="shared" si="89"/>
        <v>0</v>
      </c>
      <c r="AP385" s="235" t="str">
        <f t="shared" si="90"/>
        <v/>
      </c>
      <c r="AQ385" s="235">
        <f t="shared" si="144"/>
        <v>0</v>
      </c>
      <c r="AR385" s="235">
        <f t="shared" si="145"/>
        <v>0</v>
      </c>
      <c r="AS385" s="235" t="str">
        <f t="shared" si="146"/>
        <v/>
      </c>
      <c r="AT385" s="235">
        <f t="shared" si="147"/>
        <v>0</v>
      </c>
      <c r="AU385" s="235">
        <f t="shared" si="148"/>
        <v>0</v>
      </c>
      <c r="AV385" s="235" t="str">
        <f t="shared" si="149"/>
        <v/>
      </c>
      <c r="AW385" s="235">
        <f t="shared" si="150"/>
        <v>0</v>
      </c>
      <c r="AX385" s="235">
        <f t="shared" si="151"/>
        <v>0</v>
      </c>
      <c r="AY385" s="235" t="str">
        <f t="shared" si="152"/>
        <v/>
      </c>
      <c r="BA385" s="235" t="str">
        <f t="shared" si="138"/>
        <v/>
      </c>
    </row>
    <row r="386" spans="1:53" ht="18" customHeight="1" x14ac:dyDescent="0.2">
      <c r="A386" s="234"/>
      <c r="B386" s="930"/>
      <c r="C386" s="132"/>
      <c r="D386" s="512"/>
      <c r="E386" s="513"/>
      <c r="F386" s="503"/>
      <c r="G386" s="514"/>
      <c r="H386" s="503"/>
      <c r="I386" s="503"/>
      <c r="J386" s="514"/>
      <c r="K386" s="353" t="str">
        <f t="shared" si="129"/>
        <v/>
      </c>
      <c r="L386" s="354" t="str">
        <f t="shared" si="153"/>
        <v/>
      </c>
      <c r="M386" s="355" t="str">
        <f t="shared" si="139"/>
        <v/>
      </c>
      <c r="N386" s="356" t="str">
        <f t="shared" si="140"/>
        <v/>
      </c>
      <c r="O386" s="356" t="str">
        <f t="shared" si="141"/>
        <v/>
      </c>
      <c r="P386" s="357" t="str">
        <f t="shared" si="142"/>
        <v/>
      </c>
      <c r="Q386" s="234"/>
      <c r="R386" s="234"/>
      <c r="S386" s="234"/>
      <c r="T386" s="234"/>
      <c r="U386" s="234"/>
      <c r="V386" s="234"/>
      <c r="W386" s="234"/>
      <c r="X386" s="234"/>
      <c r="Y386" s="234"/>
      <c r="Z386" s="234"/>
      <c r="AA386" s="234"/>
      <c r="AB386" s="234"/>
      <c r="AC386" s="358" t="str">
        <f t="shared" si="133"/>
        <v/>
      </c>
      <c r="AD386" s="351" t="str">
        <f t="shared" si="134"/>
        <v/>
      </c>
      <c r="AE386" s="351" t="str">
        <f t="shared" si="83"/>
        <v/>
      </c>
      <c r="AF386" s="351" t="str">
        <f t="shared" si="84"/>
        <v/>
      </c>
      <c r="AG386" s="351" t="str">
        <f t="shared" si="85"/>
        <v/>
      </c>
      <c r="AH386" s="351" t="str">
        <f t="shared" si="86"/>
        <v/>
      </c>
      <c r="AI386" s="241" t="str">
        <f t="shared" si="135"/>
        <v/>
      </c>
      <c r="AJ386" s="282" t="str">
        <f>C283</f>
        <v/>
      </c>
      <c r="AK386" s="235">
        <f t="shared" si="136"/>
        <v>0</v>
      </c>
      <c r="AL386" s="235">
        <f t="shared" si="137"/>
        <v>0</v>
      </c>
      <c r="AM386" s="235" t="str">
        <f t="shared" si="87"/>
        <v/>
      </c>
      <c r="AN386" s="235">
        <f t="shared" si="143"/>
        <v>0</v>
      </c>
      <c r="AO386" s="235">
        <f t="shared" si="89"/>
        <v>0</v>
      </c>
      <c r="AP386" s="235" t="str">
        <f t="shared" si="90"/>
        <v/>
      </c>
      <c r="AQ386" s="235">
        <f t="shared" si="144"/>
        <v>0</v>
      </c>
      <c r="AR386" s="235">
        <f t="shared" si="145"/>
        <v>0</v>
      </c>
      <c r="AS386" s="235" t="str">
        <f t="shared" si="146"/>
        <v/>
      </c>
      <c r="AT386" s="235">
        <f t="shared" si="147"/>
        <v>0</v>
      </c>
      <c r="AU386" s="235">
        <f t="shared" si="148"/>
        <v>0</v>
      </c>
      <c r="AV386" s="235" t="str">
        <f t="shared" si="149"/>
        <v/>
      </c>
      <c r="AW386" s="235">
        <f t="shared" si="150"/>
        <v>0</v>
      </c>
      <c r="AX386" s="235">
        <f t="shared" si="151"/>
        <v>0</v>
      </c>
      <c r="AY386" s="235" t="str">
        <f t="shared" si="152"/>
        <v/>
      </c>
      <c r="BA386" s="235" t="str">
        <f t="shared" si="138"/>
        <v/>
      </c>
    </row>
    <row r="387" spans="1:53" ht="18" customHeight="1" x14ac:dyDescent="0.2">
      <c r="A387" s="234"/>
      <c r="B387" s="930"/>
      <c r="C387" s="132"/>
      <c r="D387" s="512"/>
      <c r="E387" s="513"/>
      <c r="F387" s="503"/>
      <c r="G387" s="514"/>
      <c r="H387" s="503"/>
      <c r="I387" s="503"/>
      <c r="J387" s="514"/>
      <c r="K387" s="353" t="str">
        <f t="shared" si="129"/>
        <v/>
      </c>
      <c r="L387" s="354" t="str">
        <f t="shared" si="153"/>
        <v/>
      </c>
      <c r="M387" s="355" t="str">
        <f t="shared" si="139"/>
        <v/>
      </c>
      <c r="N387" s="356" t="str">
        <f t="shared" si="140"/>
        <v/>
      </c>
      <c r="O387" s="356" t="str">
        <f t="shared" si="141"/>
        <v/>
      </c>
      <c r="P387" s="357" t="str">
        <f t="shared" si="142"/>
        <v/>
      </c>
      <c r="Q387" s="234"/>
      <c r="R387" s="234"/>
      <c r="S387" s="234"/>
      <c r="T387" s="234"/>
      <c r="U387" s="234"/>
      <c r="V387" s="234"/>
      <c r="W387" s="234"/>
      <c r="X387" s="234"/>
      <c r="Y387" s="234"/>
      <c r="Z387" s="234"/>
      <c r="AA387" s="234"/>
      <c r="AB387" s="234"/>
      <c r="AC387" s="358" t="str">
        <f t="shared" si="133"/>
        <v/>
      </c>
      <c r="AD387" s="351" t="str">
        <f t="shared" si="134"/>
        <v/>
      </c>
      <c r="AE387" s="351" t="str">
        <f t="shared" si="83"/>
        <v/>
      </c>
      <c r="AF387" s="351" t="str">
        <f t="shared" si="84"/>
        <v/>
      </c>
      <c r="AG387" s="351" t="str">
        <f t="shared" si="85"/>
        <v/>
      </c>
      <c r="AH387" s="351" t="str">
        <f t="shared" si="86"/>
        <v/>
      </c>
      <c r="AI387" s="241" t="str">
        <f t="shared" si="135"/>
        <v/>
      </c>
      <c r="AJ387" s="282" t="str">
        <f>C284</f>
        <v/>
      </c>
      <c r="AK387" s="235">
        <f t="shared" si="136"/>
        <v>0</v>
      </c>
      <c r="AL387" s="235">
        <f t="shared" si="137"/>
        <v>0</v>
      </c>
      <c r="AM387" s="235" t="str">
        <f t="shared" si="87"/>
        <v/>
      </c>
      <c r="AN387" s="235">
        <f t="shared" si="143"/>
        <v>0</v>
      </c>
      <c r="AO387" s="235">
        <f t="shared" si="89"/>
        <v>0</v>
      </c>
      <c r="AP387" s="235" t="str">
        <f t="shared" si="90"/>
        <v/>
      </c>
      <c r="AQ387" s="235">
        <f t="shared" si="144"/>
        <v>0</v>
      </c>
      <c r="AR387" s="235">
        <f t="shared" si="145"/>
        <v>0</v>
      </c>
      <c r="AS387" s="235" t="str">
        <f t="shared" si="146"/>
        <v/>
      </c>
      <c r="AT387" s="235">
        <f t="shared" si="147"/>
        <v>0</v>
      </c>
      <c r="AU387" s="235">
        <f t="shared" si="148"/>
        <v>0</v>
      </c>
      <c r="AV387" s="235" t="str">
        <f t="shared" si="149"/>
        <v/>
      </c>
      <c r="AW387" s="235">
        <f t="shared" si="150"/>
        <v>0</v>
      </c>
      <c r="AX387" s="235">
        <f t="shared" si="151"/>
        <v>0</v>
      </c>
      <c r="AY387" s="235" t="str">
        <f t="shared" si="152"/>
        <v/>
      </c>
      <c r="BA387" s="235" t="str">
        <f t="shared" si="138"/>
        <v/>
      </c>
    </row>
    <row r="388" spans="1:53" ht="18" customHeight="1" x14ac:dyDescent="0.2">
      <c r="A388" s="234"/>
      <c r="B388" s="930"/>
      <c r="C388" s="132"/>
      <c r="D388" s="512"/>
      <c r="E388" s="513"/>
      <c r="F388" s="503"/>
      <c r="G388" s="514"/>
      <c r="H388" s="503"/>
      <c r="I388" s="503"/>
      <c r="J388" s="514"/>
      <c r="K388" s="353" t="str">
        <f t="shared" si="129"/>
        <v/>
      </c>
      <c r="L388" s="354" t="str">
        <f t="shared" si="153"/>
        <v/>
      </c>
      <c r="M388" s="355" t="str">
        <f t="shared" si="139"/>
        <v/>
      </c>
      <c r="N388" s="356" t="str">
        <f t="shared" si="140"/>
        <v/>
      </c>
      <c r="O388" s="356" t="str">
        <f t="shared" si="141"/>
        <v/>
      </c>
      <c r="P388" s="357" t="str">
        <f t="shared" si="142"/>
        <v/>
      </c>
      <c r="Q388" s="234"/>
      <c r="R388" s="234"/>
      <c r="S388" s="234"/>
      <c r="T388" s="234"/>
      <c r="U388" s="234"/>
      <c r="V388" s="234"/>
      <c r="W388" s="234"/>
      <c r="X388" s="234"/>
      <c r="Y388" s="234"/>
      <c r="Z388" s="234"/>
      <c r="AA388" s="234"/>
      <c r="AB388" s="234"/>
      <c r="AC388" s="358" t="str">
        <f t="shared" si="133"/>
        <v/>
      </c>
      <c r="AD388" s="351" t="str">
        <f t="shared" si="134"/>
        <v/>
      </c>
      <c r="AE388" s="351" t="str">
        <f t="shared" si="83"/>
        <v/>
      </c>
      <c r="AF388" s="351" t="str">
        <f t="shared" si="84"/>
        <v/>
      </c>
      <c r="AG388" s="351" t="str">
        <f t="shared" si="85"/>
        <v/>
      </c>
      <c r="AH388" s="351" t="str">
        <f t="shared" si="86"/>
        <v/>
      </c>
      <c r="AI388" s="241" t="str">
        <f t="shared" si="135"/>
        <v/>
      </c>
      <c r="AJ388" s="282"/>
      <c r="AK388" s="235">
        <f t="shared" si="136"/>
        <v>0</v>
      </c>
      <c r="AL388" s="235">
        <f t="shared" si="137"/>
        <v>0</v>
      </c>
      <c r="AM388" s="235" t="str">
        <f t="shared" si="87"/>
        <v/>
      </c>
      <c r="AN388" s="235">
        <f t="shared" si="143"/>
        <v>0</v>
      </c>
      <c r="AO388" s="235">
        <f t="shared" si="89"/>
        <v>0</v>
      </c>
      <c r="AP388" s="235" t="str">
        <f t="shared" si="90"/>
        <v/>
      </c>
      <c r="AQ388" s="235">
        <f t="shared" si="144"/>
        <v>0</v>
      </c>
      <c r="AR388" s="235">
        <f t="shared" si="145"/>
        <v>0</v>
      </c>
      <c r="AS388" s="235" t="str">
        <f t="shared" si="146"/>
        <v/>
      </c>
      <c r="AT388" s="235">
        <f t="shared" si="147"/>
        <v>0</v>
      </c>
      <c r="AU388" s="235">
        <f t="shared" si="148"/>
        <v>0</v>
      </c>
      <c r="AV388" s="235" t="str">
        <f t="shared" si="149"/>
        <v/>
      </c>
      <c r="AW388" s="235">
        <f t="shared" si="150"/>
        <v>0</v>
      </c>
      <c r="AX388" s="235">
        <f t="shared" si="151"/>
        <v>0</v>
      </c>
      <c r="AY388" s="235" t="str">
        <f t="shared" si="152"/>
        <v/>
      </c>
      <c r="BA388" s="235" t="str">
        <f t="shared" si="138"/>
        <v/>
      </c>
    </row>
    <row r="389" spans="1:53" ht="18" customHeight="1" x14ac:dyDescent="0.2">
      <c r="A389" s="234"/>
      <c r="B389" s="930"/>
      <c r="C389" s="132"/>
      <c r="D389" s="512"/>
      <c r="E389" s="513"/>
      <c r="F389" s="503"/>
      <c r="G389" s="514"/>
      <c r="H389" s="503"/>
      <c r="I389" s="503"/>
      <c r="J389" s="514"/>
      <c r="K389" s="353" t="str">
        <f t="shared" si="129"/>
        <v/>
      </c>
      <c r="L389" s="354" t="str">
        <f t="shared" si="153"/>
        <v/>
      </c>
      <c r="M389" s="355" t="str">
        <f t="shared" si="139"/>
        <v/>
      </c>
      <c r="N389" s="356" t="str">
        <f t="shared" si="140"/>
        <v/>
      </c>
      <c r="O389" s="356" t="str">
        <f t="shared" si="141"/>
        <v/>
      </c>
      <c r="P389" s="357" t="str">
        <f t="shared" si="142"/>
        <v/>
      </c>
      <c r="Q389" s="234"/>
      <c r="R389" s="234"/>
      <c r="S389" s="234"/>
      <c r="T389" s="234"/>
      <c r="U389" s="234"/>
      <c r="V389" s="234"/>
      <c r="W389" s="234"/>
      <c r="X389" s="234"/>
      <c r="Y389" s="234"/>
      <c r="Z389" s="234"/>
      <c r="AA389" s="234"/>
      <c r="AB389" s="234"/>
      <c r="AC389" s="358" t="str">
        <f t="shared" si="133"/>
        <v/>
      </c>
      <c r="AD389" s="351" t="str">
        <f t="shared" si="134"/>
        <v/>
      </c>
      <c r="AE389" s="351" t="str">
        <f t="shared" si="83"/>
        <v/>
      </c>
      <c r="AF389" s="351" t="str">
        <f t="shared" si="84"/>
        <v/>
      </c>
      <c r="AG389" s="351" t="str">
        <f t="shared" si="85"/>
        <v/>
      </c>
      <c r="AH389" s="351" t="str">
        <f t="shared" si="86"/>
        <v/>
      </c>
      <c r="AI389" s="241" t="str">
        <f t="shared" si="135"/>
        <v/>
      </c>
      <c r="AJ389" s="282"/>
      <c r="AK389" s="235">
        <f t="shared" si="136"/>
        <v>0</v>
      </c>
      <c r="AL389" s="235">
        <f t="shared" si="137"/>
        <v>0</v>
      </c>
      <c r="AM389" s="235" t="str">
        <f t="shared" si="87"/>
        <v/>
      </c>
      <c r="AN389" s="235">
        <f t="shared" si="143"/>
        <v>0</v>
      </c>
      <c r="AO389" s="235">
        <f t="shared" si="89"/>
        <v>0</v>
      </c>
      <c r="AP389" s="235" t="str">
        <f t="shared" si="90"/>
        <v/>
      </c>
      <c r="AQ389" s="235">
        <f t="shared" si="144"/>
        <v>0</v>
      </c>
      <c r="AR389" s="235">
        <f t="shared" si="145"/>
        <v>0</v>
      </c>
      <c r="AS389" s="235" t="str">
        <f t="shared" si="146"/>
        <v/>
      </c>
      <c r="AT389" s="235">
        <f t="shared" si="147"/>
        <v>0</v>
      </c>
      <c r="AU389" s="235">
        <f t="shared" si="148"/>
        <v>0</v>
      </c>
      <c r="AV389" s="235" t="str">
        <f t="shared" si="149"/>
        <v/>
      </c>
      <c r="AW389" s="235">
        <f t="shared" si="150"/>
        <v>0</v>
      </c>
      <c r="AX389" s="235">
        <f t="shared" si="151"/>
        <v>0</v>
      </c>
      <c r="AY389" s="235" t="str">
        <f t="shared" si="152"/>
        <v/>
      </c>
      <c r="BA389" s="235" t="str">
        <f t="shared" si="138"/>
        <v/>
      </c>
    </row>
    <row r="390" spans="1:53" ht="18" customHeight="1" x14ac:dyDescent="0.2">
      <c r="A390" s="234"/>
      <c r="B390" s="930"/>
      <c r="C390" s="132"/>
      <c r="D390" s="512"/>
      <c r="E390" s="513"/>
      <c r="F390" s="503"/>
      <c r="G390" s="514"/>
      <c r="H390" s="503"/>
      <c r="I390" s="503"/>
      <c r="J390" s="514"/>
      <c r="K390" s="353" t="str">
        <f t="shared" si="129"/>
        <v/>
      </c>
      <c r="L390" s="354" t="str">
        <f t="shared" si="153"/>
        <v/>
      </c>
      <c r="M390" s="355" t="str">
        <f t="shared" si="139"/>
        <v/>
      </c>
      <c r="N390" s="356" t="str">
        <f t="shared" si="140"/>
        <v/>
      </c>
      <c r="O390" s="356" t="str">
        <f t="shared" si="141"/>
        <v/>
      </c>
      <c r="P390" s="357" t="str">
        <f t="shared" si="142"/>
        <v/>
      </c>
      <c r="Q390" s="234"/>
      <c r="R390" s="234"/>
      <c r="S390" s="234"/>
      <c r="T390" s="234"/>
      <c r="U390" s="234"/>
      <c r="V390" s="234"/>
      <c r="W390" s="234"/>
      <c r="X390" s="234"/>
      <c r="Y390" s="234"/>
      <c r="Z390" s="234"/>
      <c r="AA390" s="234"/>
      <c r="AB390" s="234"/>
      <c r="AC390" s="358" t="str">
        <f t="shared" si="133"/>
        <v/>
      </c>
      <c r="AD390" s="351" t="str">
        <f t="shared" si="134"/>
        <v/>
      </c>
      <c r="AE390" s="351" t="str">
        <f t="shared" si="83"/>
        <v/>
      </c>
      <c r="AF390" s="351" t="str">
        <f t="shared" si="84"/>
        <v/>
      </c>
      <c r="AG390" s="351" t="str">
        <f t="shared" si="85"/>
        <v/>
      </c>
      <c r="AH390" s="351" t="str">
        <f t="shared" si="86"/>
        <v/>
      </c>
      <c r="AI390" s="241" t="str">
        <f t="shared" si="135"/>
        <v/>
      </c>
      <c r="AJ390" s="352" t="str">
        <f>C287</f>
        <v/>
      </c>
      <c r="AK390" s="235">
        <f t="shared" si="136"/>
        <v>0</v>
      </c>
      <c r="AL390" s="235">
        <f t="shared" si="137"/>
        <v>0</v>
      </c>
      <c r="AM390" s="235" t="str">
        <f t="shared" si="87"/>
        <v/>
      </c>
      <c r="AN390" s="235">
        <f t="shared" si="143"/>
        <v>0</v>
      </c>
      <c r="AO390" s="235">
        <f t="shared" si="89"/>
        <v>0</v>
      </c>
      <c r="AP390" s="235" t="str">
        <f t="shared" si="90"/>
        <v/>
      </c>
      <c r="AQ390" s="235">
        <f t="shared" si="144"/>
        <v>0</v>
      </c>
      <c r="AR390" s="235">
        <f t="shared" si="145"/>
        <v>0</v>
      </c>
      <c r="AS390" s="235" t="str">
        <f t="shared" si="146"/>
        <v/>
      </c>
      <c r="AT390" s="235">
        <f t="shared" si="147"/>
        <v>0</v>
      </c>
      <c r="AU390" s="235">
        <f t="shared" si="148"/>
        <v>0</v>
      </c>
      <c r="AV390" s="235" t="str">
        <f t="shared" si="149"/>
        <v/>
      </c>
      <c r="AW390" s="235">
        <f t="shared" si="150"/>
        <v>0</v>
      </c>
      <c r="AX390" s="235">
        <f t="shared" si="151"/>
        <v>0</v>
      </c>
      <c r="AY390" s="235" t="str">
        <f t="shared" si="152"/>
        <v/>
      </c>
      <c r="BA390" s="235" t="str">
        <f t="shared" si="138"/>
        <v/>
      </c>
    </row>
    <row r="391" spans="1:53" ht="18" customHeight="1" x14ac:dyDescent="0.2">
      <c r="A391" s="234"/>
      <c r="B391" s="930"/>
      <c r="C391" s="132"/>
      <c r="D391" s="512"/>
      <c r="E391" s="513"/>
      <c r="F391" s="503"/>
      <c r="G391" s="514"/>
      <c r="H391" s="503"/>
      <c r="I391" s="503"/>
      <c r="J391" s="514"/>
      <c r="K391" s="353" t="str">
        <f t="shared" si="129"/>
        <v/>
      </c>
      <c r="L391" s="354" t="str">
        <f t="shared" si="153"/>
        <v/>
      </c>
      <c r="M391" s="355" t="str">
        <f t="shared" si="139"/>
        <v/>
      </c>
      <c r="N391" s="356" t="str">
        <f t="shared" si="140"/>
        <v/>
      </c>
      <c r="O391" s="356" t="str">
        <f t="shared" si="141"/>
        <v/>
      </c>
      <c r="P391" s="357" t="str">
        <f t="shared" si="142"/>
        <v/>
      </c>
      <c r="Q391" s="234"/>
      <c r="R391" s="234"/>
      <c r="S391" s="234"/>
      <c r="T391" s="234"/>
      <c r="U391" s="234"/>
      <c r="V391" s="234"/>
      <c r="W391" s="234"/>
      <c r="X391" s="234"/>
      <c r="Y391" s="234"/>
      <c r="Z391" s="234"/>
      <c r="AA391" s="234"/>
      <c r="AB391" s="234"/>
      <c r="AC391" s="358" t="str">
        <f t="shared" si="133"/>
        <v/>
      </c>
      <c r="AD391" s="351" t="str">
        <f t="shared" si="134"/>
        <v/>
      </c>
      <c r="AE391" s="351" t="str">
        <f t="shared" si="83"/>
        <v/>
      </c>
      <c r="AF391" s="351" t="str">
        <f t="shared" si="84"/>
        <v/>
      </c>
      <c r="AG391" s="351" t="str">
        <f t="shared" si="85"/>
        <v/>
      </c>
      <c r="AH391" s="351" t="str">
        <f t="shared" si="86"/>
        <v/>
      </c>
      <c r="AI391" s="241" t="str">
        <f t="shared" si="135"/>
        <v/>
      </c>
      <c r="AJ391" s="282"/>
      <c r="AK391" s="235">
        <f t="shared" si="136"/>
        <v>0</v>
      </c>
      <c r="AL391" s="235">
        <f t="shared" si="137"/>
        <v>0</v>
      </c>
      <c r="AM391" s="235" t="str">
        <f t="shared" si="87"/>
        <v/>
      </c>
      <c r="AN391" s="235">
        <f t="shared" si="143"/>
        <v>0</v>
      </c>
      <c r="AO391" s="235">
        <f t="shared" si="89"/>
        <v>0</v>
      </c>
      <c r="AP391" s="235" t="str">
        <f t="shared" si="90"/>
        <v/>
      </c>
      <c r="AQ391" s="235">
        <f t="shared" si="144"/>
        <v>0</v>
      </c>
      <c r="AR391" s="235">
        <f t="shared" si="145"/>
        <v>0</v>
      </c>
      <c r="AS391" s="235" t="str">
        <f t="shared" si="146"/>
        <v/>
      </c>
      <c r="AT391" s="235">
        <f t="shared" si="147"/>
        <v>0</v>
      </c>
      <c r="AU391" s="235">
        <f t="shared" si="148"/>
        <v>0</v>
      </c>
      <c r="AV391" s="235" t="str">
        <f t="shared" si="149"/>
        <v/>
      </c>
      <c r="AW391" s="235">
        <f t="shared" si="150"/>
        <v>0</v>
      </c>
      <c r="AX391" s="235">
        <f t="shared" si="151"/>
        <v>0</v>
      </c>
      <c r="AY391" s="235" t="str">
        <f t="shared" si="152"/>
        <v/>
      </c>
      <c r="BA391" s="235" t="str">
        <f t="shared" si="138"/>
        <v/>
      </c>
    </row>
    <row r="392" spans="1:53" ht="18" customHeight="1" x14ac:dyDescent="0.2">
      <c r="A392" s="234"/>
      <c r="B392" s="930"/>
      <c r="C392" s="132"/>
      <c r="D392" s="512"/>
      <c r="E392" s="513"/>
      <c r="F392" s="503"/>
      <c r="G392" s="514"/>
      <c r="H392" s="503"/>
      <c r="I392" s="503"/>
      <c r="J392" s="514"/>
      <c r="K392" s="353" t="str">
        <f t="shared" si="129"/>
        <v/>
      </c>
      <c r="L392" s="354" t="str">
        <f t="shared" si="153"/>
        <v/>
      </c>
      <c r="M392" s="355" t="str">
        <f t="shared" si="139"/>
        <v/>
      </c>
      <c r="N392" s="356" t="str">
        <f t="shared" si="140"/>
        <v/>
      </c>
      <c r="O392" s="356" t="str">
        <f t="shared" si="141"/>
        <v/>
      </c>
      <c r="P392" s="357" t="str">
        <f t="shared" si="142"/>
        <v/>
      </c>
      <c r="Q392" s="234"/>
      <c r="R392" s="234"/>
      <c r="S392" s="234"/>
      <c r="T392" s="234"/>
      <c r="U392" s="234"/>
      <c r="V392" s="234"/>
      <c r="W392" s="234"/>
      <c r="X392" s="234"/>
      <c r="Y392" s="234"/>
      <c r="Z392" s="234"/>
      <c r="AA392" s="234"/>
      <c r="AB392" s="234"/>
      <c r="AC392" s="358" t="str">
        <f t="shared" si="133"/>
        <v/>
      </c>
      <c r="AD392" s="351" t="str">
        <f t="shared" si="134"/>
        <v/>
      </c>
      <c r="AE392" s="351" t="str">
        <f t="shared" si="83"/>
        <v/>
      </c>
      <c r="AF392" s="351" t="str">
        <f t="shared" si="84"/>
        <v/>
      </c>
      <c r="AG392" s="351" t="str">
        <f t="shared" si="85"/>
        <v/>
      </c>
      <c r="AH392" s="351" t="str">
        <f t="shared" si="86"/>
        <v/>
      </c>
      <c r="AI392" s="241" t="str">
        <f t="shared" si="135"/>
        <v/>
      </c>
      <c r="AJ392" s="282"/>
      <c r="AK392" s="235">
        <f t="shared" si="136"/>
        <v>0</v>
      </c>
      <c r="AL392" s="235">
        <f t="shared" si="137"/>
        <v>0</v>
      </c>
      <c r="AM392" s="235" t="str">
        <f t="shared" si="87"/>
        <v/>
      </c>
      <c r="AN392" s="235">
        <f t="shared" si="143"/>
        <v>0</v>
      </c>
      <c r="AO392" s="235">
        <f t="shared" si="89"/>
        <v>0</v>
      </c>
      <c r="AP392" s="235" t="str">
        <f t="shared" si="90"/>
        <v/>
      </c>
      <c r="AQ392" s="235">
        <f t="shared" si="144"/>
        <v>0</v>
      </c>
      <c r="AR392" s="235">
        <f t="shared" si="145"/>
        <v>0</v>
      </c>
      <c r="AS392" s="235" t="str">
        <f t="shared" si="146"/>
        <v/>
      </c>
      <c r="AT392" s="235">
        <f t="shared" si="147"/>
        <v>0</v>
      </c>
      <c r="AU392" s="235">
        <f t="shared" si="148"/>
        <v>0</v>
      </c>
      <c r="AV392" s="235" t="str">
        <f t="shared" si="149"/>
        <v/>
      </c>
      <c r="AW392" s="235">
        <f t="shared" si="150"/>
        <v>0</v>
      </c>
      <c r="AX392" s="235">
        <f t="shared" si="151"/>
        <v>0</v>
      </c>
      <c r="AY392" s="235" t="str">
        <f t="shared" si="152"/>
        <v/>
      </c>
      <c r="BA392" s="235" t="str">
        <f t="shared" si="138"/>
        <v/>
      </c>
    </row>
    <row r="393" spans="1:53" ht="18" customHeight="1" x14ac:dyDescent="0.2">
      <c r="A393" s="234"/>
      <c r="B393" s="930"/>
      <c r="C393" s="132"/>
      <c r="D393" s="512"/>
      <c r="E393" s="513"/>
      <c r="F393" s="503"/>
      <c r="G393" s="514"/>
      <c r="H393" s="503"/>
      <c r="I393" s="503"/>
      <c r="J393" s="514"/>
      <c r="K393" s="353" t="str">
        <f t="shared" si="129"/>
        <v/>
      </c>
      <c r="L393" s="354" t="str">
        <f t="shared" si="153"/>
        <v/>
      </c>
      <c r="M393" s="355" t="str">
        <f t="shared" si="139"/>
        <v/>
      </c>
      <c r="N393" s="356" t="str">
        <f t="shared" si="140"/>
        <v/>
      </c>
      <c r="O393" s="356" t="str">
        <f t="shared" si="141"/>
        <v/>
      </c>
      <c r="P393" s="357" t="str">
        <f t="shared" si="142"/>
        <v/>
      </c>
      <c r="Q393" s="234"/>
      <c r="R393" s="234"/>
      <c r="S393" s="234"/>
      <c r="T393" s="234"/>
      <c r="U393" s="234"/>
      <c r="V393" s="234"/>
      <c r="W393" s="234"/>
      <c r="X393" s="234"/>
      <c r="Y393" s="234"/>
      <c r="Z393" s="234"/>
      <c r="AA393" s="234"/>
      <c r="AB393" s="234"/>
      <c r="AC393" s="358" t="str">
        <f t="shared" si="133"/>
        <v/>
      </c>
      <c r="AD393" s="351" t="str">
        <f t="shared" si="134"/>
        <v/>
      </c>
      <c r="AE393" s="351" t="str">
        <f t="shared" si="83"/>
        <v/>
      </c>
      <c r="AF393" s="351" t="str">
        <f t="shared" si="84"/>
        <v/>
      </c>
      <c r="AG393" s="351" t="str">
        <f t="shared" si="85"/>
        <v/>
      </c>
      <c r="AH393" s="351" t="str">
        <f t="shared" si="86"/>
        <v/>
      </c>
      <c r="AI393" s="241" t="str">
        <f t="shared" si="135"/>
        <v/>
      </c>
      <c r="AJ393" s="282"/>
      <c r="AK393" s="235">
        <f t="shared" si="136"/>
        <v>0</v>
      </c>
      <c r="AL393" s="235">
        <f t="shared" si="137"/>
        <v>0</v>
      </c>
      <c r="AM393" s="235" t="str">
        <f t="shared" si="87"/>
        <v/>
      </c>
      <c r="AN393" s="235">
        <f t="shared" si="143"/>
        <v>0</v>
      </c>
      <c r="AO393" s="235">
        <f t="shared" si="89"/>
        <v>0</v>
      </c>
      <c r="AP393" s="235" t="str">
        <f t="shared" si="90"/>
        <v/>
      </c>
      <c r="AQ393" s="235">
        <f t="shared" si="144"/>
        <v>0</v>
      </c>
      <c r="AR393" s="235">
        <f t="shared" si="145"/>
        <v>0</v>
      </c>
      <c r="AS393" s="235" t="str">
        <f t="shared" si="146"/>
        <v/>
      </c>
      <c r="AT393" s="235">
        <f t="shared" si="147"/>
        <v>0</v>
      </c>
      <c r="AU393" s="235">
        <f t="shared" si="148"/>
        <v>0</v>
      </c>
      <c r="AV393" s="235" t="str">
        <f t="shared" si="149"/>
        <v/>
      </c>
      <c r="AW393" s="235">
        <f t="shared" si="150"/>
        <v>0</v>
      </c>
      <c r="AX393" s="235">
        <f t="shared" si="151"/>
        <v>0</v>
      </c>
      <c r="AY393" s="235" t="str">
        <f t="shared" si="152"/>
        <v/>
      </c>
      <c r="BA393" s="235" t="str">
        <f t="shared" si="138"/>
        <v/>
      </c>
    </row>
    <row r="394" spans="1:53" ht="18" customHeight="1" thickBot="1" x14ac:dyDescent="0.25">
      <c r="A394" s="234"/>
      <c r="B394" s="931"/>
      <c r="C394" s="177"/>
      <c r="D394" s="178"/>
      <c r="E394" s="178"/>
      <c r="F394" s="178"/>
      <c r="G394" s="160"/>
      <c r="H394" s="505"/>
      <c r="I394" s="505"/>
      <c r="J394" s="518"/>
      <c r="K394" s="359" t="str">
        <f t="shared" si="129"/>
        <v/>
      </c>
      <c r="L394" s="360" t="str">
        <f t="shared" si="153"/>
        <v/>
      </c>
      <c r="M394" s="371" t="str">
        <f t="shared" si="139"/>
        <v/>
      </c>
      <c r="N394" s="372" t="str">
        <f t="shared" si="140"/>
        <v/>
      </c>
      <c r="O394" s="372" t="str">
        <f t="shared" si="141"/>
        <v/>
      </c>
      <c r="P394" s="373" t="str">
        <f t="shared" si="142"/>
        <v/>
      </c>
      <c r="Q394" s="234"/>
      <c r="R394" s="234"/>
      <c r="S394" s="234"/>
      <c r="T394" s="234"/>
      <c r="U394" s="234"/>
      <c r="V394" s="234"/>
      <c r="W394" s="234"/>
      <c r="X394" s="234"/>
      <c r="Y394" s="234"/>
      <c r="Z394" s="234"/>
      <c r="AA394" s="234"/>
      <c r="AB394" s="234"/>
      <c r="AC394" s="374" t="str">
        <f t="shared" si="133"/>
        <v/>
      </c>
      <c r="AD394" s="375" t="str">
        <f t="shared" si="134"/>
        <v/>
      </c>
      <c r="AE394" s="351" t="str">
        <f t="shared" si="83"/>
        <v/>
      </c>
      <c r="AF394" s="351" t="str">
        <f t="shared" si="84"/>
        <v/>
      </c>
      <c r="AG394" s="351" t="str">
        <f t="shared" si="85"/>
        <v/>
      </c>
      <c r="AH394" s="351" t="str">
        <f t="shared" si="86"/>
        <v/>
      </c>
      <c r="AI394" s="388" t="str">
        <f t="shared" si="135"/>
        <v/>
      </c>
      <c r="AJ394" s="376"/>
      <c r="AK394" s="235">
        <f t="shared" si="136"/>
        <v>0</v>
      </c>
      <c r="AL394" s="235">
        <f t="shared" si="137"/>
        <v>0</v>
      </c>
      <c r="AM394" s="235" t="str">
        <f t="shared" si="87"/>
        <v/>
      </c>
      <c r="AN394" s="235">
        <f t="shared" si="143"/>
        <v>0</v>
      </c>
      <c r="AO394" s="235">
        <f t="shared" si="89"/>
        <v>0</v>
      </c>
      <c r="AP394" s="235" t="str">
        <f t="shared" si="90"/>
        <v/>
      </c>
      <c r="AQ394" s="235">
        <f t="shared" si="144"/>
        <v>0</v>
      </c>
      <c r="AR394" s="235">
        <f t="shared" si="145"/>
        <v>0</v>
      </c>
      <c r="AS394" s="235" t="str">
        <f t="shared" si="146"/>
        <v/>
      </c>
      <c r="AT394" s="235">
        <f t="shared" si="147"/>
        <v>0</v>
      </c>
      <c r="AU394" s="235">
        <f t="shared" si="148"/>
        <v>0</v>
      </c>
      <c r="AV394" s="235" t="str">
        <f t="shared" si="149"/>
        <v/>
      </c>
      <c r="AW394" s="235">
        <f t="shared" si="150"/>
        <v>0</v>
      </c>
      <c r="AX394" s="235">
        <f t="shared" si="151"/>
        <v>0</v>
      </c>
      <c r="AY394" s="235" t="str">
        <f t="shared" si="152"/>
        <v/>
      </c>
      <c r="BA394" s="235" t="str">
        <f t="shared" si="138"/>
        <v/>
      </c>
    </row>
    <row r="395" spans="1:53" ht="18" customHeight="1" x14ac:dyDescent="0.2">
      <c r="A395" s="234"/>
      <c r="B395" s="936" t="s">
        <v>402</v>
      </c>
      <c r="C395" s="131"/>
      <c r="D395" s="528"/>
      <c r="E395" s="513"/>
      <c r="F395" s="529"/>
      <c r="G395" s="520"/>
      <c r="H395" s="529"/>
      <c r="I395" s="529"/>
      <c r="J395" s="520"/>
      <c r="K395" s="367" t="str">
        <f t="shared" si="129"/>
        <v/>
      </c>
      <c r="L395" s="368" t="str">
        <f t="shared" si="153"/>
        <v/>
      </c>
      <c r="M395" s="377" t="str">
        <f t="shared" si="139"/>
        <v/>
      </c>
      <c r="N395" s="378" t="str">
        <f t="shared" si="140"/>
        <v/>
      </c>
      <c r="O395" s="378" t="str">
        <f t="shared" si="141"/>
        <v/>
      </c>
      <c r="P395" s="379" t="str">
        <f t="shared" si="142"/>
        <v/>
      </c>
      <c r="Q395" s="234"/>
      <c r="R395" s="234"/>
      <c r="S395" s="234"/>
      <c r="T395" s="234"/>
      <c r="U395" s="234"/>
      <c r="V395" s="234"/>
      <c r="W395" s="234"/>
      <c r="X395" s="234"/>
      <c r="Y395" s="234"/>
      <c r="Z395" s="234"/>
      <c r="AA395" s="234"/>
      <c r="AB395" s="234"/>
      <c r="AC395" s="380" t="str">
        <f t="shared" si="133"/>
        <v/>
      </c>
      <c r="AD395" s="381" t="str">
        <f t="shared" si="134"/>
        <v/>
      </c>
      <c r="AE395" s="351" t="str">
        <f t="shared" si="83"/>
        <v/>
      </c>
      <c r="AF395" s="351" t="str">
        <f t="shared" si="84"/>
        <v/>
      </c>
      <c r="AG395" s="351" t="str">
        <f t="shared" si="85"/>
        <v/>
      </c>
      <c r="AH395" s="351" t="str">
        <f t="shared" si="86"/>
        <v/>
      </c>
      <c r="AI395" s="387" t="str">
        <f t="shared" ref="AI395:AI409" si="154">VLOOKUP(AC395,$C$285:$F$299,4,FALSE)</f>
        <v/>
      </c>
      <c r="AJ395" s="382" t="str">
        <f>C285</f>
        <v/>
      </c>
      <c r="AK395" s="235">
        <f t="shared" ref="AK395:AK406" si="155">SUMIF($AC$395:$AC$409,$AJ395,$AD$395:$AD$409)</f>
        <v>0</v>
      </c>
      <c r="AL395" s="235">
        <f t="shared" ref="AL395:AL406" si="156">SUMIF($C$395:$C$409,$AJ395,$E$395:$E$409)</f>
        <v>0</v>
      </c>
      <c r="AM395" s="235" t="str">
        <f t="shared" si="87"/>
        <v/>
      </c>
      <c r="AN395" s="235">
        <f>SUMIF($AC$395:$AC$409,$AJ395,$AE$395:$AE$409)</f>
        <v>0</v>
      </c>
      <c r="AO395" s="235">
        <f t="shared" si="89"/>
        <v>0</v>
      </c>
      <c r="AP395" s="235" t="str">
        <f t="shared" si="90"/>
        <v/>
      </c>
      <c r="AQ395" s="235">
        <f>SUMIF($AC$395:$AC$409,$AJ395,$AF$395:$AF$409)</f>
        <v>0</v>
      </c>
      <c r="AR395" s="235">
        <f t="shared" si="145"/>
        <v>0</v>
      </c>
      <c r="AS395" s="235" t="str">
        <f t="shared" si="146"/>
        <v/>
      </c>
      <c r="AT395" s="235">
        <f>SUMIF($AC$395:$AC$409,$AJ395,$AG$395:$AG$409)</f>
        <v>0</v>
      </c>
      <c r="AU395" s="235">
        <f t="shared" si="148"/>
        <v>0</v>
      </c>
      <c r="AV395" s="235" t="str">
        <f t="shared" si="149"/>
        <v/>
      </c>
      <c r="AW395" s="235">
        <f>SUMIF($AC$395:$AC$409,$AJ395,$AH$395:$AH$409)</f>
        <v>0</v>
      </c>
      <c r="AX395" s="235">
        <f t="shared" si="151"/>
        <v>0</v>
      </c>
      <c r="AY395" s="235" t="str">
        <f>IF($AJ395="","",IF(AX395=0,0,AW395/AX395))</f>
        <v/>
      </c>
      <c r="BA395" s="235" t="str">
        <f t="shared" ref="BA395:BA409" si="157">IF(AK395=0,"",SUMIF($AC$395:$AC$409,$AJ395,$AI$395:$AI$409))</f>
        <v/>
      </c>
    </row>
    <row r="396" spans="1:53" ht="18" customHeight="1" x14ac:dyDescent="0.2">
      <c r="A396" s="234"/>
      <c r="B396" s="923"/>
      <c r="C396" s="132"/>
      <c r="D396" s="512"/>
      <c r="E396" s="513"/>
      <c r="F396" s="503"/>
      <c r="G396" s="514"/>
      <c r="H396" s="503"/>
      <c r="I396" s="503"/>
      <c r="J396" s="514"/>
      <c r="K396" s="353" t="str">
        <f t="shared" si="129"/>
        <v/>
      </c>
      <c r="L396" s="354" t="str">
        <f t="shared" si="153"/>
        <v/>
      </c>
      <c r="M396" s="355" t="str">
        <f t="shared" si="139"/>
        <v/>
      </c>
      <c r="N396" s="356" t="str">
        <f t="shared" si="140"/>
        <v/>
      </c>
      <c r="O396" s="356" t="str">
        <f t="shared" si="141"/>
        <v/>
      </c>
      <c r="P396" s="357" t="str">
        <f t="shared" si="142"/>
        <v/>
      </c>
      <c r="Q396" s="234"/>
      <c r="R396" s="234"/>
      <c r="S396" s="234"/>
      <c r="T396" s="234"/>
      <c r="U396" s="234"/>
      <c r="V396" s="234"/>
      <c r="W396" s="234"/>
      <c r="X396" s="234"/>
      <c r="Y396" s="234"/>
      <c r="Z396" s="234"/>
      <c r="AA396" s="234"/>
      <c r="AB396" s="234"/>
      <c r="AC396" s="358" t="str">
        <f t="shared" si="133"/>
        <v/>
      </c>
      <c r="AD396" s="351" t="str">
        <f t="shared" si="134"/>
        <v/>
      </c>
      <c r="AE396" s="351" t="str">
        <f t="shared" si="83"/>
        <v/>
      </c>
      <c r="AF396" s="351" t="str">
        <f t="shared" si="84"/>
        <v/>
      </c>
      <c r="AG396" s="351" t="str">
        <f t="shared" si="85"/>
        <v/>
      </c>
      <c r="AH396" s="351" t="str">
        <f t="shared" si="86"/>
        <v/>
      </c>
      <c r="AI396" s="387" t="str">
        <f t="shared" si="154"/>
        <v/>
      </c>
      <c r="AJ396" s="282" t="str">
        <f>C286</f>
        <v/>
      </c>
      <c r="AK396" s="235">
        <f t="shared" si="155"/>
        <v>0</v>
      </c>
      <c r="AL396" s="235">
        <f t="shared" si="156"/>
        <v>0</v>
      </c>
      <c r="AM396" s="235" t="str">
        <f t="shared" si="87"/>
        <v/>
      </c>
      <c r="AN396" s="235">
        <f t="shared" ref="AN396:AN409" si="158">SUMIF($AC$395:$AC$409,$AJ396,$AE$395:$AE$409)</f>
        <v>0</v>
      </c>
      <c r="AO396" s="235">
        <f t="shared" si="89"/>
        <v>0</v>
      </c>
      <c r="AP396" s="235" t="str">
        <f t="shared" si="90"/>
        <v/>
      </c>
      <c r="AQ396" s="235">
        <f t="shared" ref="AQ396:AQ409" si="159">SUMIF($AC$395:$AC$409,$AJ396,$AF$395:$AF$409)</f>
        <v>0</v>
      </c>
      <c r="AR396" s="235">
        <f t="shared" ref="AR396:AR408" si="160">AO396</f>
        <v>0</v>
      </c>
      <c r="AS396" s="235" t="str">
        <f t="shared" ref="AS396:AS408" si="161">IF($AJ396="","",IF(AR396=0,0,AQ396/AR396))</f>
        <v/>
      </c>
      <c r="AT396" s="235">
        <f t="shared" ref="AT396:AT409" si="162">SUMIF($AC$395:$AC$409,$AJ396,$AG$395:$AG$409)</f>
        <v>0</v>
      </c>
      <c r="AU396" s="235">
        <f t="shared" ref="AU396:AU410" si="163">AR396</f>
        <v>0</v>
      </c>
      <c r="AV396" s="235" t="str">
        <f t="shared" ref="AV396:AV410" si="164">IF($AJ396="","",IF(AU396=0,0,AT396/AU396))</f>
        <v/>
      </c>
      <c r="AW396" s="235">
        <f t="shared" ref="AW396:AW409" si="165">SUMIF($AC$395:$AC$409,$AJ396,$AH$395:$AH$409)</f>
        <v>0</v>
      </c>
      <c r="AX396" s="235">
        <f t="shared" ref="AX396:AX410" si="166">AU396</f>
        <v>0</v>
      </c>
      <c r="AY396" s="235" t="str">
        <f t="shared" ref="AY396:AY410" si="167">IF($AJ396="","",IF(AX396=0,0,AW396/AX396))</f>
        <v/>
      </c>
      <c r="BA396" s="235" t="str">
        <f t="shared" si="157"/>
        <v/>
      </c>
    </row>
    <row r="397" spans="1:53" ht="18" customHeight="1" x14ac:dyDescent="0.2">
      <c r="A397" s="234"/>
      <c r="B397" s="923"/>
      <c r="C397" s="132"/>
      <c r="D397" s="512"/>
      <c r="E397" s="513"/>
      <c r="F397" s="503"/>
      <c r="G397" s="514"/>
      <c r="H397" s="503"/>
      <c r="I397" s="503"/>
      <c r="J397" s="514"/>
      <c r="K397" s="353" t="str">
        <f t="shared" si="129"/>
        <v/>
      </c>
      <c r="L397" s="354" t="str">
        <f t="shared" si="153"/>
        <v/>
      </c>
      <c r="M397" s="355" t="str">
        <f t="shared" si="139"/>
        <v/>
      </c>
      <c r="N397" s="356" t="str">
        <f t="shared" si="140"/>
        <v/>
      </c>
      <c r="O397" s="356" t="str">
        <f t="shared" si="141"/>
        <v/>
      </c>
      <c r="P397" s="357" t="str">
        <f t="shared" si="142"/>
        <v/>
      </c>
      <c r="Q397" s="234"/>
      <c r="R397" s="234"/>
      <c r="S397" s="234"/>
      <c r="T397" s="234"/>
      <c r="U397" s="234"/>
      <c r="V397" s="234"/>
      <c r="W397" s="234"/>
      <c r="X397" s="234"/>
      <c r="Y397" s="234"/>
      <c r="Z397" s="234"/>
      <c r="AA397" s="234"/>
      <c r="AB397" s="234"/>
      <c r="AC397" s="358" t="str">
        <f t="shared" si="133"/>
        <v/>
      </c>
      <c r="AD397" s="351" t="str">
        <f t="shared" si="134"/>
        <v/>
      </c>
      <c r="AE397" s="351" t="str">
        <f t="shared" si="83"/>
        <v/>
      </c>
      <c r="AF397" s="351" t="str">
        <f t="shared" si="84"/>
        <v/>
      </c>
      <c r="AG397" s="351" t="str">
        <f t="shared" si="85"/>
        <v/>
      </c>
      <c r="AH397" s="351" t="str">
        <f t="shared" si="86"/>
        <v/>
      </c>
      <c r="AI397" s="387" t="str">
        <f t="shared" si="154"/>
        <v/>
      </c>
      <c r="AJ397" s="282" t="str">
        <f>C287</f>
        <v/>
      </c>
      <c r="AK397" s="235">
        <f t="shared" si="155"/>
        <v>0</v>
      </c>
      <c r="AL397" s="235">
        <f t="shared" si="156"/>
        <v>0</v>
      </c>
      <c r="AM397" s="235" t="str">
        <f t="shared" si="87"/>
        <v/>
      </c>
      <c r="AN397" s="235">
        <f t="shared" si="158"/>
        <v>0</v>
      </c>
      <c r="AO397" s="235">
        <f t="shared" si="89"/>
        <v>0</v>
      </c>
      <c r="AP397" s="235" t="str">
        <f t="shared" si="90"/>
        <v/>
      </c>
      <c r="AQ397" s="235">
        <f t="shared" si="159"/>
        <v>0</v>
      </c>
      <c r="AR397" s="235">
        <f t="shared" si="160"/>
        <v>0</v>
      </c>
      <c r="AS397" s="235" t="str">
        <f t="shared" si="161"/>
        <v/>
      </c>
      <c r="AT397" s="235">
        <f t="shared" si="162"/>
        <v>0</v>
      </c>
      <c r="AU397" s="235">
        <f t="shared" si="163"/>
        <v>0</v>
      </c>
      <c r="AV397" s="235" t="str">
        <f t="shared" si="164"/>
        <v/>
      </c>
      <c r="AW397" s="235">
        <f t="shared" si="165"/>
        <v>0</v>
      </c>
      <c r="AX397" s="235">
        <f t="shared" si="166"/>
        <v>0</v>
      </c>
      <c r="AY397" s="235" t="str">
        <f t="shared" si="167"/>
        <v/>
      </c>
      <c r="BA397" s="235" t="str">
        <f t="shared" si="157"/>
        <v/>
      </c>
    </row>
    <row r="398" spans="1:53" ht="18" customHeight="1" x14ac:dyDescent="0.2">
      <c r="A398" s="234"/>
      <c r="B398" s="923"/>
      <c r="C398" s="132"/>
      <c r="D398" s="512"/>
      <c r="E398" s="513"/>
      <c r="F398" s="503"/>
      <c r="G398" s="514"/>
      <c r="H398" s="503"/>
      <c r="I398" s="503"/>
      <c r="J398" s="514"/>
      <c r="K398" s="353" t="str">
        <f t="shared" si="129"/>
        <v/>
      </c>
      <c r="L398" s="354" t="str">
        <f t="shared" si="153"/>
        <v/>
      </c>
      <c r="M398" s="355" t="str">
        <f t="shared" si="139"/>
        <v/>
      </c>
      <c r="N398" s="356" t="str">
        <f t="shared" si="140"/>
        <v/>
      </c>
      <c r="O398" s="356" t="str">
        <f t="shared" si="141"/>
        <v/>
      </c>
      <c r="P398" s="357" t="str">
        <f t="shared" si="142"/>
        <v/>
      </c>
      <c r="Q398" s="234"/>
      <c r="R398" s="234"/>
      <c r="S398" s="234"/>
      <c r="T398" s="234"/>
      <c r="U398" s="234"/>
      <c r="V398" s="234"/>
      <c r="W398" s="234"/>
      <c r="X398" s="234"/>
      <c r="Y398" s="234"/>
      <c r="Z398" s="234"/>
      <c r="AA398" s="234"/>
      <c r="AB398" s="234"/>
      <c r="AC398" s="358" t="str">
        <f t="shared" si="133"/>
        <v/>
      </c>
      <c r="AD398" s="351" t="str">
        <f t="shared" si="134"/>
        <v/>
      </c>
      <c r="AE398" s="351" t="str">
        <f t="shared" si="83"/>
        <v/>
      </c>
      <c r="AF398" s="351" t="str">
        <f t="shared" si="84"/>
        <v/>
      </c>
      <c r="AG398" s="351" t="str">
        <f t="shared" si="85"/>
        <v/>
      </c>
      <c r="AH398" s="351" t="str">
        <f t="shared" si="86"/>
        <v/>
      </c>
      <c r="AI398" s="387" t="str">
        <f t="shared" si="154"/>
        <v/>
      </c>
      <c r="AJ398" s="282" t="str">
        <f>C288</f>
        <v/>
      </c>
      <c r="AK398" s="235">
        <f t="shared" si="155"/>
        <v>0</v>
      </c>
      <c r="AL398" s="235">
        <f t="shared" si="156"/>
        <v>0</v>
      </c>
      <c r="AM398" s="235" t="str">
        <f t="shared" si="87"/>
        <v/>
      </c>
      <c r="AN398" s="235">
        <f t="shared" si="158"/>
        <v>0</v>
      </c>
      <c r="AO398" s="235">
        <f t="shared" si="89"/>
        <v>0</v>
      </c>
      <c r="AP398" s="235" t="str">
        <f t="shared" si="90"/>
        <v/>
      </c>
      <c r="AQ398" s="235">
        <f t="shared" si="159"/>
        <v>0</v>
      </c>
      <c r="AR398" s="235">
        <f t="shared" si="160"/>
        <v>0</v>
      </c>
      <c r="AS398" s="235" t="str">
        <f t="shared" si="161"/>
        <v/>
      </c>
      <c r="AT398" s="235">
        <f t="shared" si="162"/>
        <v>0</v>
      </c>
      <c r="AU398" s="235">
        <f t="shared" si="163"/>
        <v>0</v>
      </c>
      <c r="AV398" s="235" t="str">
        <f t="shared" si="164"/>
        <v/>
      </c>
      <c r="AW398" s="235">
        <f t="shared" si="165"/>
        <v>0</v>
      </c>
      <c r="AX398" s="235">
        <f t="shared" si="166"/>
        <v>0</v>
      </c>
      <c r="AY398" s="235" t="str">
        <f t="shared" si="167"/>
        <v/>
      </c>
      <c r="BA398" s="235" t="str">
        <f t="shared" si="157"/>
        <v/>
      </c>
    </row>
    <row r="399" spans="1:53" ht="18" customHeight="1" x14ac:dyDescent="0.2">
      <c r="A399" s="234"/>
      <c r="B399" s="923"/>
      <c r="C399" s="132"/>
      <c r="D399" s="512"/>
      <c r="E399" s="513"/>
      <c r="F399" s="503"/>
      <c r="G399" s="514"/>
      <c r="H399" s="503"/>
      <c r="I399" s="503"/>
      <c r="J399" s="514"/>
      <c r="K399" s="353" t="str">
        <f t="shared" si="129"/>
        <v/>
      </c>
      <c r="L399" s="354" t="str">
        <f t="shared" si="153"/>
        <v/>
      </c>
      <c r="M399" s="355" t="str">
        <f t="shared" si="139"/>
        <v/>
      </c>
      <c r="N399" s="356" t="str">
        <f t="shared" si="140"/>
        <v/>
      </c>
      <c r="O399" s="356" t="str">
        <f t="shared" si="141"/>
        <v/>
      </c>
      <c r="P399" s="357" t="str">
        <f t="shared" si="142"/>
        <v/>
      </c>
      <c r="Q399" s="234"/>
      <c r="R399" s="234"/>
      <c r="S399" s="234"/>
      <c r="T399" s="234"/>
      <c r="U399" s="234"/>
      <c r="V399" s="234"/>
      <c r="W399" s="234"/>
      <c r="X399" s="234"/>
      <c r="Y399" s="234"/>
      <c r="Z399" s="234"/>
      <c r="AA399" s="234"/>
      <c r="AB399" s="234"/>
      <c r="AC399" s="358" t="str">
        <f t="shared" si="133"/>
        <v/>
      </c>
      <c r="AD399" s="351" t="str">
        <f t="shared" si="134"/>
        <v/>
      </c>
      <c r="AE399" s="351" t="str">
        <f t="shared" ref="AE399:AE451" si="168">IF($AC399="","",$E399*M399)</f>
        <v/>
      </c>
      <c r="AF399" s="351" t="str">
        <f t="shared" ref="AF399:AF451" si="169">IF($AC399="","",$E399*N399)</f>
        <v/>
      </c>
      <c r="AG399" s="351" t="str">
        <f t="shared" ref="AG399:AG451" si="170">IF($AC399="","",$E399*O399)</f>
        <v/>
      </c>
      <c r="AH399" s="351" t="str">
        <f t="shared" ref="AH399:AH451" si="171">IF($AC399="","",$E399*P399)</f>
        <v/>
      </c>
      <c r="AI399" s="387" t="str">
        <f t="shared" si="154"/>
        <v/>
      </c>
      <c r="AJ399" s="282" t="str">
        <f>C296</f>
        <v/>
      </c>
      <c r="AK399" s="235">
        <f t="shared" si="155"/>
        <v>0</v>
      </c>
      <c r="AL399" s="235">
        <f t="shared" si="156"/>
        <v>0</v>
      </c>
      <c r="AM399" s="235" t="str">
        <f t="shared" ref="AM399:AM424" si="172">IF(AJ399="","",IF(AL399=0,0,AK399/AL399))</f>
        <v/>
      </c>
      <c r="AN399" s="235">
        <f t="shared" si="158"/>
        <v>0</v>
      </c>
      <c r="AO399" s="235">
        <f t="shared" ref="AO399:AO427" si="173">AL399</f>
        <v>0</v>
      </c>
      <c r="AP399" s="235" t="str">
        <f t="shared" ref="AP399:AP427" si="174">IF($AJ399="","",IF(AO399=0,0,AN399/AO399))</f>
        <v/>
      </c>
      <c r="AQ399" s="235">
        <f t="shared" si="159"/>
        <v>0</v>
      </c>
      <c r="AR399" s="235">
        <f t="shared" si="160"/>
        <v>0</v>
      </c>
      <c r="AS399" s="235" t="str">
        <f t="shared" si="161"/>
        <v/>
      </c>
      <c r="AT399" s="235">
        <f t="shared" si="162"/>
        <v>0</v>
      </c>
      <c r="AU399" s="235">
        <f t="shared" si="163"/>
        <v>0</v>
      </c>
      <c r="AV399" s="235" t="str">
        <f t="shared" si="164"/>
        <v/>
      </c>
      <c r="AW399" s="235">
        <f t="shared" si="165"/>
        <v>0</v>
      </c>
      <c r="AX399" s="235">
        <f t="shared" si="166"/>
        <v>0</v>
      </c>
      <c r="AY399" s="235" t="str">
        <f t="shared" si="167"/>
        <v/>
      </c>
      <c r="BA399" s="235" t="str">
        <f t="shared" si="157"/>
        <v/>
      </c>
    </row>
    <row r="400" spans="1:53" ht="18" customHeight="1" x14ac:dyDescent="0.2">
      <c r="A400" s="234"/>
      <c r="B400" s="923"/>
      <c r="C400" s="132"/>
      <c r="D400" s="512"/>
      <c r="E400" s="513"/>
      <c r="F400" s="503"/>
      <c r="G400" s="514"/>
      <c r="H400" s="503"/>
      <c r="I400" s="503"/>
      <c r="J400" s="514"/>
      <c r="K400" s="353" t="str">
        <f t="shared" si="129"/>
        <v/>
      </c>
      <c r="L400" s="354" t="str">
        <f t="shared" si="153"/>
        <v/>
      </c>
      <c r="M400" s="355" t="str">
        <f t="shared" si="139"/>
        <v/>
      </c>
      <c r="N400" s="356" t="str">
        <f t="shared" si="140"/>
        <v/>
      </c>
      <c r="O400" s="356" t="str">
        <f t="shared" si="141"/>
        <v/>
      </c>
      <c r="P400" s="357" t="str">
        <f t="shared" si="142"/>
        <v/>
      </c>
      <c r="Q400" s="234"/>
      <c r="R400" s="234"/>
      <c r="S400" s="234"/>
      <c r="T400" s="234"/>
      <c r="U400" s="234"/>
      <c r="V400" s="234"/>
      <c r="W400" s="234"/>
      <c r="X400" s="234"/>
      <c r="Y400" s="234"/>
      <c r="Z400" s="234"/>
      <c r="AA400" s="234"/>
      <c r="AB400" s="234"/>
      <c r="AC400" s="358" t="str">
        <f t="shared" si="133"/>
        <v/>
      </c>
      <c r="AD400" s="351" t="str">
        <f t="shared" si="134"/>
        <v/>
      </c>
      <c r="AE400" s="351" t="str">
        <f t="shared" si="168"/>
        <v/>
      </c>
      <c r="AF400" s="351" t="str">
        <f t="shared" si="169"/>
        <v/>
      </c>
      <c r="AG400" s="351" t="str">
        <f t="shared" si="170"/>
        <v/>
      </c>
      <c r="AH400" s="351" t="str">
        <f t="shared" si="171"/>
        <v/>
      </c>
      <c r="AI400" s="387" t="str">
        <f t="shared" si="154"/>
        <v/>
      </c>
      <c r="AJ400" s="282" t="str">
        <f>C297</f>
        <v/>
      </c>
      <c r="AK400" s="235">
        <f t="shared" si="155"/>
        <v>0</v>
      </c>
      <c r="AL400" s="235">
        <f t="shared" si="156"/>
        <v>0</v>
      </c>
      <c r="AM400" s="235" t="str">
        <f t="shared" si="172"/>
        <v/>
      </c>
      <c r="AN400" s="235">
        <f t="shared" si="158"/>
        <v>0</v>
      </c>
      <c r="AO400" s="235">
        <f t="shared" si="173"/>
        <v>0</v>
      </c>
      <c r="AP400" s="235" t="str">
        <f t="shared" si="174"/>
        <v/>
      </c>
      <c r="AQ400" s="235">
        <f t="shared" si="159"/>
        <v>0</v>
      </c>
      <c r="AR400" s="235">
        <f t="shared" si="160"/>
        <v>0</v>
      </c>
      <c r="AS400" s="235" t="str">
        <f t="shared" si="161"/>
        <v/>
      </c>
      <c r="AT400" s="235">
        <f t="shared" si="162"/>
        <v>0</v>
      </c>
      <c r="AU400" s="235">
        <f t="shared" si="163"/>
        <v>0</v>
      </c>
      <c r="AV400" s="235" t="str">
        <f t="shared" si="164"/>
        <v/>
      </c>
      <c r="AW400" s="235">
        <f t="shared" si="165"/>
        <v>0</v>
      </c>
      <c r="AX400" s="235">
        <f t="shared" si="166"/>
        <v>0</v>
      </c>
      <c r="AY400" s="235" t="str">
        <f t="shared" si="167"/>
        <v/>
      </c>
      <c r="BA400" s="235" t="str">
        <f t="shared" si="157"/>
        <v/>
      </c>
    </row>
    <row r="401" spans="1:53" ht="18" customHeight="1" x14ac:dyDescent="0.2">
      <c r="A401" s="234"/>
      <c r="B401" s="923"/>
      <c r="C401" s="132"/>
      <c r="D401" s="512"/>
      <c r="E401" s="513"/>
      <c r="F401" s="503"/>
      <c r="G401" s="514"/>
      <c r="H401" s="503"/>
      <c r="I401" s="503"/>
      <c r="J401" s="514"/>
      <c r="K401" s="353" t="str">
        <f t="shared" si="129"/>
        <v/>
      </c>
      <c r="L401" s="354" t="str">
        <f t="shared" si="153"/>
        <v/>
      </c>
      <c r="M401" s="355" t="str">
        <f t="shared" si="139"/>
        <v/>
      </c>
      <c r="N401" s="356" t="str">
        <f t="shared" si="140"/>
        <v/>
      </c>
      <c r="O401" s="356" t="str">
        <f t="shared" si="141"/>
        <v/>
      </c>
      <c r="P401" s="357" t="str">
        <f t="shared" si="142"/>
        <v/>
      </c>
      <c r="Q401" s="234"/>
      <c r="R401" s="234"/>
      <c r="S401" s="234"/>
      <c r="T401" s="234"/>
      <c r="U401" s="234"/>
      <c r="V401" s="234"/>
      <c r="W401" s="234"/>
      <c r="X401" s="234"/>
      <c r="Y401" s="234"/>
      <c r="Z401" s="234"/>
      <c r="AA401" s="234"/>
      <c r="AB401" s="234"/>
      <c r="AC401" s="358" t="str">
        <f t="shared" si="133"/>
        <v/>
      </c>
      <c r="AD401" s="351" t="str">
        <f t="shared" si="134"/>
        <v/>
      </c>
      <c r="AE401" s="351" t="str">
        <f t="shared" si="168"/>
        <v/>
      </c>
      <c r="AF401" s="351" t="str">
        <f t="shared" si="169"/>
        <v/>
      </c>
      <c r="AG401" s="351" t="str">
        <f t="shared" si="170"/>
        <v/>
      </c>
      <c r="AH401" s="351" t="str">
        <f t="shared" si="171"/>
        <v/>
      </c>
      <c r="AI401" s="387" t="str">
        <f t="shared" si="154"/>
        <v/>
      </c>
      <c r="AJ401" s="282" t="str">
        <f>C298</f>
        <v/>
      </c>
      <c r="AK401" s="235">
        <f t="shared" si="155"/>
        <v>0</v>
      </c>
      <c r="AL401" s="235">
        <f t="shared" si="156"/>
        <v>0</v>
      </c>
      <c r="AM401" s="235" t="str">
        <f t="shared" si="172"/>
        <v/>
      </c>
      <c r="AN401" s="235">
        <f t="shared" si="158"/>
        <v>0</v>
      </c>
      <c r="AO401" s="235">
        <f t="shared" si="173"/>
        <v>0</v>
      </c>
      <c r="AP401" s="235" t="str">
        <f t="shared" si="174"/>
        <v/>
      </c>
      <c r="AQ401" s="235">
        <f t="shared" si="159"/>
        <v>0</v>
      </c>
      <c r="AR401" s="235">
        <f t="shared" si="160"/>
        <v>0</v>
      </c>
      <c r="AS401" s="235" t="str">
        <f t="shared" si="161"/>
        <v/>
      </c>
      <c r="AT401" s="235">
        <f t="shared" si="162"/>
        <v>0</v>
      </c>
      <c r="AU401" s="235">
        <f t="shared" si="163"/>
        <v>0</v>
      </c>
      <c r="AV401" s="235" t="str">
        <f t="shared" si="164"/>
        <v/>
      </c>
      <c r="AW401" s="235">
        <f t="shared" si="165"/>
        <v>0</v>
      </c>
      <c r="AX401" s="235">
        <f t="shared" si="166"/>
        <v>0</v>
      </c>
      <c r="AY401" s="235" t="str">
        <f t="shared" si="167"/>
        <v/>
      </c>
      <c r="BA401" s="235" t="str">
        <f t="shared" si="157"/>
        <v/>
      </c>
    </row>
    <row r="402" spans="1:53" ht="18" customHeight="1" x14ac:dyDescent="0.2">
      <c r="A402" s="234"/>
      <c r="B402" s="923"/>
      <c r="C402" s="132"/>
      <c r="D402" s="512"/>
      <c r="E402" s="513"/>
      <c r="F402" s="503"/>
      <c r="G402" s="514"/>
      <c r="H402" s="503"/>
      <c r="I402" s="503"/>
      <c r="J402" s="514"/>
      <c r="K402" s="353" t="str">
        <f t="shared" si="129"/>
        <v/>
      </c>
      <c r="L402" s="354" t="str">
        <f t="shared" si="153"/>
        <v/>
      </c>
      <c r="M402" s="355" t="str">
        <f t="shared" si="139"/>
        <v/>
      </c>
      <c r="N402" s="356" t="str">
        <f t="shared" si="140"/>
        <v/>
      </c>
      <c r="O402" s="356" t="str">
        <f t="shared" si="141"/>
        <v/>
      </c>
      <c r="P402" s="357" t="str">
        <f t="shared" si="142"/>
        <v/>
      </c>
      <c r="Q402" s="234"/>
      <c r="R402" s="234"/>
      <c r="S402" s="234"/>
      <c r="T402" s="234"/>
      <c r="U402" s="234"/>
      <c r="V402" s="234"/>
      <c r="W402" s="234"/>
      <c r="X402" s="234"/>
      <c r="Y402" s="234"/>
      <c r="Z402" s="234"/>
      <c r="AA402" s="234"/>
      <c r="AB402" s="234"/>
      <c r="AC402" s="358" t="str">
        <f t="shared" si="133"/>
        <v/>
      </c>
      <c r="AD402" s="351" t="str">
        <f t="shared" si="134"/>
        <v/>
      </c>
      <c r="AE402" s="351" t="str">
        <f t="shared" si="168"/>
        <v/>
      </c>
      <c r="AF402" s="351" t="str">
        <f t="shared" si="169"/>
        <v/>
      </c>
      <c r="AG402" s="351" t="str">
        <f t="shared" si="170"/>
        <v/>
      </c>
      <c r="AH402" s="351" t="str">
        <f t="shared" si="171"/>
        <v/>
      </c>
      <c r="AI402" s="387" t="str">
        <f t="shared" si="154"/>
        <v/>
      </c>
      <c r="AJ402" s="282" t="str">
        <f>C299</f>
        <v/>
      </c>
      <c r="AK402" s="235">
        <f t="shared" si="155"/>
        <v>0</v>
      </c>
      <c r="AL402" s="235">
        <f t="shared" si="156"/>
        <v>0</v>
      </c>
      <c r="AM402" s="235" t="str">
        <f t="shared" si="172"/>
        <v/>
      </c>
      <c r="AN402" s="235">
        <f t="shared" si="158"/>
        <v>0</v>
      </c>
      <c r="AO402" s="235">
        <f t="shared" si="173"/>
        <v>0</v>
      </c>
      <c r="AP402" s="235" t="str">
        <f t="shared" si="174"/>
        <v/>
      </c>
      <c r="AQ402" s="235">
        <f t="shared" si="159"/>
        <v>0</v>
      </c>
      <c r="AR402" s="235">
        <f t="shared" si="160"/>
        <v>0</v>
      </c>
      <c r="AS402" s="235" t="str">
        <f t="shared" si="161"/>
        <v/>
      </c>
      <c r="AT402" s="235">
        <f t="shared" si="162"/>
        <v>0</v>
      </c>
      <c r="AU402" s="235">
        <f t="shared" si="163"/>
        <v>0</v>
      </c>
      <c r="AV402" s="235" t="str">
        <f t="shared" si="164"/>
        <v/>
      </c>
      <c r="AW402" s="235">
        <f t="shared" si="165"/>
        <v>0</v>
      </c>
      <c r="AX402" s="235">
        <f t="shared" si="166"/>
        <v>0</v>
      </c>
      <c r="AY402" s="235" t="str">
        <f t="shared" si="167"/>
        <v/>
      </c>
      <c r="BA402" s="235" t="str">
        <f t="shared" si="157"/>
        <v/>
      </c>
    </row>
    <row r="403" spans="1:53" ht="18" customHeight="1" x14ac:dyDescent="0.2">
      <c r="A403" s="234"/>
      <c r="B403" s="923"/>
      <c r="C403" s="132"/>
      <c r="D403" s="512"/>
      <c r="E403" s="513"/>
      <c r="F403" s="503"/>
      <c r="G403" s="514"/>
      <c r="H403" s="503"/>
      <c r="I403" s="503"/>
      <c r="J403" s="514"/>
      <c r="K403" s="353" t="str">
        <f t="shared" si="129"/>
        <v/>
      </c>
      <c r="L403" s="354" t="str">
        <f t="shared" si="153"/>
        <v/>
      </c>
      <c r="M403" s="355" t="str">
        <f t="shared" si="139"/>
        <v/>
      </c>
      <c r="N403" s="356" t="str">
        <f t="shared" si="140"/>
        <v/>
      </c>
      <c r="O403" s="356" t="str">
        <f t="shared" si="141"/>
        <v/>
      </c>
      <c r="P403" s="357" t="str">
        <f t="shared" si="142"/>
        <v/>
      </c>
      <c r="Q403" s="234"/>
      <c r="R403" s="234"/>
      <c r="S403" s="234"/>
      <c r="T403" s="234"/>
      <c r="U403" s="234"/>
      <c r="V403" s="234"/>
      <c r="W403" s="234"/>
      <c r="X403" s="234"/>
      <c r="Y403" s="234"/>
      <c r="Z403" s="234"/>
      <c r="AA403" s="234"/>
      <c r="AB403" s="234"/>
      <c r="AC403" s="358" t="str">
        <f t="shared" si="133"/>
        <v/>
      </c>
      <c r="AD403" s="351" t="str">
        <f t="shared" si="134"/>
        <v/>
      </c>
      <c r="AE403" s="351" t="str">
        <f t="shared" si="168"/>
        <v/>
      </c>
      <c r="AF403" s="351" t="str">
        <f t="shared" si="169"/>
        <v/>
      </c>
      <c r="AG403" s="351" t="str">
        <f t="shared" si="170"/>
        <v/>
      </c>
      <c r="AH403" s="351" t="str">
        <f t="shared" si="171"/>
        <v/>
      </c>
      <c r="AI403" s="387" t="str">
        <f t="shared" si="154"/>
        <v/>
      </c>
      <c r="AJ403" s="282"/>
      <c r="AK403" s="235">
        <f t="shared" si="155"/>
        <v>0</v>
      </c>
      <c r="AL403" s="235">
        <f t="shared" si="156"/>
        <v>0</v>
      </c>
      <c r="AM403" s="235" t="str">
        <f t="shared" si="172"/>
        <v/>
      </c>
      <c r="AN403" s="235">
        <f t="shared" si="158"/>
        <v>0</v>
      </c>
      <c r="AO403" s="235">
        <f t="shared" si="173"/>
        <v>0</v>
      </c>
      <c r="AP403" s="235" t="str">
        <f t="shared" si="174"/>
        <v/>
      </c>
      <c r="AQ403" s="235">
        <f t="shared" si="159"/>
        <v>0</v>
      </c>
      <c r="AR403" s="235">
        <f t="shared" si="160"/>
        <v>0</v>
      </c>
      <c r="AS403" s="235" t="str">
        <f t="shared" si="161"/>
        <v/>
      </c>
      <c r="AT403" s="235">
        <f t="shared" si="162"/>
        <v>0</v>
      </c>
      <c r="AU403" s="235">
        <f t="shared" si="163"/>
        <v>0</v>
      </c>
      <c r="AV403" s="235" t="str">
        <f t="shared" si="164"/>
        <v/>
      </c>
      <c r="AW403" s="235">
        <f t="shared" si="165"/>
        <v>0</v>
      </c>
      <c r="AX403" s="235">
        <f t="shared" si="166"/>
        <v>0</v>
      </c>
      <c r="AY403" s="235" t="str">
        <f t="shared" si="167"/>
        <v/>
      </c>
      <c r="BA403" s="235" t="str">
        <f t="shared" si="157"/>
        <v/>
      </c>
    </row>
    <row r="404" spans="1:53" ht="18" customHeight="1" x14ac:dyDescent="0.2">
      <c r="A404" s="234"/>
      <c r="B404" s="923"/>
      <c r="C404" s="132"/>
      <c r="D404" s="512"/>
      <c r="E404" s="513"/>
      <c r="F404" s="503"/>
      <c r="G404" s="514"/>
      <c r="H404" s="503"/>
      <c r="I404" s="503"/>
      <c r="J404" s="514"/>
      <c r="K404" s="353" t="str">
        <f t="shared" si="129"/>
        <v/>
      </c>
      <c r="L404" s="354" t="str">
        <f t="shared" si="153"/>
        <v/>
      </c>
      <c r="M404" s="355" t="str">
        <f t="shared" si="139"/>
        <v/>
      </c>
      <c r="N404" s="356" t="str">
        <f t="shared" si="140"/>
        <v/>
      </c>
      <c r="O404" s="356" t="str">
        <f t="shared" si="141"/>
        <v/>
      </c>
      <c r="P404" s="357" t="str">
        <f t="shared" si="142"/>
        <v/>
      </c>
      <c r="Q404" s="234"/>
      <c r="R404" s="234"/>
      <c r="S404" s="234"/>
      <c r="T404" s="234"/>
      <c r="U404" s="234"/>
      <c r="V404" s="234"/>
      <c r="W404" s="234"/>
      <c r="X404" s="234"/>
      <c r="Y404" s="234"/>
      <c r="Z404" s="234"/>
      <c r="AA404" s="234"/>
      <c r="AB404" s="234"/>
      <c r="AC404" s="358" t="str">
        <f t="shared" si="133"/>
        <v/>
      </c>
      <c r="AD404" s="351" t="str">
        <f t="shared" si="134"/>
        <v/>
      </c>
      <c r="AE404" s="351" t="str">
        <f t="shared" si="168"/>
        <v/>
      </c>
      <c r="AF404" s="351" t="str">
        <f t="shared" si="169"/>
        <v/>
      </c>
      <c r="AG404" s="351" t="str">
        <f t="shared" si="170"/>
        <v/>
      </c>
      <c r="AH404" s="351" t="str">
        <f t="shared" si="171"/>
        <v/>
      </c>
      <c r="AI404" s="387" t="str">
        <f t="shared" si="154"/>
        <v/>
      </c>
      <c r="AJ404" s="282"/>
      <c r="AK404" s="235">
        <f t="shared" si="155"/>
        <v>0</v>
      </c>
      <c r="AL404" s="235">
        <f t="shared" si="156"/>
        <v>0</v>
      </c>
      <c r="AM404" s="235" t="str">
        <f t="shared" si="172"/>
        <v/>
      </c>
      <c r="AN404" s="235">
        <f t="shared" si="158"/>
        <v>0</v>
      </c>
      <c r="AO404" s="235">
        <f t="shared" si="173"/>
        <v>0</v>
      </c>
      <c r="AP404" s="235" t="str">
        <f t="shared" si="174"/>
        <v/>
      </c>
      <c r="AQ404" s="235">
        <f t="shared" si="159"/>
        <v>0</v>
      </c>
      <c r="AR404" s="235">
        <f t="shared" si="160"/>
        <v>0</v>
      </c>
      <c r="AS404" s="235" t="str">
        <f t="shared" si="161"/>
        <v/>
      </c>
      <c r="AT404" s="235">
        <f t="shared" si="162"/>
        <v>0</v>
      </c>
      <c r="AU404" s="235">
        <f t="shared" si="163"/>
        <v>0</v>
      </c>
      <c r="AV404" s="235" t="str">
        <f t="shared" si="164"/>
        <v/>
      </c>
      <c r="AW404" s="235">
        <f t="shared" si="165"/>
        <v>0</v>
      </c>
      <c r="AX404" s="235">
        <f t="shared" si="166"/>
        <v>0</v>
      </c>
      <c r="AY404" s="235" t="str">
        <f t="shared" si="167"/>
        <v/>
      </c>
      <c r="BA404" s="235" t="str">
        <f t="shared" si="157"/>
        <v/>
      </c>
    </row>
    <row r="405" spans="1:53" ht="18" customHeight="1" x14ac:dyDescent="0.2">
      <c r="A405" s="234"/>
      <c r="B405" s="923"/>
      <c r="C405" s="132"/>
      <c r="D405" s="512"/>
      <c r="E405" s="513"/>
      <c r="F405" s="503"/>
      <c r="G405" s="514"/>
      <c r="H405" s="503"/>
      <c r="I405" s="503"/>
      <c r="J405" s="514"/>
      <c r="K405" s="353" t="str">
        <f t="shared" si="129"/>
        <v/>
      </c>
      <c r="L405" s="354" t="str">
        <f t="shared" si="153"/>
        <v/>
      </c>
      <c r="M405" s="355" t="str">
        <f t="shared" si="139"/>
        <v/>
      </c>
      <c r="N405" s="356" t="str">
        <f t="shared" si="140"/>
        <v/>
      </c>
      <c r="O405" s="356" t="str">
        <f t="shared" si="141"/>
        <v/>
      </c>
      <c r="P405" s="357" t="str">
        <f t="shared" si="142"/>
        <v/>
      </c>
      <c r="Q405" s="234"/>
      <c r="R405" s="234"/>
      <c r="S405" s="234"/>
      <c r="T405" s="234"/>
      <c r="U405" s="234"/>
      <c r="V405" s="234"/>
      <c r="W405" s="234"/>
      <c r="X405" s="234"/>
      <c r="Y405" s="234"/>
      <c r="Z405" s="234"/>
      <c r="AA405" s="234"/>
      <c r="AB405" s="234"/>
      <c r="AC405" s="358" t="str">
        <f t="shared" si="133"/>
        <v/>
      </c>
      <c r="AD405" s="351" t="str">
        <f t="shared" si="134"/>
        <v/>
      </c>
      <c r="AE405" s="351" t="str">
        <f t="shared" si="168"/>
        <v/>
      </c>
      <c r="AF405" s="351" t="str">
        <f t="shared" si="169"/>
        <v/>
      </c>
      <c r="AG405" s="351" t="str">
        <f t="shared" si="170"/>
        <v/>
      </c>
      <c r="AH405" s="351" t="str">
        <f t="shared" si="171"/>
        <v/>
      </c>
      <c r="AI405" s="387" t="str">
        <f t="shared" si="154"/>
        <v/>
      </c>
      <c r="AJ405" s="282"/>
      <c r="AK405" s="235">
        <f t="shared" si="155"/>
        <v>0</v>
      </c>
      <c r="AL405" s="235">
        <f t="shared" si="156"/>
        <v>0</v>
      </c>
      <c r="AM405" s="235" t="str">
        <f t="shared" si="172"/>
        <v/>
      </c>
      <c r="AN405" s="235">
        <f t="shared" si="158"/>
        <v>0</v>
      </c>
      <c r="AO405" s="235">
        <f t="shared" si="173"/>
        <v>0</v>
      </c>
      <c r="AP405" s="235" t="str">
        <f t="shared" si="174"/>
        <v/>
      </c>
      <c r="AQ405" s="235">
        <f t="shared" si="159"/>
        <v>0</v>
      </c>
      <c r="AR405" s="235">
        <f t="shared" si="160"/>
        <v>0</v>
      </c>
      <c r="AS405" s="235" t="str">
        <f t="shared" si="161"/>
        <v/>
      </c>
      <c r="AT405" s="235">
        <f t="shared" si="162"/>
        <v>0</v>
      </c>
      <c r="AU405" s="235">
        <f t="shared" si="163"/>
        <v>0</v>
      </c>
      <c r="AV405" s="235" t="str">
        <f t="shared" si="164"/>
        <v/>
      </c>
      <c r="AW405" s="235">
        <f t="shared" si="165"/>
        <v>0</v>
      </c>
      <c r="AX405" s="235">
        <f t="shared" si="166"/>
        <v>0</v>
      </c>
      <c r="AY405" s="235" t="str">
        <f t="shared" si="167"/>
        <v/>
      </c>
      <c r="BA405" s="235" t="str">
        <f t="shared" si="157"/>
        <v/>
      </c>
    </row>
    <row r="406" spans="1:53" ht="18" customHeight="1" x14ac:dyDescent="0.2">
      <c r="A406" s="234"/>
      <c r="B406" s="923"/>
      <c r="C406" s="132"/>
      <c r="D406" s="512"/>
      <c r="E406" s="513"/>
      <c r="F406" s="503"/>
      <c r="G406" s="514"/>
      <c r="H406" s="503"/>
      <c r="I406" s="503"/>
      <c r="J406" s="514"/>
      <c r="K406" s="353" t="str">
        <f t="shared" si="129"/>
        <v/>
      </c>
      <c r="L406" s="354" t="str">
        <f t="shared" si="153"/>
        <v/>
      </c>
      <c r="M406" s="355" t="str">
        <f t="shared" si="139"/>
        <v/>
      </c>
      <c r="N406" s="356" t="str">
        <f t="shared" si="140"/>
        <v/>
      </c>
      <c r="O406" s="356" t="str">
        <f t="shared" si="141"/>
        <v/>
      </c>
      <c r="P406" s="357" t="str">
        <f t="shared" si="142"/>
        <v/>
      </c>
      <c r="Q406" s="234"/>
      <c r="R406" s="234"/>
      <c r="S406" s="234"/>
      <c r="T406" s="234"/>
      <c r="U406" s="234"/>
      <c r="V406" s="234"/>
      <c r="W406" s="234"/>
      <c r="X406" s="234"/>
      <c r="Y406" s="234"/>
      <c r="Z406" s="234"/>
      <c r="AA406" s="234"/>
      <c r="AB406" s="234"/>
      <c r="AC406" s="358" t="str">
        <f t="shared" si="133"/>
        <v/>
      </c>
      <c r="AD406" s="351" t="str">
        <f t="shared" si="134"/>
        <v/>
      </c>
      <c r="AE406" s="351" t="str">
        <f t="shared" si="168"/>
        <v/>
      </c>
      <c r="AF406" s="351" t="str">
        <f t="shared" si="169"/>
        <v/>
      </c>
      <c r="AG406" s="351" t="str">
        <f t="shared" si="170"/>
        <v/>
      </c>
      <c r="AH406" s="351" t="str">
        <f t="shared" si="171"/>
        <v/>
      </c>
      <c r="AI406" s="387" t="str">
        <f t="shared" si="154"/>
        <v/>
      </c>
      <c r="AJ406" s="352" t="str">
        <f>C303</f>
        <v/>
      </c>
      <c r="AK406" s="235">
        <f t="shared" si="155"/>
        <v>0</v>
      </c>
      <c r="AL406" s="235">
        <f t="shared" si="156"/>
        <v>0</v>
      </c>
      <c r="AM406" s="235" t="str">
        <f t="shared" si="172"/>
        <v/>
      </c>
      <c r="AN406" s="235">
        <f t="shared" si="158"/>
        <v>0</v>
      </c>
      <c r="AO406" s="235">
        <f t="shared" si="173"/>
        <v>0</v>
      </c>
      <c r="AP406" s="235" t="str">
        <f t="shared" si="174"/>
        <v/>
      </c>
      <c r="AQ406" s="235">
        <f t="shared" si="159"/>
        <v>0</v>
      </c>
      <c r="AR406" s="235">
        <f t="shared" si="160"/>
        <v>0</v>
      </c>
      <c r="AS406" s="235" t="str">
        <f t="shared" si="161"/>
        <v/>
      </c>
      <c r="AT406" s="235">
        <f t="shared" si="162"/>
        <v>0</v>
      </c>
      <c r="AU406" s="235">
        <f t="shared" si="163"/>
        <v>0</v>
      </c>
      <c r="AV406" s="235" t="str">
        <f t="shared" si="164"/>
        <v/>
      </c>
      <c r="AW406" s="235">
        <f t="shared" si="165"/>
        <v>0</v>
      </c>
      <c r="AX406" s="235">
        <f t="shared" si="166"/>
        <v>0</v>
      </c>
      <c r="AY406" s="235" t="str">
        <f t="shared" si="167"/>
        <v/>
      </c>
      <c r="BA406" s="235" t="str">
        <f t="shared" si="157"/>
        <v/>
      </c>
    </row>
    <row r="407" spans="1:53" ht="18" customHeight="1" x14ac:dyDescent="0.2">
      <c r="A407" s="234"/>
      <c r="B407" s="923"/>
      <c r="C407" s="132"/>
      <c r="D407" s="512"/>
      <c r="E407" s="513"/>
      <c r="F407" s="503"/>
      <c r="G407" s="514"/>
      <c r="H407" s="503"/>
      <c r="I407" s="503"/>
      <c r="J407" s="514"/>
      <c r="K407" s="353" t="str">
        <f t="shared" si="129"/>
        <v/>
      </c>
      <c r="L407" s="354" t="str">
        <f t="shared" si="153"/>
        <v/>
      </c>
      <c r="M407" s="355" t="str">
        <f t="shared" si="139"/>
        <v/>
      </c>
      <c r="N407" s="356" t="str">
        <f t="shared" si="140"/>
        <v/>
      </c>
      <c r="O407" s="356" t="str">
        <f t="shared" si="141"/>
        <v/>
      </c>
      <c r="P407" s="357" t="str">
        <f t="shared" si="142"/>
        <v/>
      </c>
      <c r="Q407" s="234"/>
      <c r="R407" s="234"/>
      <c r="S407" s="234"/>
      <c r="T407" s="234"/>
      <c r="U407" s="234"/>
      <c r="V407" s="234"/>
      <c r="W407" s="234"/>
      <c r="X407" s="234"/>
      <c r="Y407" s="234"/>
      <c r="Z407" s="234"/>
      <c r="AA407" s="234"/>
      <c r="AB407" s="234"/>
      <c r="AC407" s="358" t="str">
        <f t="shared" si="133"/>
        <v/>
      </c>
      <c r="AD407" s="351" t="str">
        <f t="shared" si="134"/>
        <v/>
      </c>
      <c r="AE407" s="351" t="str">
        <f t="shared" si="168"/>
        <v/>
      </c>
      <c r="AF407" s="351" t="str">
        <f t="shared" si="169"/>
        <v/>
      </c>
      <c r="AG407" s="351" t="str">
        <f t="shared" si="170"/>
        <v/>
      </c>
      <c r="AH407" s="351" t="str">
        <f t="shared" si="171"/>
        <v/>
      </c>
      <c r="AI407" s="387" t="str">
        <f t="shared" si="154"/>
        <v/>
      </c>
      <c r="AJ407" s="282"/>
      <c r="AM407" s="235" t="str">
        <f t="shared" si="172"/>
        <v/>
      </c>
      <c r="AN407" s="235">
        <f t="shared" si="158"/>
        <v>0</v>
      </c>
      <c r="AO407" s="235">
        <f t="shared" si="173"/>
        <v>0</v>
      </c>
      <c r="AP407" s="235" t="str">
        <f t="shared" si="174"/>
        <v/>
      </c>
      <c r="AQ407" s="235">
        <f t="shared" si="159"/>
        <v>0</v>
      </c>
      <c r="AR407" s="235">
        <f t="shared" si="160"/>
        <v>0</v>
      </c>
      <c r="AS407" s="235" t="str">
        <f t="shared" si="161"/>
        <v/>
      </c>
      <c r="AT407" s="235">
        <f t="shared" si="162"/>
        <v>0</v>
      </c>
      <c r="AU407" s="235">
        <f t="shared" si="163"/>
        <v>0</v>
      </c>
      <c r="AV407" s="235" t="str">
        <f t="shared" si="164"/>
        <v/>
      </c>
      <c r="AW407" s="235">
        <f t="shared" si="165"/>
        <v>0</v>
      </c>
      <c r="AX407" s="235">
        <f t="shared" si="166"/>
        <v>0</v>
      </c>
      <c r="AY407" s="235" t="str">
        <f t="shared" si="167"/>
        <v/>
      </c>
      <c r="BA407" s="235" t="str">
        <f t="shared" si="157"/>
        <v/>
      </c>
    </row>
    <row r="408" spans="1:53" ht="18" customHeight="1" x14ac:dyDescent="0.2">
      <c r="A408" s="234"/>
      <c r="B408" s="923"/>
      <c r="C408" s="132"/>
      <c r="D408" s="512"/>
      <c r="E408" s="513"/>
      <c r="F408" s="503"/>
      <c r="G408" s="514"/>
      <c r="H408" s="503"/>
      <c r="I408" s="503"/>
      <c r="J408" s="514"/>
      <c r="K408" s="353" t="str">
        <f t="shared" si="129"/>
        <v/>
      </c>
      <c r="L408" s="354" t="str">
        <f t="shared" si="153"/>
        <v/>
      </c>
      <c r="M408" s="355" t="str">
        <f t="shared" si="139"/>
        <v/>
      </c>
      <c r="N408" s="356" t="str">
        <f t="shared" si="140"/>
        <v/>
      </c>
      <c r="O408" s="356" t="str">
        <f t="shared" si="141"/>
        <v/>
      </c>
      <c r="P408" s="357" t="str">
        <f t="shared" si="142"/>
        <v/>
      </c>
      <c r="Q408" s="234"/>
      <c r="R408" s="234"/>
      <c r="S408" s="234"/>
      <c r="T408" s="234"/>
      <c r="U408" s="234"/>
      <c r="V408" s="234"/>
      <c r="W408" s="234"/>
      <c r="X408" s="234"/>
      <c r="Y408" s="234"/>
      <c r="Z408" s="234"/>
      <c r="AA408" s="234"/>
      <c r="AB408" s="234"/>
      <c r="AC408" s="358" t="str">
        <f t="shared" si="133"/>
        <v/>
      </c>
      <c r="AD408" s="351" t="str">
        <f t="shared" si="134"/>
        <v/>
      </c>
      <c r="AE408" s="351" t="str">
        <f t="shared" si="168"/>
        <v/>
      </c>
      <c r="AF408" s="351" t="str">
        <f t="shared" si="169"/>
        <v/>
      </c>
      <c r="AG408" s="351" t="str">
        <f t="shared" si="170"/>
        <v/>
      </c>
      <c r="AH408" s="351" t="str">
        <f t="shared" si="171"/>
        <v/>
      </c>
      <c r="AI408" s="387" t="str">
        <f t="shared" si="154"/>
        <v/>
      </c>
      <c r="AJ408" s="282"/>
      <c r="AM408" s="235" t="str">
        <f t="shared" si="172"/>
        <v/>
      </c>
      <c r="AN408" s="235">
        <f t="shared" si="158"/>
        <v>0</v>
      </c>
      <c r="AO408" s="235">
        <f t="shared" si="173"/>
        <v>0</v>
      </c>
      <c r="AP408" s="235" t="str">
        <f t="shared" si="174"/>
        <v/>
      </c>
      <c r="AQ408" s="235">
        <f t="shared" si="159"/>
        <v>0</v>
      </c>
      <c r="AR408" s="235">
        <f t="shared" si="160"/>
        <v>0</v>
      </c>
      <c r="AS408" s="235" t="str">
        <f t="shared" si="161"/>
        <v/>
      </c>
      <c r="AT408" s="235">
        <f t="shared" si="162"/>
        <v>0</v>
      </c>
      <c r="AU408" s="235">
        <f t="shared" si="163"/>
        <v>0</v>
      </c>
      <c r="AV408" s="235" t="str">
        <f t="shared" si="164"/>
        <v/>
      </c>
      <c r="AW408" s="235">
        <f t="shared" si="165"/>
        <v>0</v>
      </c>
      <c r="AX408" s="235">
        <f t="shared" si="166"/>
        <v>0</v>
      </c>
      <c r="AY408" s="235" t="str">
        <f t="shared" si="167"/>
        <v/>
      </c>
      <c r="BA408" s="235" t="str">
        <f t="shared" si="157"/>
        <v/>
      </c>
    </row>
    <row r="409" spans="1:53" ht="18" customHeight="1" thickBot="1" x14ac:dyDescent="0.25">
      <c r="A409" s="234"/>
      <c r="B409" s="924"/>
      <c r="C409" s="133"/>
      <c r="D409" s="516"/>
      <c r="E409" s="517"/>
      <c r="F409" s="505"/>
      <c r="G409" s="518"/>
      <c r="H409" s="505"/>
      <c r="I409" s="505"/>
      <c r="J409" s="518"/>
      <c r="K409" s="359" t="str">
        <f t="shared" si="129"/>
        <v/>
      </c>
      <c r="L409" s="360" t="str">
        <f t="shared" si="153"/>
        <v/>
      </c>
      <c r="M409" s="371" t="str">
        <f t="shared" si="139"/>
        <v/>
      </c>
      <c r="N409" s="372" t="str">
        <f t="shared" si="140"/>
        <v/>
      </c>
      <c r="O409" s="372" t="str">
        <f t="shared" si="141"/>
        <v/>
      </c>
      <c r="P409" s="373" t="str">
        <f t="shared" si="142"/>
        <v/>
      </c>
      <c r="Q409" s="234"/>
      <c r="R409" s="234"/>
      <c r="S409" s="234"/>
      <c r="T409" s="234"/>
      <c r="U409" s="234"/>
      <c r="V409" s="234"/>
      <c r="W409" s="234"/>
      <c r="X409" s="234"/>
      <c r="Y409" s="234"/>
      <c r="Z409" s="234"/>
      <c r="AA409" s="234"/>
      <c r="AB409" s="234"/>
      <c r="AC409" s="374" t="str">
        <f t="shared" si="133"/>
        <v/>
      </c>
      <c r="AD409" s="375" t="str">
        <f t="shared" si="134"/>
        <v/>
      </c>
      <c r="AE409" s="351" t="str">
        <f t="shared" si="168"/>
        <v/>
      </c>
      <c r="AF409" s="351" t="str">
        <f t="shared" si="169"/>
        <v/>
      </c>
      <c r="AG409" s="351" t="str">
        <f t="shared" si="170"/>
        <v/>
      </c>
      <c r="AH409" s="351" t="str">
        <f t="shared" si="171"/>
        <v/>
      </c>
      <c r="AI409" s="366" t="str">
        <f t="shared" si="154"/>
        <v/>
      </c>
      <c r="AJ409" s="376"/>
      <c r="AM409" s="235" t="str">
        <f t="shared" si="172"/>
        <v/>
      </c>
      <c r="AN409" s="235">
        <f t="shared" si="158"/>
        <v>0</v>
      </c>
      <c r="AO409" s="235">
        <f t="shared" si="173"/>
        <v>0</v>
      </c>
      <c r="AP409" s="235" t="str">
        <f t="shared" si="174"/>
        <v/>
      </c>
      <c r="AQ409" s="235">
        <f t="shared" si="159"/>
        <v>0</v>
      </c>
      <c r="AR409" s="235">
        <f>AO409</f>
        <v>0</v>
      </c>
      <c r="AS409" s="235" t="str">
        <f>IF($AJ409="","",IF(AR409=0,0,AQ409/AR409))</f>
        <v/>
      </c>
      <c r="AT409" s="235">
        <f t="shared" si="162"/>
        <v>0</v>
      </c>
      <c r="AU409" s="235">
        <f t="shared" si="163"/>
        <v>0</v>
      </c>
      <c r="AV409" s="235" t="str">
        <f t="shared" si="164"/>
        <v/>
      </c>
      <c r="AW409" s="235">
        <f t="shared" si="165"/>
        <v>0</v>
      </c>
      <c r="AX409" s="235">
        <f t="shared" si="166"/>
        <v>0</v>
      </c>
      <c r="AY409" s="235" t="str">
        <f t="shared" si="167"/>
        <v/>
      </c>
      <c r="BA409" s="235" t="str">
        <f t="shared" si="157"/>
        <v/>
      </c>
    </row>
    <row r="410" spans="1:53" ht="18" customHeight="1" x14ac:dyDescent="0.2">
      <c r="A410" s="234"/>
      <c r="B410" s="936" t="s">
        <v>403</v>
      </c>
      <c r="C410" s="131"/>
      <c r="D410" s="528"/>
      <c r="E410" s="513"/>
      <c r="F410" s="529"/>
      <c r="G410" s="520"/>
      <c r="H410" s="529"/>
      <c r="I410" s="502"/>
      <c r="J410" s="520"/>
      <c r="K410" s="367" t="str">
        <f t="shared" si="129"/>
        <v/>
      </c>
      <c r="L410" s="368" t="str">
        <f>IF(C410="","",IF(D410="",0,F410*K410))</f>
        <v/>
      </c>
      <c r="M410" s="347" t="str">
        <f t="shared" si="139"/>
        <v/>
      </c>
      <c r="N410" s="348" t="str">
        <f t="shared" si="140"/>
        <v/>
      </c>
      <c r="O410" s="348" t="str">
        <f t="shared" si="141"/>
        <v/>
      </c>
      <c r="P410" s="349" t="str">
        <f t="shared" si="142"/>
        <v/>
      </c>
      <c r="Q410" s="234"/>
      <c r="R410" s="234"/>
      <c r="S410" s="234"/>
      <c r="T410" s="234"/>
      <c r="U410" s="234"/>
      <c r="V410" s="234"/>
      <c r="W410" s="234"/>
      <c r="X410" s="234"/>
      <c r="Y410" s="234"/>
      <c r="Z410" s="234"/>
      <c r="AA410" s="234"/>
      <c r="AB410" s="234"/>
      <c r="AC410" s="380" t="str">
        <f t="shared" si="133"/>
        <v/>
      </c>
      <c r="AD410" s="381" t="str">
        <f t="shared" si="134"/>
        <v/>
      </c>
      <c r="AE410" s="351" t="str">
        <f t="shared" si="168"/>
        <v/>
      </c>
      <c r="AF410" s="351" t="str">
        <f t="shared" si="169"/>
        <v/>
      </c>
      <c r="AG410" s="351" t="str">
        <f t="shared" si="170"/>
        <v/>
      </c>
      <c r="AH410" s="351" t="str">
        <f t="shared" si="171"/>
        <v/>
      </c>
      <c r="AI410" s="241" t="str">
        <f t="shared" ref="AI410:AI424" si="175">VLOOKUP(AC410,$C$300:$F$314,4,FALSE)</f>
        <v/>
      </c>
      <c r="AJ410" s="382" t="str">
        <f>C300</f>
        <v/>
      </c>
      <c r="AK410" s="235">
        <f t="shared" ref="AK410:AK420" si="176">SUMIF($AC$410:$AC$424,$AJ410,$AD$410:$AD$424)</f>
        <v>0</v>
      </c>
      <c r="AL410" s="235">
        <f t="shared" ref="AL410:AL420" si="177">SUMIF($C$410:$C$424,$AJ410,$E$410:$E$424)</f>
        <v>0</v>
      </c>
      <c r="AM410" s="235" t="str">
        <f t="shared" si="172"/>
        <v/>
      </c>
      <c r="AN410" s="235">
        <f>SUMIF($AC$410:$AC$424,$AJ410,$AE$410:$AE$424)</f>
        <v>0</v>
      </c>
      <c r="AO410" s="235">
        <f t="shared" si="173"/>
        <v>0</v>
      </c>
      <c r="AP410" s="235" t="str">
        <f t="shared" si="174"/>
        <v/>
      </c>
      <c r="AQ410" s="235">
        <f>SUMIF($AC$410:$AC$424,$AJ410,$AF$410:$AF$424)</f>
        <v>0</v>
      </c>
      <c r="AR410" s="235">
        <f t="shared" ref="AR410" si="178">AO410</f>
        <v>0</v>
      </c>
      <c r="AS410" s="235" t="str">
        <f t="shared" ref="AS410" si="179">IF($AJ410="","",IF(AR410=0,0,AQ410/AR410))</f>
        <v/>
      </c>
      <c r="AT410" s="235">
        <f>SUMIF($AC$410:$AC$424,$AJ410,$AG$410:$AG$424)</f>
        <v>0</v>
      </c>
      <c r="AU410" s="235">
        <f t="shared" si="163"/>
        <v>0</v>
      </c>
      <c r="AV410" s="235" t="str">
        <f t="shared" si="164"/>
        <v/>
      </c>
      <c r="AW410" s="235">
        <f>SUMIF($AC$410:$AC$424,$AJ410,$AH$410:$AH$424)</f>
        <v>0</v>
      </c>
      <c r="AX410" s="235">
        <f t="shared" si="166"/>
        <v>0</v>
      </c>
      <c r="AY410" s="235" t="str">
        <f t="shared" si="167"/>
        <v/>
      </c>
      <c r="BA410" s="235" t="str">
        <f t="shared" ref="BA410:BA424" si="180">IF(AK410=0,"",SUMIF($AC$410:$AC$424,$AJ410,$AI$410:$AI$424))</f>
        <v/>
      </c>
    </row>
    <row r="411" spans="1:53" ht="18" customHeight="1" x14ac:dyDescent="0.2">
      <c r="A411" s="234"/>
      <c r="B411" s="923"/>
      <c r="C411" s="132"/>
      <c r="D411" s="512"/>
      <c r="E411" s="513"/>
      <c r="F411" s="503"/>
      <c r="G411" s="514"/>
      <c r="H411" s="503"/>
      <c r="I411" s="503"/>
      <c r="J411" s="514"/>
      <c r="K411" s="353" t="str">
        <f t="shared" si="129"/>
        <v/>
      </c>
      <c r="L411" s="354" t="str">
        <f t="shared" si="153"/>
        <v/>
      </c>
      <c r="M411" s="355" t="str">
        <f t="shared" si="139"/>
        <v/>
      </c>
      <c r="N411" s="356" t="str">
        <f t="shared" si="140"/>
        <v/>
      </c>
      <c r="O411" s="356" t="str">
        <f t="shared" si="141"/>
        <v/>
      </c>
      <c r="P411" s="357" t="str">
        <f t="shared" si="142"/>
        <v/>
      </c>
      <c r="Q411" s="234"/>
      <c r="R411" s="234"/>
      <c r="S411" s="234"/>
      <c r="T411" s="234"/>
      <c r="U411" s="234"/>
      <c r="V411" s="234"/>
      <c r="W411" s="234"/>
      <c r="X411" s="234"/>
      <c r="Y411" s="234"/>
      <c r="Z411" s="234"/>
      <c r="AA411" s="234"/>
      <c r="AB411" s="234"/>
      <c r="AC411" s="358" t="str">
        <f t="shared" si="133"/>
        <v/>
      </c>
      <c r="AD411" s="351" t="str">
        <f t="shared" si="134"/>
        <v/>
      </c>
      <c r="AE411" s="351" t="str">
        <f t="shared" si="168"/>
        <v/>
      </c>
      <c r="AF411" s="351" t="str">
        <f t="shared" si="169"/>
        <v/>
      </c>
      <c r="AG411" s="351" t="str">
        <f t="shared" si="170"/>
        <v/>
      </c>
      <c r="AH411" s="351" t="str">
        <f t="shared" si="171"/>
        <v/>
      </c>
      <c r="AI411" s="241" t="str">
        <f t="shared" si="175"/>
        <v/>
      </c>
      <c r="AJ411" s="282" t="str">
        <f>C301</f>
        <v/>
      </c>
      <c r="AK411" s="235">
        <f t="shared" si="176"/>
        <v>0</v>
      </c>
      <c r="AL411" s="235">
        <f t="shared" si="177"/>
        <v>0</v>
      </c>
      <c r="AM411" s="235" t="str">
        <f t="shared" si="172"/>
        <v/>
      </c>
      <c r="AN411" s="235">
        <f t="shared" ref="AN411:AN424" si="181">SUMIF($AC$410:$AC$424,$AJ411,$AE$410:$AE$424)</f>
        <v>0</v>
      </c>
      <c r="AO411" s="235">
        <f t="shared" si="173"/>
        <v>0</v>
      </c>
      <c r="AP411" s="235" t="str">
        <f t="shared" si="174"/>
        <v/>
      </c>
      <c r="AQ411" s="235">
        <f t="shared" ref="AQ411:AQ424" si="182">SUMIF($AC$410:$AC$424,$AJ411,$AF$410:$AF$424)</f>
        <v>0</v>
      </c>
      <c r="AR411" s="235">
        <f t="shared" ref="AR411:AR427" si="183">AO411</f>
        <v>0</v>
      </c>
      <c r="AS411" s="235" t="str">
        <f t="shared" ref="AS411:AS427" si="184">IF($AJ411="","",IF(AR411=0,0,AQ411/AR411))</f>
        <v/>
      </c>
      <c r="AT411" s="235">
        <f t="shared" ref="AT411:AT424" si="185">SUMIF($AC$410:$AC$424,$AJ411,$AG$410:$AG$424)</f>
        <v>0</v>
      </c>
      <c r="AU411" s="235">
        <f t="shared" ref="AU411:AU427" si="186">AR411</f>
        <v>0</v>
      </c>
      <c r="AV411" s="235" t="str">
        <f t="shared" ref="AV411:AV427" si="187">IF($AJ411="","",IF(AU411=0,0,AT411/AU411))</f>
        <v/>
      </c>
      <c r="AW411" s="235">
        <f t="shared" ref="AW411:AW424" si="188">SUMIF($AC$410:$AC$424,$AJ411,$AH$410:$AH$424)</f>
        <v>0</v>
      </c>
      <c r="AX411" s="235">
        <f t="shared" ref="AX411:AX427" si="189">AU411</f>
        <v>0</v>
      </c>
      <c r="AY411" s="235" t="str">
        <f t="shared" ref="AY411:AY427" si="190">IF($AJ411="","",IF(AX411=0,0,AW411/AX411))</f>
        <v/>
      </c>
      <c r="BA411" s="235" t="str">
        <f t="shared" si="180"/>
        <v/>
      </c>
    </row>
    <row r="412" spans="1:53" ht="18" customHeight="1" x14ac:dyDescent="0.2">
      <c r="A412" s="234"/>
      <c r="B412" s="923"/>
      <c r="C412" s="132"/>
      <c r="D412" s="512"/>
      <c r="E412" s="513"/>
      <c r="F412" s="503"/>
      <c r="G412" s="514"/>
      <c r="H412" s="503"/>
      <c r="I412" s="503"/>
      <c r="J412" s="514"/>
      <c r="K412" s="353" t="str">
        <f t="shared" si="129"/>
        <v/>
      </c>
      <c r="L412" s="354" t="str">
        <f t="shared" si="153"/>
        <v/>
      </c>
      <c r="M412" s="355" t="str">
        <f t="shared" si="139"/>
        <v/>
      </c>
      <c r="N412" s="356" t="str">
        <f t="shared" si="140"/>
        <v/>
      </c>
      <c r="O412" s="356" t="str">
        <f t="shared" si="141"/>
        <v/>
      </c>
      <c r="P412" s="357" t="str">
        <f t="shared" si="142"/>
        <v/>
      </c>
      <c r="Q412" s="234"/>
      <c r="R412" s="234"/>
      <c r="S412" s="234"/>
      <c r="T412" s="234"/>
      <c r="U412" s="234"/>
      <c r="V412" s="234"/>
      <c r="W412" s="234"/>
      <c r="X412" s="234"/>
      <c r="Y412" s="234"/>
      <c r="Z412" s="234"/>
      <c r="AA412" s="234"/>
      <c r="AB412" s="234"/>
      <c r="AC412" s="358" t="str">
        <f t="shared" si="133"/>
        <v/>
      </c>
      <c r="AD412" s="351" t="str">
        <f t="shared" si="134"/>
        <v/>
      </c>
      <c r="AE412" s="351" t="str">
        <f t="shared" si="168"/>
        <v/>
      </c>
      <c r="AF412" s="351" t="str">
        <f t="shared" si="169"/>
        <v/>
      </c>
      <c r="AG412" s="351" t="str">
        <f t="shared" si="170"/>
        <v/>
      </c>
      <c r="AH412" s="351" t="str">
        <f t="shared" si="171"/>
        <v/>
      </c>
      <c r="AI412" s="241" t="str">
        <f t="shared" si="175"/>
        <v/>
      </c>
      <c r="AJ412" s="282" t="str">
        <f>C302</f>
        <v/>
      </c>
      <c r="AK412" s="235">
        <f t="shared" si="176"/>
        <v>0</v>
      </c>
      <c r="AL412" s="235">
        <f t="shared" si="177"/>
        <v>0</v>
      </c>
      <c r="AM412" s="235" t="str">
        <f t="shared" si="172"/>
        <v/>
      </c>
      <c r="AN412" s="235">
        <f t="shared" si="181"/>
        <v>0</v>
      </c>
      <c r="AO412" s="235">
        <f t="shared" si="173"/>
        <v>0</v>
      </c>
      <c r="AP412" s="235" t="str">
        <f t="shared" si="174"/>
        <v/>
      </c>
      <c r="AQ412" s="235">
        <f t="shared" si="182"/>
        <v>0</v>
      </c>
      <c r="AR412" s="235">
        <f t="shared" si="183"/>
        <v>0</v>
      </c>
      <c r="AS412" s="235" t="str">
        <f t="shared" si="184"/>
        <v/>
      </c>
      <c r="AT412" s="235">
        <f t="shared" si="185"/>
        <v>0</v>
      </c>
      <c r="AU412" s="235">
        <f t="shared" si="186"/>
        <v>0</v>
      </c>
      <c r="AV412" s="235" t="str">
        <f t="shared" si="187"/>
        <v/>
      </c>
      <c r="AW412" s="235">
        <f t="shared" si="188"/>
        <v>0</v>
      </c>
      <c r="AX412" s="235">
        <f t="shared" si="189"/>
        <v>0</v>
      </c>
      <c r="AY412" s="235" t="str">
        <f t="shared" si="190"/>
        <v/>
      </c>
      <c r="BA412" s="235" t="str">
        <f t="shared" si="180"/>
        <v/>
      </c>
    </row>
    <row r="413" spans="1:53" ht="18" customHeight="1" x14ac:dyDescent="0.2">
      <c r="A413" s="234"/>
      <c r="B413" s="923"/>
      <c r="C413" s="132"/>
      <c r="D413" s="512"/>
      <c r="E413" s="513"/>
      <c r="F413" s="503"/>
      <c r="G413" s="514"/>
      <c r="H413" s="503"/>
      <c r="I413" s="503"/>
      <c r="J413" s="514"/>
      <c r="K413" s="353" t="str">
        <f t="shared" si="129"/>
        <v/>
      </c>
      <c r="L413" s="354" t="str">
        <f t="shared" si="153"/>
        <v/>
      </c>
      <c r="M413" s="355" t="str">
        <f t="shared" si="139"/>
        <v/>
      </c>
      <c r="N413" s="356" t="str">
        <f t="shared" si="140"/>
        <v/>
      </c>
      <c r="O413" s="356" t="str">
        <f t="shared" si="141"/>
        <v/>
      </c>
      <c r="P413" s="357" t="str">
        <f t="shared" si="142"/>
        <v/>
      </c>
      <c r="Q413" s="234"/>
      <c r="R413" s="234"/>
      <c r="S413" s="234"/>
      <c r="T413" s="234"/>
      <c r="U413" s="234"/>
      <c r="V413" s="234"/>
      <c r="W413" s="234"/>
      <c r="X413" s="234"/>
      <c r="Y413" s="234"/>
      <c r="Z413" s="234"/>
      <c r="AA413" s="234"/>
      <c r="AB413" s="234"/>
      <c r="AC413" s="358" t="str">
        <f t="shared" si="133"/>
        <v/>
      </c>
      <c r="AD413" s="351" t="str">
        <f t="shared" si="134"/>
        <v/>
      </c>
      <c r="AE413" s="351" t="str">
        <f t="shared" si="168"/>
        <v/>
      </c>
      <c r="AF413" s="351" t="str">
        <f t="shared" si="169"/>
        <v/>
      </c>
      <c r="AG413" s="351" t="str">
        <f t="shared" si="170"/>
        <v/>
      </c>
      <c r="AH413" s="351" t="str">
        <f t="shared" si="171"/>
        <v/>
      </c>
      <c r="AI413" s="241" t="str">
        <f t="shared" si="175"/>
        <v/>
      </c>
      <c r="AJ413" s="282" t="str">
        <f>C303</f>
        <v/>
      </c>
      <c r="AK413" s="235">
        <f t="shared" si="176"/>
        <v>0</v>
      </c>
      <c r="AL413" s="235">
        <f t="shared" si="177"/>
        <v>0</v>
      </c>
      <c r="AM413" s="235" t="str">
        <f t="shared" si="172"/>
        <v/>
      </c>
      <c r="AN413" s="235">
        <f t="shared" si="181"/>
        <v>0</v>
      </c>
      <c r="AO413" s="235">
        <f t="shared" si="173"/>
        <v>0</v>
      </c>
      <c r="AP413" s="235" t="str">
        <f t="shared" si="174"/>
        <v/>
      </c>
      <c r="AQ413" s="235">
        <f t="shared" si="182"/>
        <v>0</v>
      </c>
      <c r="AR413" s="235">
        <f t="shared" si="183"/>
        <v>0</v>
      </c>
      <c r="AS413" s="235" t="str">
        <f t="shared" si="184"/>
        <v/>
      </c>
      <c r="AT413" s="235">
        <f t="shared" si="185"/>
        <v>0</v>
      </c>
      <c r="AU413" s="235">
        <f t="shared" si="186"/>
        <v>0</v>
      </c>
      <c r="AV413" s="235" t="str">
        <f t="shared" si="187"/>
        <v/>
      </c>
      <c r="AW413" s="235">
        <f t="shared" si="188"/>
        <v>0</v>
      </c>
      <c r="AX413" s="235">
        <f t="shared" si="189"/>
        <v>0</v>
      </c>
      <c r="AY413" s="235" t="str">
        <f t="shared" si="190"/>
        <v/>
      </c>
      <c r="BA413" s="235" t="str">
        <f t="shared" si="180"/>
        <v/>
      </c>
    </row>
    <row r="414" spans="1:53" ht="18" customHeight="1" x14ac:dyDescent="0.2">
      <c r="A414" s="234"/>
      <c r="B414" s="923"/>
      <c r="C414" s="132"/>
      <c r="D414" s="512"/>
      <c r="E414" s="513"/>
      <c r="F414" s="503"/>
      <c r="G414" s="514"/>
      <c r="H414" s="503"/>
      <c r="I414" s="503"/>
      <c r="J414" s="514"/>
      <c r="K414" s="353" t="str">
        <f t="shared" si="129"/>
        <v/>
      </c>
      <c r="L414" s="354" t="str">
        <f t="shared" si="153"/>
        <v/>
      </c>
      <c r="M414" s="355" t="str">
        <f t="shared" si="139"/>
        <v/>
      </c>
      <c r="N414" s="356" t="str">
        <f t="shared" si="140"/>
        <v/>
      </c>
      <c r="O414" s="356" t="str">
        <f t="shared" si="141"/>
        <v/>
      </c>
      <c r="P414" s="357" t="str">
        <f t="shared" si="142"/>
        <v/>
      </c>
      <c r="Q414" s="234"/>
      <c r="R414" s="234"/>
      <c r="S414" s="234"/>
      <c r="T414" s="234"/>
      <c r="U414" s="234"/>
      <c r="V414" s="234"/>
      <c r="W414" s="234"/>
      <c r="X414" s="234"/>
      <c r="Y414" s="234"/>
      <c r="Z414" s="234"/>
      <c r="AA414" s="234"/>
      <c r="AB414" s="234"/>
      <c r="AC414" s="358" t="str">
        <f t="shared" si="133"/>
        <v/>
      </c>
      <c r="AD414" s="351" t="str">
        <f t="shared" si="134"/>
        <v/>
      </c>
      <c r="AE414" s="351" t="str">
        <f t="shared" si="168"/>
        <v/>
      </c>
      <c r="AF414" s="351" t="str">
        <f t="shared" si="169"/>
        <v/>
      </c>
      <c r="AG414" s="351" t="str">
        <f t="shared" si="170"/>
        <v/>
      </c>
      <c r="AH414" s="351" t="str">
        <f t="shared" si="171"/>
        <v/>
      </c>
      <c r="AI414" s="241" t="str">
        <f t="shared" si="175"/>
        <v/>
      </c>
      <c r="AJ414" s="282" t="str">
        <f>C310</f>
        <v/>
      </c>
      <c r="AK414" s="235">
        <f t="shared" si="176"/>
        <v>0</v>
      </c>
      <c r="AL414" s="235">
        <f t="shared" si="177"/>
        <v>0</v>
      </c>
      <c r="AM414" s="235" t="str">
        <f t="shared" si="172"/>
        <v/>
      </c>
      <c r="AN414" s="235">
        <f t="shared" si="181"/>
        <v>0</v>
      </c>
      <c r="AO414" s="235">
        <f t="shared" si="173"/>
        <v>0</v>
      </c>
      <c r="AP414" s="235" t="str">
        <f t="shared" si="174"/>
        <v/>
      </c>
      <c r="AQ414" s="235">
        <f t="shared" si="182"/>
        <v>0</v>
      </c>
      <c r="AR414" s="235">
        <f t="shared" si="183"/>
        <v>0</v>
      </c>
      <c r="AS414" s="235" t="str">
        <f t="shared" si="184"/>
        <v/>
      </c>
      <c r="AT414" s="235">
        <f t="shared" si="185"/>
        <v>0</v>
      </c>
      <c r="AU414" s="235">
        <f t="shared" si="186"/>
        <v>0</v>
      </c>
      <c r="AV414" s="235" t="str">
        <f t="shared" si="187"/>
        <v/>
      </c>
      <c r="AW414" s="235">
        <f t="shared" si="188"/>
        <v>0</v>
      </c>
      <c r="AX414" s="235">
        <f t="shared" si="189"/>
        <v>0</v>
      </c>
      <c r="AY414" s="235" t="str">
        <f t="shared" si="190"/>
        <v/>
      </c>
      <c r="BA414" s="235" t="str">
        <f t="shared" si="180"/>
        <v/>
      </c>
    </row>
    <row r="415" spans="1:53" ht="18" customHeight="1" x14ac:dyDescent="0.2">
      <c r="A415" s="234"/>
      <c r="B415" s="923"/>
      <c r="C415" s="132"/>
      <c r="D415" s="512"/>
      <c r="E415" s="513"/>
      <c r="F415" s="503"/>
      <c r="G415" s="514"/>
      <c r="H415" s="503"/>
      <c r="I415" s="503"/>
      <c r="J415" s="514"/>
      <c r="K415" s="353" t="str">
        <f t="shared" si="129"/>
        <v/>
      </c>
      <c r="L415" s="354" t="str">
        <f t="shared" si="153"/>
        <v/>
      </c>
      <c r="M415" s="355" t="str">
        <f t="shared" si="139"/>
        <v/>
      </c>
      <c r="N415" s="356" t="str">
        <f t="shared" si="140"/>
        <v/>
      </c>
      <c r="O415" s="356" t="str">
        <f t="shared" si="141"/>
        <v/>
      </c>
      <c r="P415" s="357" t="str">
        <f t="shared" si="142"/>
        <v/>
      </c>
      <c r="Q415" s="234"/>
      <c r="R415" s="234"/>
      <c r="S415" s="234"/>
      <c r="T415" s="234"/>
      <c r="U415" s="234"/>
      <c r="V415" s="234"/>
      <c r="W415" s="234"/>
      <c r="X415" s="234"/>
      <c r="Y415" s="234"/>
      <c r="Z415" s="234"/>
      <c r="AA415" s="234"/>
      <c r="AB415" s="234"/>
      <c r="AC415" s="358" t="str">
        <f t="shared" si="133"/>
        <v/>
      </c>
      <c r="AD415" s="351" t="str">
        <f t="shared" si="134"/>
        <v/>
      </c>
      <c r="AE415" s="351" t="str">
        <f t="shared" si="168"/>
        <v/>
      </c>
      <c r="AF415" s="351" t="str">
        <f t="shared" si="169"/>
        <v/>
      </c>
      <c r="AG415" s="351" t="str">
        <f t="shared" si="170"/>
        <v/>
      </c>
      <c r="AH415" s="351" t="str">
        <f t="shared" si="171"/>
        <v/>
      </c>
      <c r="AI415" s="241" t="str">
        <f t="shared" si="175"/>
        <v/>
      </c>
      <c r="AJ415" s="282" t="str">
        <f>C311</f>
        <v/>
      </c>
      <c r="AK415" s="235">
        <f t="shared" si="176"/>
        <v>0</v>
      </c>
      <c r="AL415" s="235">
        <f t="shared" si="177"/>
        <v>0</v>
      </c>
      <c r="AM415" s="235" t="str">
        <f t="shared" si="172"/>
        <v/>
      </c>
      <c r="AN415" s="235">
        <f t="shared" si="181"/>
        <v>0</v>
      </c>
      <c r="AO415" s="235">
        <f t="shared" si="173"/>
        <v>0</v>
      </c>
      <c r="AP415" s="235" t="str">
        <f t="shared" si="174"/>
        <v/>
      </c>
      <c r="AQ415" s="235">
        <f t="shared" si="182"/>
        <v>0</v>
      </c>
      <c r="AR415" s="235">
        <f t="shared" si="183"/>
        <v>0</v>
      </c>
      <c r="AS415" s="235" t="str">
        <f t="shared" si="184"/>
        <v/>
      </c>
      <c r="AT415" s="235">
        <f t="shared" si="185"/>
        <v>0</v>
      </c>
      <c r="AU415" s="235">
        <f t="shared" si="186"/>
        <v>0</v>
      </c>
      <c r="AV415" s="235" t="str">
        <f t="shared" si="187"/>
        <v/>
      </c>
      <c r="AW415" s="235">
        <f t="shared" si="188"/>
        <v>0</v>
      </c>
      <c r="AX415" s="235">
        <f t="shared" si="189"/>
        <v>0</v>
      </c>
      <c r="AY415" s="235" t="str">
        <f t="shared" si="190"/>
        <v/>
      </c>
      <c r="BA415" s="235" t="str">
        <f t="shared" si="180"/>
        <v/>
      </c>
    </row>
    <row r="416" spans="1:53" ht="18" customHeight="1" x14ac:dyDescent="0.2">
      <c r="A416" s="234"/>
      <c r="B416" s="923"/>
      <c r="C416" s="132"/>
      <c r="D416" s="512"/>
      <c r="E416" s="513"/>
      <c r="F416" s="503"/>
      <c r="G416" s="514"/>
      <c r="H416" s="503"/>
      <c r="I416" s="503"/>
      <c r="J416" s="514"/>
      <c r="K416" s="353" t="str">
        <f t="shared" si="129"/>
        <v/>
      </c>
      <c r="L416" s="354" t="str">
        <f t="shared" si="153"/>
        <v/>
      </c>
      <c r="M416" s="355" t="str">
        <f t="shared" si="139"/>
        <v/>
      </c>
      <c r="N416" s="356" t="str">
        <f t="shared" si="140"/>
        <v/>
      </c>
      <c r="O416" s="356" t="str">
        <f t="shared" si="141"/>
        <v/>
      </c>
      <c r="P416" s="357" t="str">
        <f t="shared" si="142"/>
        <v/>
      </c>
      <c r="Q416" s="234"/>
      <c r="R416" s="234"/>
      <c r="S416" s="234"/>
      <c r="T416" s="234"/>
      <c r="U416" s="234"/>
      <c r="V416" s="234"/>
      <c r="W416" s="234"/>
      <c r="X416" s="234"/>
      <c r="Y416" s="234"/>
      <c r="Z416" s="234"/>
      <c r="AA416" s="234"/>
      <c r="AB416" s="234"/>
      <c r="AC416" s="358" t="str">
        <f t="shared" si="133"/>
        <v/>
      </c>
      <c r="AD416" s="351" t="str">
        <f t="shared" si="134"/>
        <v/>
      </c>
      <c r="AE416" s="351" t="str">
        <f t="shared" si="168"/>
        <v/>
      </c>
      <c r="AF416" s="351" t="str">
        <f t="shared" si="169"/>
        <v/>
      </c>
      <c r="AG416" s="351" t="str">
        <f t="shared" si="170"/>
        <v/>
      </c>
      <c r="AH416" s="351" t="str">
        <f t="shared" si="171"/>
        <v/>
      </c>
      <c r="AI416" s="241" t="str">
        <f t="shared" si="175"/>
        <v/>
      </c>
      <c r="AJ416" s="282" t="str">
        <f>C312</f>
        <v/>
      </c>
      <c r="AK416" s="235">
        <f t="shared" si="176"/>
        <v>0</v>
      </c>
      <c r="AL416" s="235">
        <f t="shared" si="177"/>
        <v>0</v>
      </c>
      <c r="AM416" s="235" t="str">
        <f t="shared" si="172"/>
        <v/>
      </c>
      <c r="AN416" s="235">
        <f t="shared" si="181"/>
        <v>0</v>
      </c>
      <c r="AO416" s="235">
        <f t="shared" si="173"/>
        <v>0</v>
      </c>
      <c r="AP416" s="235" t="str">
        <f t="shared" si="174"/>
        <v/>
      </c>
      <c r="AQ416" s="235">
        <f t="shared" si="182"/>
        <v>0</v>
      </c>
      <c r="AR416" s="235">
        <f t="shared" si="183"/>
        <v>0</v>
      </c>
      <c r="AS416" s="235" t="str">
        <f t="shared" si="184"/>
        <v/>
      </c>
      <c r="AT416" s="235">
        <f t="shared" si="185"/>
        <v>0</v>
      </c>
      <c r="AU416" s="235">
        <f t="shared" si="186"/>
        <v>0</v>
      </c>
      <c r="AV416" s="235" t="str">
        <f t="shared" si="187"/>
        <v/>
      </c>
      <c r="AW416" s="235">
        <f t="shared" si="188"/>
        <v>0</v>
      </c>
      <c r="AX416" s="235">
        <f t="shared" si="189"/>
        <v>0</v>
      </c>
      <c r="AY416" s="235" t="str">
        <f t="shared" si="190"/>
        <v/>
      </c>
      <c r="BA416" s="235" t="str">
        <f t="shared" si="180"/>
        <v/>
      </c>
    </row>
    <row r="417" spans="1:53" ht="18" customHeight="1" x14ac:dyDescent="0.2">
      <c r="A417" s="234"/>
      <c r="B417" s="923"/>
      <c r="C417" s="132"/>
      <c r="D417" s="512"/>
      <c r="E417" s="513"/>
      <c r="F417" s="503"/>
      <c r="G417" s="514"/>
      <c r="H417" s="503"/>
      <c r="I417" s="503"/>
      <c r="J417" s="514"/>
      <c r="K417" s="353" t="str">
        <f t="shared" si="129"/>
        <v/>
      </c>
      <c r="L417" s="354" t="str">
        <f t="shared" si="153"/>
        <v/>
      </c>
      <c r="M417" s="355" t="str">
        <f t="shared" si="139"/>
        <v/>
      </c>
      <c r="N417" s="356" t="str">
        <f t="shared" si="140"/>
        <v/>
      </c>
      <c r="O417" s="356" t="str">
        <f t="shared" si="141"/>
        <v/>
      </c>
      <c r="P417" s="357" t="str">
        <f t="shared" si="142"/>
        <v/>
      </c>
      <c r="Q417" s="234"/>
      <c r="R417" s="234"/>
      <c r="S417" s="234"/>
      <c r="T417" s="234"/>
      <c r="U417" s="234"/>
      <c r="V417" s="234"/>
      <c r="W417" s="234"/>
      <c r="X417" s="234"/>
      <c r="Y417" s="234"/>
      <c r="Z417" s="234"/>
      <c r="AA417" s="234"/>
      <c r="AB417" s="234"/>
      <c r="AC417" s="358" t="str">
        <f t="shared" si="133"/>
        <v/>
      </c>
      <c r="AD417" s="351" t="str">
        <f t="shared" si="134"/>
        <v/>
      </c>
      <c r="AE417" s="351" t="str">
        <f t="shared" si="168"/>
        <v/>
      </c>
      <c r="AF417" s="351" t="str">
        <f t="shared" si="169"/>
        <v/>
      </c>
      <c r="AG417" s="351" t="str">
        <f t="shared" si="170"/>
        <v/>
      </c>
      <c r="AH417" s="351" t="str">
        <f t="shared" si="171"/>
        <v/>
      </c>
      <c r="AI417" s="241" t="str">
        <f t="shared" si="175"/>
        <v/>
      </c>
      <c r="AJ417" s="282" t="str">
        <f>C313</f>
        <v/>
      </c>
      <c r="AK417" s="235">
        <f t="shared" si="176"/>
        <v>0</v>
      </c>
      <c r="AL417" s="235">
        <f t="shared" si="177"/>
        <v>0</v>
      </c>
      <c r="AM417" s="235" t="str">
        <f t="shared" si="172"/>
        <v/>
      </c>
      <c r="AN417" s="235">
        <f t="shared" si="181"/>
        <v>0</v>
      </c>
      <c r="AO417" s="235">
        <f t="shared" si="173"/>
        <v>0</v>
      </c>
      <c r="AP417" s="235" t="str">
        <f t="shared" si="174"/>
        <v/>
      </c>
      <c r="AQ417" s="235">
        <f t="shared" si="182"/>
        <v>0</v>
      </c>
      <c r="AR417" s="235">
        <f t="shared" si="183"/>
        <v>0</v>
      </c>
      <c r="AS417" s="235" t="str">
        <f t="shared" si="184"/>
        <v/>
      </c>
      <c r="AT417" s="235">
        <f t="shared" si="185"/>
        <v>0</v>
      </c>
      <c r="AU417" s="235">
        <f t="shared" si="186"/>
        <v>0</v>
      </c>
      <c r="AV417" s="235" t="str">
        <f t="shared" si="187"/>
        <v/>
      </c>
      <c r="AW417" s="235">
        <f t="shared" si="188"/>
        <v>0</v>
      </c>
      <c r="AX417" s="235">
        <f t="shared" si="189"/>
        <v>0</v>
      </c>
      <c r="AY417" s="235" t="str">
        <f t="shared" si="190"/>
        <v/>
      </c>
      <c r="BA417" s="235" t="str">
        <f t="shared" si="180"/>
        <v/>
      </c>
    </row>
    <row r="418" spans="1:53" ht="18" customHeight="1" x14ac:dyDescent="0.2">
      <c r="A418" s="234"/>
      <c r="B418" s="923"/>
      <c r="C418" s="132"/>
      <c r="D418" s="512"/>
      <c r="E418" s="513"/>
      <c r="F418" s="503"/>
      <c r="G418" s="514"/>
      <c r="H418" s="503"/>
      <c r="I418" s="503"/>
      <c r="J418" s="514"/>
      <c r="K418" s="353" t="str">
        <f t="shared" si="129"/>
        <v/>
      </c>
      <c r="L418" s="354" t="str">
        <f t="shared" si="153"/>
        <v/>
      </c>
      <c r="M418" s="355" t="str">
        <f t="shared" si="139"/>
        <v/>
      </c>
      <c r="N418" s="356" t="str">
        <f t="shared" si="140"/>
        <v/>
      </c>
      <c r="O418" s="356" t="str">
        <f t="shared" si="141"/>
        <v/>
      </c>
      <c r="P418" s="357" t="str">
        <f t="shared" si="142"/>
        <v/>
      </c>
      <c r="Q418" s="234"/>
      <c r="R418" s="234"/>
      <c r="S418" s="234"/>
      <c r="T418" s="234"/>
      <c r="U418" s="234"/>
      <c r="V418" s="234"/>
      <c r="W418" s="234"/>
      <c r="X418" s="234"/>
      <c r="Y418" s="234"/>
      <c r="Z418" s="234"/>
      <c r="AA418" s="234"/>
      <c r="AB418" s="234"/>
      <c r="AC418" s="358" t="str">
        <f t="shared" si="133"/>
        <v/>
      </c>
      <c r="AD418" s="351" t="str">
        <f t="shared" si="134"/>
        <v/>
      </c>
      <c r="AE418" s="351" t="str">
        <f t="shared" si="168"/>
        <v/>
      </c>
      <c r="AF418" s="351" t="str">
        <f t="shared" si="169"/>
        <v/>
      </c>
      <c r="AG418" s="351" t="str">
        <f t="shared" si="170"/>
        <v/>
      </c>
      <c r="AH418" s="351" t="str">
        <f t="shared" si="171"/>
        <v/>
      </c>
      <c r="AI418" s="241" t="str">
        <f t="shared" si="175"/>
        <v/>
      </c>
      <c r="AJ418" s="282" t="str">
        <f>C314</f>
        <v/>
      </c>
      <c r="AK418" s="235">
        <f t="shared" si="176"/>
        <v>0</v>
      </c>
      <c r="AL418" s="235">
        <f t="shared" si="177"/>
        <v>0</v>
      </c>
      <c r="AM418" s="235" t="str">
        <f t="shared" si="172"/>
        <v/>
      </c>
      <c r="AN418" s="235">
        <f t="shared" si="181"/>
        <v>0</v>
      </c>
      <c r="AO418" s="235">
        <f t="shared" si="173"/>
        <v>0</v>
      </c>
      <c r="AP418" s="235" t="str">
        <f t="shared" si="174"/>
        <v/>
      </c>
      <c r="AQ418" s="235">
        <f t="shared" si="182"/>
        <v>0</v>
      </c>
      <c r="AR418" s="235">
        <f t="shared" si="183"/>
        <v>0</v>
      </c>
      <c r="AS418" s="235" t="str">
        <f t="shared" si="184"/>
        <v/>
      </c>
      <c r="AT418" s="235">
        <f t="shared" si="185"/>
        <v>0</v>
      </c>
      <c r="AU418" s="235">
        <f t="shared" si="186"/>
        <v>0</v>
      </c>
      <c r="AV418" s="235" t="str">
        <f t="shared" si="187"/>
        <v/>
      </c>
      <c r="AW418" s="235">
        <f t="shared" si="188"/>
        <v>0</v>
      </c>
      <c r="AX418" s="235">
        <f t="shared" si="189"/>
        <v>0</v>
      </c>
      <c r="AY418" s="235" t="str">
        <f t="shared" si="190"/>
        <v/>
      </c>
      <c r="BA418" s="235" t="str">
        <f t="shared" si="180"/>
        <v/>
      </c>
    </row>
    <row r="419" spans="1:53" ht="18" customHeight="1" x14ac:dyDescent="0.2">
      <c r="A419" s="234"/>
      <c r="B419" s="923"/>
      <c r="C419" s="132"/>
      <c r="D419" s="512"/>
      <c r="E419" s="513"/>
      <c r="F419" s="503"/>
      <c r="G419" s="514"/>
      <c r="H419" s="503"/>
      <c r="I419" s="503"/>
      <c r="J419" s="514"/>
      <c r="K419" s="353" t="str">
        <f t="shared" si="129"/>
        <v/>
      </c>
      <c r="L419" s="354" t="str">
        <f t="shared" si="153"/>
        <v/>
      </c>
      <c r="M419" s="355" t="str">
        <f t="shared" si="139"/>
        <v/>
      </c>
      <c r="N419" s="356" t="str">
        <f t="shared" si="140"/>
        <v/>
      </c>
      <c r="O419" s="356" t="str">
        <f t="shared" si="141"/>
        <v/>
      </c>
      <c r="P419" s="357" t="str">
        <f t="shared" si="142"/>
        <v/>
      </c>
      <c r="Q419" s="234"/>
      <c r="R419" s="234"/>
      <c r="S419" s="234"/>
      <c r="T419" s="234"/>
      <c r="U419" s="234"/>
      <c r="V419" s="234"/>
      <c r="W419" s="234"/>
      <c r="X419" s="234"/>
      <c r="Y419" s="234"/>
      <c r="Z419" s="234"/>
      <c r="AA419" s="234"/>
      <c r="AB419" s="234"/>
      <c r="AC419" s="358" t="str">
        <f t="shared" si="133"/>
        <v/>
      </c>
      <c r="AD419" s="351" t="str">
        <f t="shared" si="134"/>
        <v/>
      </c>
      <c r="AE419" s="351" t="str">
        <f t="shared" si="168"/>
        <v/>
      </c>
      <c r="AF419" s="351" t="str">
        <f t="shared" si="169"/>
        <v/>
      </c>
      <c r="AG419" s="351" t="str">
        <f t="shared" si="170"/>
        <v/>
      </c>
      <c r="AH419" s="351" t="str">
        <f t="shared" si="171"/>
        <v/>
      </c>
      <c r="AI419" s="241" t="str">
        <f t="shared" si="175"/>
        <v/>
      </c>
      <c r="AJ419" s="282"/>
      <c r="AK419" s="235">
        <f t="shared" si="176"/>
        <v>0</v>
      </c>
      <c r="AL419" s="235">
        <f t="shared" si="177"/>
        <v>0</v>
      </c>
      <c r="AM419" s="235" t="str">
        <f t="shared" si="172"/>
        <v/>
      </c>
      <c r="AN419" s="235">
        <f t="shared" si="181"/>
        <v>0</v>
      </c>
      <c r="AO419" s="235">
        <f t="shared" si="173"/>
        <v>0</v>
      </c>
      <c r="AP419" s="235" t="str">
        <f t="shared" si="174"/>
        <v/>
      </c>
      <c r="AQ419" s="235">
        <f t="shared" si="182"/>
        <v>0</v>
      </c>
      <c r="AR419" s="235">
        <f t="shared" si="183"/>
        <v>0</v>
      </c>
      <c r="AS419" s="235" t="str">
        <f t="shared" si="184"/>
        <v/>
      </c>
      <c r="AT419" s="235">
        <f t="shared" si="185"/>
        <v>0</v>
      </c>
      <c r="AU419" s="235">
        <f t="shared" si="186"/>
        <v>0</v>
      </c>
      <c r="AV419" s="235" t="str">
        <f t="shared" si="187"/>
        <v/>
      </c>
      <c r="AW419" s="235">
        <f t="shared" si="188"/>
        <v>0</v>
      </c>
      <c r="AX419" s="235">
        <f t="shared" si="189"/>
        <v>0</v>
      </c>
      <c r="AY419" s="235" t="str">
        <f t="shared" si="190"/>
        <v/>
      </c>
      <c r="BA419" s="235" t="str">
        <f t="shared" si="180"/>
        <v/>
      </c>
    </row>
    <row r="420" spans="1:53" ht="18" customHeight="1" x14ac:dyDescent="0.2">
      <c r="A420" s="234"/>
      <c r="B420" s="923"/>
      <c r="C420" s="132"/>
      <c r="D420" s="512"/>
      <c r="E420" s="513"/>
      <c r="F420" s="503"/>
      <c r="G420" s="514"/>
      <c r="H420" s="503"/>
      <c r="I420" s="503"/>
      <c r="J420" s="514"/>
      <c r="K420" s="353" t="str">
        <f t="shared" si="129"/>
        <v/>
      </c>
      <c r="L420" s="354" t="str">
        <f t="shared" si="153"/>
        <v/>
      </c>
      <c r="M420" s="355" t="str">
        <f t="shared" si="139"/>
        <v/>
      </c>
      <c r="N420" s="356" t="str">
        <f t="shared" si="140"/>
        <v/>
      </c>
      <c r="O420" s="356" t="str">
        <f t="shared" si="141"/>
        <v/>
      </c>
      <c r="P420" s="357" t="str">
        <f t="shared" si="142"/>
        <v/>
      </c>
      <c r="Q420" s="234"/>
      <c r="R420" s="234"/>
      <c r="S420" s="234"/>
      <c r="T420" s="234"/>
      <c r="U420" s="234"/>
      <c r="V420" s="234"/>
      <c r="W420" s="234"/>
      <c r="X420" s="234"/>
      <c r="Y420" s="234"/>
      <c r="Z420" s="234"/>
      <c r="AA420" s="234"/>
      <c r="AB420" s="234"/>
      <c r="AC420" s="358" t="str">
        <f t="shared" si="133"/>
        <v/>
      </c>
      <c r="AD420" s="351" t="str">
        <f t="shared" si="134"/>
        <v/>
      </c>
      <c r="AE420" s="351" t="str">
        <f t="shared" si="168"/>
        <v/>
      </c>
      <c r="AF420" s="351" t="str">
        <f t="shared" si="169"/>
        <v/>
      </c>
      <c r="AG420" s="351" t="str">
        <f t="shared" si="170"/>
        <v/>
      </c>
      <c r="AH420" s="351" t="str">
        <f t="shared" si="171"/>
        <v/>
      </c>
      <c r="AI420" s="241" t="str">
        <f t="shared" si="175"/>
        <v/>
      </c>
      <c r="AJ420" s="352"/>
      <c r="AK420" s="235">
        <f t="shared" si="176"/>
        <v>0</v>
      </c>
      <c r="AL420" s="235">
        <f t="shared" si="177"/>
        <v>0</v>
      </c>
      <c r="AM420" s="235" t="str">
        <f t="shared" si="172"/>
        <v/>
      </c>
      <c r="AN420" s="235">
        <f t="shared" si="181"/>
        <v>0</v>
      </c>
      <c r="AO420" s="235">
        <f t="shared" si="173"/>
        <v>0</v>
      </c>
      <c r="AP420" s="235" t="str">
        <f t="shared" si="174"/>
        <v/>
      </c>
      <c r="AQ420" s="235">
        <f t="shared" si="182"/>
        <v>0</v>
      </c>
      <c r="AR420" s="235">
        <f t="shared" si="183"/>
        <v>0</v>
      </c>
      <c r="AS420" s="235" t="str">
        <f t="shared" si="184"/>
        <v/>
      </c>
      <c r="AT420" s="235">
        <f t="shared" si="185"/>
        <v>0</v>
      </c>
      <c r="AU420" s="235">
        <f t="shared" si="186"/>
        <v>0</v>
      </c>
      <c r="AV420" s="235" t="str">
        <f t="shared" si="187"/>
        <v/>
      </c>
      <c r="AW420" s="235">
        <f t="shared" si="188"/>
        <v>0</v>
      </c>
      <c r="AX420" s="235">
        <f t="shared" si="189"/>
        <v>0</v>
      </c>
      <c r="AY420" s="235" t="str">
        <f t="shared" si="190"/>
        <v/>
      </c>
      <c r="BA420" s="235" t="str">
        <f t="shared" si="180"/>
        <v/>
      </c>
    </row>
    <row r="421" spans="1:53" ht="18" customHeight="1" x14ac:dyDescent="0.2">
      <c r="A421" s="234"/>
      <c r="B421" s="923"/>
      <c r="C421" s="132"/>
      <c r="D421" s="512"/>
      <c r="E421" s="513"/>
      <c r="F421" s="503"/>
      <c r="G421" s="514"/>
      <c r="H421" s="503"/>
      <c r="I421" s="503"/>
      <c r="J421" s="514"/>
      <c r="K421" s="353" t="str">
        <f t="shared" si="129"/>
        <v/>
      </c>
      <c r="L421" s="354" t="str">
        <f t="shared" si="153"/>
        <v/>
      </c>
      <c r="M421" s="355" t="str">
        <f t="shared" si="139"/>
        <v/>
      </c>
      <c r="N421" s="356" t="str">
        <f t="shared" si="140"/>
        <v/>
      </c>
      <c r="O421" s="356" t="str">
        <f t="shared" si="141"/>
        <v/>
      </c>
      <c r="P421" s="357" t="str">
        <f t="shared" si="142"/>
        <v/>
      </c>
      <c r="Q421" s="234"/>
      <c r="R421" s="234"/>
      <c r="S421" s="234"/>
      <c r="T421" s="234"/>
      <c r="U421" s="234"/>
      <c r="V421" s="234"/>
      <c r="W421" s="234"/>
      <c r="X421" s="234"/>
      <c r="Y421" s="234"/>
      <c r="Z421" s="234"/>
      <c r="AA421" s="234"/>
      <c r="AB421" s="234"/>
      <c r="AC421" s="358" t="str">
        <f t="shared" si="133"/>
        <v/>
      </c>
      <c r="AD421" s="351" t="str">
        <f t="shared" si="134"/>
        <v/>
      </c>
      <c r="AE421" s="351" t="str">
        <f t="shared" si="168"/>
        <v/>
      </c>
      <c r="AF421" s="351" t="str">
        <f t="shared" si="169"/>
        <v/>
      </c>
      <c r="AG421" s="351" t="str">
        <f t="shared" si="170"/>
        <v/>
      </c>
      <c r="AH421" s="351" t="str">
        <f t="shared" si="171"/>
        <v/>
      </c>
      <c r="AI421" s="241" t="str">
        <f t="shared" si="175"/>
        <v/>
      </c>
      <c r="AJ421" s="282"/>
      <c r="AM421" s="235" t="str">
        <f t="shared" si="172"/>
        <v/>
      </c>
      <c r="AN421" s="235">
        <f t="shared" si="181"/>
        <v>0</v>
      </c>
      <c r="AO421" s="235">
        <f t="shared" si="173"/>
        <v>0</v>
      </c>
      <c r="AP421" s="235" t="str">
        <f t="shared" si="174"/>
        <v/>
      </c>
      <c r="AQ421" s="235">
        <f t="shared" si="182"/>
        <v>0</v>
      </c>
      <c r="AR421" s="235">
        <f t="shared" si="183"/>
        <v>0</v>
      </c>
      <c r="AS421" s="235" t="str">
        <f t="shared" si="184"/>
        <v/>
      </c>
      <c r="AT421" s="235">
        <f t="shared" si="185"/>
        <v>0</v>
      </c>
      <c r="AU421" s="235">
        <f t="shared" si="186"/>
        <v>0</v>
      </c>
      <c r="AV421" s="235" t="str">
        <f t="shared" si="187"/>
        <v/>
      </c>
      <c r="AW421" s="235">
        <f t="shared" si="188"/>
        <v>0</v>
      </c>
      <c r="AX421" s="235">
        <f t="shared" si="189"/>
        <v>0</v>
      </c>
      <c r="AY421" s="235" t="str">
        <f t="shared" si="190"/>
        <v/>
      </c>
      <c r="BA421" s="235" t="str">
        <f t="shared" si="180"/>
        <v/>
      </c>
    </row>
    <row r="422" spans="1:53" ht="18" customHeight="1" x14ac:dyDescent="0.2">
      <c r="A422" s="234"/>
      <c r="B422" s="923"/>
      <c r="C422" s="132"/>
      <c r="D422" s="512"/>
      <c r="E422" s="513"/>
      <c r="F422" s="503"/>
      <c r="G422" s="514"/>
      <c r="H422" s="503"/>
      <c r="I422" s="503"/>
      <c r="J422" s="514"/>
      <c r="K422" s="353" t="str">
        <f t="shared" si="129"/>
        <v/>
      </c>
      <c r="L422" s="354" t="str">
        <f t="shared" si="153"/>
        <v/>
      </c>
      <c r="M422" s="355" t="str">
        <f t="shared" si="139"/>
        <v/>
      </c>
      <c r="N422" s="356" t="str">
        <f t="shared" si="140"/>
        <v/>
      </c>
      <c r="O422" s="356" t="str">
        <f t="shared" si="141"/>
        <v/>
      </c>
      <c r="P422" s="357" t="str">
        <f t="shared" si="142"/>
        <v/>
      </c>
      <c r="Q422" s="234"/>
      <c r="R422" s="234"/>
      <c r="S422" s="234"/>
      <c r="T422" s="234"/>
      <c r="U422" s="234"/>
      <c r="V422" s="234"/>
      <c r="W422" s="234"/>
      <c r="X422" s="234"/>
      <c r="Y422" s="234"/>
      <c r="Z422" s="234"/>
      <c r="AA422" s="234"/>
      <c r="AB422" s="234"/>
      <c r="AC422" s="358" t="str">
        <f t="shared" si="133"/>
        <v/>
      </c>
      <c r="AD422" s="351" t="str">
        <f t="shared" si="134"/>
        <v/>
      </c>
      <c r="AE422" s="351" t="str">
        <f t="shared" si="168"/>
        <v/>
      </c>
      <c r="AF422" s="351" t="str">
        <f t="shared" si="169"/>
        <v/>
      </c>
      <c r="AG422" s="351" t="str">
        <f t="shared" si="170"/>
        <v/>
      </c>
      <c r="AH422" s="351" t="str">
        <f t="shared" si="171"/>
        <v/>
      </c>
      <c r="AI422" s="241" t="str">
        <f t="shared" si="175"/>
        <v/>
      </c>
      <c r="AJ422" s="282"/>
      <c r="AM422" s="235" t="str">
        <f t="shared" si="172"/>
        <v/>
      </c>
      <c r="AN422" s="235">
        <f t="shared" si="181"/>
        <v>0</v>
      </c>
      <c r="AO422" s="235">
        <f t="shared" si="173"/>
        <v>0</v>
      </c>
      <c r="AP422" s="235" t="str">
        <f t="shared" si="174"/>
        <v/>
      </c>
      <c r="AQ422" s="235">
        <f t="shared" si="182"/>
        <v>0</v>
      </c>
      <c r="AR422" s="235">
        <f t="shared" si="183"/>
        <v>0</v>
      </c>
      <c r="AS422" s="235" t="str">
        <f t="shared" si="184"/>
        <v/>
      </c>
      <c r="AT422" s="235">
        <f t="shared" si="185"/>
        <v>0</v>
      </c>
      <c r="AU422" s="235">
        <f t="shared" si="186"/>
        <v>0</v>
      </c>
      <c r="AV422" s="235" t="str">
        <f t="shared" si="187"/>
        <v/>
      </c>
      <c r="AW422" s="235">
        <f t="shared" si="188"/>
        <v>0</v>
      </c>
      <c r="AX422" s="235">
        <f t="shared" si="189"/>
        <v>0</v>
      </c>
      <c r="AY422" s="235" t="str">
        <f t="shared" si="190"/>
        <v/>
      </c>
      <c r="BA422" s="235" t="str">
        <f t="shared" si="180"/>
        <v/>
      </c>
    </row>
    <row r="423" spans="1:53" ht="18" customHeight="1" x14ac:dyDescent="0.2">
      <c r="A423" s="234"/>
      <c r="B423" s="923"/>
      <c r="C423" s="132"/>
      <c r="D423" s="512"/>
      <c r="E423" s="513"/>
      <c r="F423" s="503"/>
      <c r="G423" s="514"/>
      <c r="H423" s="503"/>
      <c r="I423" s="503"/>
      <c r="J423" s="514"/>
      <c r="K423" s="353" t="str">
        <f t="shared" si="129"/>
        <v/>
      </c>
      <c r="L423" s="354" t="str">
        <f t="shared" si="153"/>
        <v/>
      </c>
      <c r="M423" s="355" t="str">
        <f t="shared" si="139"/>
        <v/>
      </c>
      <c r="N423" s="356" t="str">
        <f t="shared" si="140"/>
        <v/>
      </c>
      <c r="O423" s="356" t="str">
        <f t="shared" si="141"/>
        <v/>
      </c>
      <c r="P423" s="357" t="str">
        <f t="shared" si="142"/>
        <v/>
      </c>
      <c r="Q423" s="234"/>
      <c r="R423" s="234"/>
      <c r="S423" s="234"/>
      <c r="T423" s="234"/>
      <c r="U423" s="234"/>
      <c r="V423" s="234"/>
      <c r="W423" s="234"/>
      <c r="X423" s="234"/>
      <c r="Y423" s="234"/>
      <c r="Z423" s="234"/>
      <c r="AA423" s="234"/>
      <c r="AB423" s="234"/>
      <c r="AC423" s="358" t="str">
        <f t="shared" si="133"/>
        <v/>
      </c>
      <c r="AD423" s="351" t="str">
        <f t="shared" si="134"/>
        <v/>
      </c>
      <c r="AE423" s="351" t="str">
        <f t="shared" si="168"/>
        <v/>
      </c>
      <c r="AF423" s="351" t="str">
        <f t="shared" si="169"/>
        <v/>
      </c>
      <c r="AG423" s="351" t="str">
        <f t="shared" si="170"/>
        <v/>
      </c>
      <c r="AH423" s="351" t="str">
        <f t="shared" si="171"/>
        <v/>
      </c>
      <c r="AI423" s="241" t="str">
        <f t="shared" si="175"/>
        <v/>
      </c>
      <c r="AJ423" s="282"/>
      <c r="AM423" s="235" t="str">
        <f t="shared" si="172"/>
        <v/>
      </c>
      <c r="AN423" s="235">
        <f t="shared" si="181"/>
        <v>0</v>
      </c>
      <c r="AO423" s="235">
        <f t="shared" si="173"/>
        <v>0</v>
      </c>
      <c r="AP423" s="235" t="str">
        <f t="shared" si="174"/>
        <v/>
      </c>
      <c r="AQ423" s="235">
        <f t="shared" si="182"/>
        <v>0</v>
      </c>
      <c r="AR423" s="235">
        <f t="shared" si="183"/>
        <v>0</v>
      </c>
      <c r="AS423" s="235" t="str">
        <f t="shared" si="184"/>
        <v/>
      </c>
      <c r="AT423" s="235">
        <f t="shared" si="185"/>
        <v>0</v>
      </c>
      <c r="AU423" s="235">
        <f t="shared" si="186"/>
        <v>0</v>
      </c>
      <c r="AV423" s="235" t="str">
        <f t="shared" si="187"/>
        <v/>
      </c>
      <c r="AW423" s="235">
        <f t="shared" si="188"/>
        <v>0</v>
      </c>
      <c r="AX423" s="235">
        <f t="shared" si="189"/>
        <v>0</v>
      </c>
      <c r="AY423" s="235" t="str">
        <f t="shared" si="190"/>
        <v/>
      </c>
      <c r="BA423" s="235" t="str">
        <f t="shared" si="180"/>
        <v/>
      </c>
    </row>
    <row r="424" spans="1:53" ht="18" customHeight="1" thickBot="1" x14ac:dyDescent="0.25">
      <c r="A424" s="234"/>
      <c r="B424" s="924"/>
      <c r="C424" s="133"/>
      <c r="D424" s="516"/>
      <c r="E424" s="513"/>
      <c r="F424" s="505"/>
      <c r="G424" s="518"/>
      <c r="H424" s="505"/>
      <c r="I424" s="505"/>
      <c r="J424" s="518"/>
      <c r="K424" s="359" t="str">
        <f t="shared" si="129"/>
        <v/>
      </c>
      <c r="L424" s="354" t="str">
        <f t="shared" si="153"/>
        <v/>
      </c>
      <c r="M424" s="371" t="str">
        <f t="shared" si="139"/>
        <v/>
      </c>
      <c r="N424" s="372" t="str">
        <f t="shared" si="140"/>
        <v/>
      </c>
      <c r="O424" s="372" t="str">
        <f t="shared" si="141"/>
        <v/>
      </c>
      <c r="P424" s="373" t="str">
        <f t="shared" si="142"/>
        <v/>
      </c>
      <c r="Q424" s="234"/>
      <c r="R424" s="234"/>
      <c r="S424" s="234"/>
      <c r="T424" s="234"/>
      <c r="U424" s="234"/>
      <c r="V424" s="234"/>
      <c r="W424" s="234"/>
      <c r="X424" s="234"/>
      <c r="Y424" s="234"/>
      <c r="Z424" s="234"/>
      <c r="AA424" s="234"/>
      <c r="AB424" s="234"/>
      <c r="AC424" s="374" t="str">
        <f t="shared" si="133"/>
        <v/>
      </c>
      <c r="AD424" s="375" t="str">
        <f t="shared" si="134"/>
        <v/>
      </c>
      <c r="AE424" s="351" t="str">
        <f t="shared" si="168"/>
        <v/>
      </c>
      <c r="AF424" s="351" t="str">
        <f t="shared" si="169"/>
        <v/>
      </c>
      <c r="AG424" s="351" t="str">
        <f t="shared" si="170"/>
        <v/>
      </c>
      <c r="AH424" s="351" t="str">
        <f t="shared" si="171"/>
        <v/>
      </c>
      <c r="AI424" s="388" t="str">
        <f t="shared" si="175"/>
        <v/>
      </c>
      <c r="AJ424" s="376"/>
      <c r="AM424" s="235" t="str">
        <f t="shared" si="172"/>
        <v/>
      </c>
      <c r="AN424" s="235">
        <f t="shared" si="181"/>
        <v>0</v>
      </c>
      <c r="AO424" s="235">
        <f t="shared" si="173"/>
        <v>0</v>
      </c>
      <c r="AP424" s="235" t="str">
        <f t="shared" si="174"/>
        <v/>
      </c>
      <c r="AQ424" s="235">
        <f t="shared" si="182"/>
        <v>0</v>
      </c>
      <c r="AR424" s="235">
        <f t="shared" si="183"/>
        <v>0</v>
      </c>
      <c r="AS424" s="235" t="str">
        <f t="shared" si="184"/>
        <v/>
      </c>
      <c r="AT424" s="235">
        <f t="shared" si="185"/>
        <v>0</v>
      </c>
      <c r="AU424" s="235">
        <f t="shared" si="186"/>
        <v>0</v>
      </c>
      <c r="AV424" s="235" t="str">
        <f t="shared" si="187"/>
        <v/>
      </c>
      <c r="AW424" s="235">
        <f t="shared" si="188"/>
        <v>0</v>
      </c>
      <c r="AX424" s="235">
        <f t="shared" si="189"/>
        <v>0</v>
      </c>
      <c r="AY424" s="235" t="str">
        <f t="shared" si="190"/>
        <v/>
      </c>
      <c r="BA424" s="235" t="str">
        <f t="shared" si="180"/>
        <v/>
      </c>
    </row>
    <row r="425" spans="1:53" ht="18" customHeight="1" thickBot="1" x14ac:dyDescent="0.4">
      <c r="A425" s="234"/>
      <c r="B425" s="336" t="s">
        <v>404</v>
      </c>
      <c r="C425" s="525"/>
      <c r="D425" s="526"/>
      <c r="E425" s="526"/>
      <c r="F425" s="527"/>
      <c r="G425" s="527"/>
      <c r="H425" s="527"/>
      <c r="I425" s="527"/>
      <c r="J425" s="527"/>
      <c r="K425" s="339"/>
      <c r="L425" s="339"/>
      <c r="M425" s="321"/>
      <c r="N425" s="321"/>
      <c r="O425" s="321"/>
      <c r="P425" s="322"/>
      <c r="Q425" s="234"/>
      <c r="R425" s="234"/>
      <c r="S425" s="234"/>
      <c r="T425" s="234"/>
      <c r="U425" s="234"/>
      <c r="V425" s="234"/>
      <c r="W425" s="234"/>
      <c r="X425" s="234"/>
      <c r="Y425" s="234"/>
      <c r="Z425" s="234"/>
      <c r="AA425" s="234"/>
      <c r="AB425" s="234"/>
      <c r="AC425" s="389"/>
      <c r="AD425" s="389"/>
      <c r="AE425" s="389"/>
      <c r="AF425" s="389"/>
      <c r="AG425" s="389"/>
      <c r="AH425" s="389"/>
      <c r="AI425" s="390"/>
      <c r="AJ425" s="281" t="str">
        <f>C316</f>
        <v/>
      </c>
      <c r="AK425" s="235">
        <f>SUMIF($AC$426:$AC$433,$AJ425,$AD$426:$AD$433)</f>
        <v>0</v>
      </c>
      <c r="AL425" s="235">
        <f>SUMIF($C$426:$C$433,$AJ425,$E$426:$E$433)</f>
        <v>0</v>
      </c>
      <c r="AM425" s="235">
        <f>IF(AJ425="",0,IF(AL425=0,0,AK425/AL425))</f>
        <v>0</v>
      </c>
      <c r="AN425" s="235">
        <f>SUMIF($AC$426:$AC$433,$AJ425,$AE$426:$AE$433)</f>
        <v>0</v>
      </c>
      <c r="AO425" s="235">
        <f t="shared" si="173"/>
        <v>0</v>
      </c>
      <c r="AP425" s="235" t="str">
        <f t="shared" si="174"/>
        <v/>
      </c>
      <c r="AQ425" s="235">
        <f>SUMIF($AC$426:$AC$433,$AJ425,$AF$426:$AF$433)</f>
        <v>0</v>
      </c>
      <c r="AR425" s="235">
        <f t="shared" si="183"/>
        <v>0</v>
      </c>
      <c r="AS425" s="235" t="str">
        <f t="shared" si="184"/>
        <v/>
      </c>
      <c r="AT425" s="235">
        <f>SUMIF($AC$426:$AC$433,$AJ425,$AG$426:$AG$433)</f>
        <v>0</v>
      </c>
      <c r="AU425" s="235">
        <f t="shared" si="186"/>
        <v>0</v>
      </c>
      <c r="AV425" s="235" t="str">
        <f t="shared" si="187"/>
        <v/>
      </c>
      <c r="AW425" s="235">
        <f>SUMIF($AC$426:$AC$433,$AJ425,$AH$426:$AH$433)</f>
        <v>0</v>
      </c>
      <c r="AX425" s="235">
        <f t="shared" si="189"/>
        <v>0</v>
      </c>
      <c r="AY425" s="235" t="str">
        <f t="shared" si="190"/>
        <v/>
      </c>
      <c r="BA425" s="235" t="str">
        <f>IF(AK425=0,"",SUMIF($AC$426:$AC$433,$AJ425,$AI$426:$AI$433))</f>
        <v/>
      </c>
    </row>
    <row r="426" spans="1:53" ht="18" customHeight="1" thickBot="1" x14ac:dyDescent="0.25">
      <c r="A426" s="234"/>
      <c r="B426" s="937" t="s">
        <v>116</v>
      </c>
      <c r="C426" s="138"/>
      <c r="D426" s="509"/>
      <c r="E426" s="510"/>
      <c r="F426" s="530"/>
      <c r="G426" s="530"/>
      <c r="H426" s="530"/>
      <c r="I426" s="530"/>
      <c r="J426" s="530"/>
      <c r="K426" s="391" t="str">
        <f t="shared" ref="K426:K451" si="191">IF(C426="","",IF(D426="",0,VLOOKUP(D426,$B$184:$E$209,4,FALSE)))</f>
        <v/>
      </c>
      <c r="L426" s="392" t="str">
        <f>IF(C426="","",IF(D426="",0,F426*K426))</f>
        <v/>
      </c>
      <c r="M426" s="347" t="str">
        <f t="shared" ref="M426" si="192">IF($C426="","",IF($D426="",0,G426*$K426))</f>
        <v/>
      </c>
      <c r="N426" s="348" t="str">
        <f t="shared" ref="N426" si="193">IF($C426="","",IF($D426="",0,H426*$K426))</f>
        <v/>
      </c>
      <c r="O426" s="348" t="str">
        <f t="shared" ref="O426" si="194">IF($C426="","",IF($D426="",0,I426*$K426))</f>
        <v/>
      </c>
      <c r="P426" s="349" t="str">
        <f t="shared" ref="P426" si="195">IF($C426="","",IF($D426="",0,J426*$K426))</f>
        <v/>
      </c>
      <c r="Q426" s="234"/>
      <c r="R426" s="234"/>
      <c r="S426" s="234"/>
      <c r="T426" s="234"/>
      <c r="U426" s="234"/>
      <c r="V426" s="234"/>
      <c r="W426" s="234"/>
      <c r="X426" s="234"/>
      <c r="Y426" s="234"/>
      <c r="Z426" s="234"/>
      <c r="AA426" s="234"/>
      <c r="AB426" s="234"/>
      <c r="AC426" s="350" t="str">
        <f t="shared" ref="AC426:AC451" si="196">IF(C426="","",C426)</f>
        <v/>
      </c>
      <c r="AD426" s="351" t="str">
        <f t="shared" ref="AD426:AD451" si="197">IF(AC426="","",E426*L426)</f>
        <v/>
      </c>
      <c r="AE426" s="351" t="str">
        <f t="shared" si="168"/>
        <v/>
      </c>
      <c r="AF426" s="351" t="str">
        <f t="shared" si="169"/>
        <v/>
      </c>
      <c r="AG426" s="351" t="str">
        <f t="shared" si="170"/>
        <v/>
      </c>
      <c r="AH426" s="351" t="str">
        <f t="shared" si="171"/>
        <v/>
      </c>
      <c r="AI426" s="241" t="str">
        <f t="shared" ref="AI426:AI433" si="198">VLOOKUP(AC426,$C$316:$F$316,4,FALSE)</f>
        <v/>
      </c>
      <c r="AJ426" s="281" t="str">
        <f t="shared" ref="AJ426:AJ427" si="199">C317</f>
        <v/>
      </c>
      <c r="AK426" s="235">
        <f>SUMIF($AC$434:$AC$442,$AJ426,$AD$434:$AD$442)</f>
        <v>0</v>
      </c>
      <c r="AL426" s="235">
        <f>SUMIF($C$434:$C$442,$AJ426,$E$434:$E$442)</f>
        <v>0</v>
      </c>
      <c r="AM426" s="235">
        <f>IF(AJ426="",0,IF(AL426=0,0,AK426/AL426))</f>
        <v>0</v>
      </c>
      <c r="AN426" s="235">
        <f>SUMIF($AC$434:$AC$442,$AJ426,$AE$434:$AE$442)</f>
        <v>0</v>
      </c>
      <c r="AO426" s="235">
        <f t="shared" si="173"/>
        <v>0</v>
      </c>
      <c r="AP426" s="235" t="str">
        <f t="shared" si="174"/>
        <v/>
      </c>
      <c r="AQ426" s="235">
        <f>SUMIF($AC$434:$AC$442,$AJ426,$AF$434:$AF$442)</f>
        <v>0</v>
      </c>
      <c r="AR426" s="235">
        <f t="shared" si="183"/>
        <v>0</v>
      </c>
      <c r="AS426" s="235" t="str">
        <f t="shared" si="184"/>
        <v/>
      </c>
      <c r="AT426" s="235">
        <f>SUMIF($AC$434:$AC$442,$AJ426,$AG$434:$AG$442)</f>
        <v>0</v>
      </c>
      <c r="AU426" s="235">
        <f t="shared" si="186"/>
        <v>0</v>
      </c>
      <c r="AV426" s="235" t="str">
        <f t="shared" si="187"/>
        <v/>
      </c>
      <c r="AW426" s="235">
        <f>SUMIF($AC$434:$AC$442,$AJ426,$AH$434:$AH$442)</f>
        <v>0</v>
      </c>
      <c r="AX426" s="235">
        <f t="shared" si="189"/>
        <v>0</v>
      </c>
      <c r="AY426" s="235" t="str">
        <f t="shared" si="190"/>
        <v/>
      </c>
      <c r="BA426" s="235" t="str">
        <f>IF(AK426=0,"",SUMIF($AC$434:$AC$442,$AJ426,$AI$434:$AI$442))</f>
        <v/>
      </c>
    </row>
    <row r="427" spans="1:53" ht="18" customHeight="1" x14ac:dyDescent="0.2">
      <c r="A427" s="234"/>
      <c r="B427" s="938"/>
      <c r="C427" s="137"/>
      <c r="D427" s="528"/>
      <c r="E427" s="513"/>
      <c r="F427" s="531"/>
      <c r="G427" s="531"/>
      <c r="H427" s="531"/>
      <c r="I427" s="531"/>
      <c r="J427" s="531"/>
      <c r="K427" s="393" t="str">
        <f t="shared" si="191"/>
        <v/>
      </c>
      <c r="L427" s="394" t="str">
        <f>IF(C427="","",IF(D427="",0,F427*K427))</f>
        <v/>
      </c>
      <c r="M427" s="355" t="str">
        <f t="shared" ref="M427:M451" si="200">IF($C427="","",IF($D427="",0,G427*$K427))</f>
        <v/>
      </c>
      <c r="N427" s="356" t="str">
        <f t="shared" ref="N427:N451" si="201">IF($C427="","",IF($D427="",0,H427*$K427))</f>
        <v/>
      </c>
      <c r="O427" s="356" t="str">
        <f t="shared" ref="O427:O451" si="202">IF($C427="","",IF($D427="",0,I427*$K427))</f>
        <v/>
      </c>
      <c r="P427" s="357" t="str">
        <f t="shared" ref="P427:P451" si="203">IF($C427="","",IF($D427="",0,J427*$K427))</f>
        <v/>
      </c>
      <c r="Q427" s="234"/>
      <c r="R427" s="234"/>
      <c r="S427" s="234"/>
      <c r="T427" s="234"/>
      <c r="U427" s="234"/>
      <c r="V427" s="234"/>
      <c r="W427" s="234"/>
      <c r="X427" s="234"/>
      <c r="Y427" s="234"/>
      <c r="Z427" s="234"/>
      <c r="AA427" s="234"/>
      <c r="AB427" s="234"/>
      <c r="AC427" s="358" t="str">
        <f t="shared" si="196"/>
        <v/>
      </c>
      <c r="AD427" s="351" t="str">
        <f t="shared" si="197"/>
        <v/>
      </c>
      <c r="AE427" s="351" t="str">
        <f t="shared" si="168"/>
        <v/>
      </c>
      <c r="AF427" s="351" t="str">
        <f t="shared" si="169"/>
        <v/>
      </c>
      <c r="AG427" s="351" t="str">
        <f t="shared" si="170"/>
        <v/>
      </c>
      <c r="AH427" s="351" t="str">
        <f t="shared" si="171"/>
        <v/>
      </c>
      <c r="AI427" s="241" t="str">
        <f t="shared" si="198"/>
        <v/>
      </c>
      <c r="AJ427" s="281" t="str">
        <f t="shared" si="199"/>
        <v/>
      </c>
      <c r="AK427" s="235">
        <f>SUMIF($AC$443:$AC$451,$AJ427,$AD$443:$AD$451)</f>
        <v>0</v>
      </c>
      <c r="AL427" s="235">
        <f>SUMIF($C$443:$C$451,$AJ427,$E$443:$E$451)</f>
        <v>0</v>
      </c>
      <c r="AM427" s="235">
        <f>IF(AJ427="",0,IF(AL427=0,0,AK427/AL427))</f>
        <v>0</v>
      </c>
      <c r="AN427" s="235">
        <f>SUMIF($AC$443:$AC$451,$AJ427,$AE$443:$AE$451)</f>
        <v>0</v>
      </c>
      <c r="AO427" s="235">
        <f t="shared" si="173"/>
        <v>0</v>
      </c>
      <c r="AP427" s="235" t="str">
        <f t="shared" si="174"/>
        <v/>
      </c>
      <c r="AQ427" s="235">
        <f>SUMIF($AC$443:$AC$451,$AJ427,$AF$443:$AF$451)</f>
        <v>0</v>
      </c>
      <c r="AR427" s="235">
        <f t="shared" si="183"/>
        <v>0</v>
      </c>
      <c r="AS427" s="235" t="str">
        <f t="shared" si="184"/>
        <v/>
      </c>
      <c r="AT427" s="235">
        <f>SUMIF($AC$443:$AC$451,$AJ427,$AG$443:$AG$451)</f>
        <v>0</v>
      </c>
      <c r="AU427" s="235">
        <f t="shared" si="186"/>
        <v>0</v>
      </c>
      <c r="AV427" s="235" t="str">
        <f t="shared" si="187"/>
        <v/>
      </c>
      <c r="AW427" s="235">
        <f>SUMIF($AC$443:$AC$451,$AJ427,$AH$443:$AH$451)</f>
        <v>0</v>
      </c>
      <c r="AX427" s="235">
        <f t="shared" si="189"/>
        <v>0</v>
      </c>
      <c r="AY427" s="235" t="str">
        <f t="shared" si="190"/>
        <v/>
      </c>
      <c r="BA427" s="235" t="str">
        <f>IF(AK427=0,"",SUMIF($AC$443:$AC$451,$AJ427,$AI$443:$AI$451))</f>
        <v/>
      </c>
    </row>
    <row r="428" spans="1:53" ht="18" customHeight="1" x14ac:dyDescent="0.2">
      <c r="A428" s="234"/>
      <c r="B428" s="938"/>
      <c r="C428" s="137"/>
      <c r="D428" s="528"/>
      <c r="E428" s="513"/>
      <c r="F428" s="531"/>
      <c r="G428" s="531"/>
      <c r="H428" s="531"/>
      <c r="I428" s="531"/>
      <c r="J428" s="531"/>
      <c r="K428" s="393" t="str">
        <f t="shared" si="191"/>
        <v/>
      </c>
      <c r="L428" s="394" t="str">
        <f t="shared" ref="L428:L451" si="204">IF(C428="","",IF(D428="",0,F428*K428))</f>
        <v/>
      </c>
      <c r="M428" s="355" t="str">
        <f t="shared" si="200"/>
        <v/>
      </c>
      <c r="N428" s="356" t="str">
        <f t="shared" si="201"/>
        <v/>
      </c>
      <c r="O428" s="356" t="str">
        <f t="shared" si="202"/>
        <v/>
      </c>
      <c r="P428" s="357" t="str">
        <f t="shared" si="203"/>
        <v/>
      </c>
      <c r="Q428" s="234"/>
      <c r="R428" s="234"/>
      <c r="S428" s="234"/>
      <c r="T428" s="234"/>
      <c r="U428" s="234"/>
      <c r="V428" s="234"/>
      <c r="W428" s="234"/>
      <c r="X428" s="234"/>
      <c r="Y428" s="234"/>
      <c r="Z428" s="234"/>
      <c r="AA428" s="234"/>
      <c r="AB428" s="234"/>
      <c r="AC428" s="358" t="str">
        <f t="shared" si="196"/>
        <v/>
      </c>
      <c r="AD428" s="351" t="str">
        <f t="shared" si="197"/>
        <v/>
      </c>
      <c r="AE428" s="351" t="str">
        <f t="shared" si="168"/>
        <v/>
      </c>
      <c r="AF428" s="351" t="str">
        <f t="shared" si="169"/>
        <v/>
      </c>
      <c r="AG428" s="351" t="str">
        <f t="shared" si="170"/>
        <v/>
      </c>
      <c r="AH428" s="351" t="str">
        <f t="shared" si="171"/>
        <v/>
      </c>
      <c r="AI428" s="241" t="str">
        <f t="shared" si="198"/>
        <v/>
      </c>
      <c r="AJ428" s="234"/>
      <c r="AK428" s="234"/>
      <c r="AL428" s="246"/>
      <c r="AM428" s="246"/>
    </row>
    <row r="429" spans="1:53" ht="18" customHeight="1" x14ac:dyDescent="0.2">
      <c r="A429" s="234"/>
      <c r="B429" s="938"/>
      <c r="C429" s="137"/>
      <c r="D429" s="528"/>
      <c r="E429" s="513"/>
      <c r="F429" s="531"/>
      <c r="G429" s="531"/>
      <c r="H429" s="531"/>
      <c r="I429" s="531"/>
      <c r="J429" s="531"/>
      <c r="K429" s="393" t="str">
        <f t="shared" si="191"/>
        <v/>
      </c>
      <c r="L429" s="394" t="str">
        <f t="shared" si="204"/>
        <v/>
      </c>
      <c r="M429" s="355" t="str">
        <f t="shared" si="200"/>
        <v/>
      </c>
      <c r="N429" s="356" t="str">
        <f t="shared" si="201"/>
        <v/>
      </c>
      <c r="O429" s="356" t="str">
        <f t="shared" si="202"/>
        <v/>
      </c>
      <c r="P429" s="357" t="str">
        <f t="shared" si="203"/>
        <v/>
      </c>
      <c r="Q429" s="234"/>
      <c r="R429" s="234"/>
      <c r="S429" s="234"/>
      <c r="T429" s="234"/>
      <c r="U429" s="234"/>
      <c r="V429" s="234"/>
      <c r="W429" s="234"/>
      <c r="X429" s="234"/>
      <c r="Y429" s="234"/>
      <c r="Z429" s="234"/>
      <c r="AA429" s="234"/>
      <c r="AB429" s="234"/>
      <c r="AC429" s="358" t="str">
        <f t="shared" si="196"/>
        <v/>
      </c>
      <c r="AD429" s="351" t="str">
        <f t="shared" si="197"/>
        <v/>
      </c>
      <c r="AE429" s="351" t="str">
        <f t="shared" si="168"/>
        <v/>
      </c>
      <c r="AF429" s="351" t="str">
        <f t="shared" si="169"/>
        <v/>
      </c>
      <c r="AG429" s="351" t="str">
        <f t="shared" si="170"/>
        <v/>
      </c>
      <c r="AH429" s="351" t="str">
        <f t="shared" si="171"/>
        <v/>
      </c>
      <c r="AI429" s="241" t="str">
        <f t="shared" si="198"/>
        <v/>
      </c>
      <c r="AJ429" s="234"/>
      <c r="AK429" s="234"/>
      <c r="AL429" s="246"/>
      <c r="AM429" s="246"/>
    </row>
    <row r="430" spans="1:53" ht="18" customHeight="1" x14ac:dyDescent="0.2">
      <c r="A430" s="234"/>
      <c r="B430" s="938"/>
      <c r="C430" s="137"/>
      <c r="D430" s="528"/>
      <c r="E430" s="513"/>
      <c r="F430" s="531"/>
      <c r="G430" s="531"/>
      <c r="H430" s="531"/>
      <c r="I430" s="531"/>
      <c r="J430" s="531"/>
      <c r="K430" s="393" t="str">
        <f t="shared" si="191"/>
        <v/>
      </c>
      <c r="L430" s="394" t="str">
        <f t="shared" si="204"/>
        <v/>
      </c>
      <c r="M430" s="355" t="str">
        <f t="shared" si="200"/>
        <v/>
      </c>
      <c r="N430" s="356" t="str">
        <f t="shared" si="201"/>
        <v/>
      </c>
      <c r="O430" s="356" t="str">
        <f t="shared" si="202"/>
        <v/>
      </c>
      <c r="P430" s="357" t="str">
        <f t="shared" si="203"/>
        <v/>
      </c>
      <c r="Q430" s="234"/>
      <c r="R430" s="234"/>
      <c r="S430" s="234"/>
      <c r="T430" s="234"/>
      <c r="U430" s="234"/>
      <c r="V430" s="234"/>
      <c r="W430" s="234"/>
      <c r="X430" s="234"/>
      <c r="Y430" s="234"/>
      <c r="Z430" s="234"/>
      <c r="AA430" s="234"/>
      <c r="AB430" s="234"/>
      <c r="AC430" s="358" t="str">
        <f t="shared" si="196"/>
        <v/>
      </c>
      <c r="AD430" s="351" t="str">
        <f t="shared" si="197"/>
        <v/>
      </c>
      <c r="AE430" s="351" t="str">
        <f t="shared" si="168"/>
        <v/>
      </c>
      <c r="AF430" s="351" t="str">
        <f t="shared" si="169"/>
        <v/>
      </c>
      <c r="AG430" s="351" t="str">
        <f t="shared" si="170"/>
        <v/>
      </c>
      <c r="AH430" s="351" t="str">
        <f t="shared" si="171"/>
        <v/>
      </c>
      <c r="AI430" s="241" t="str">
        <f t="shared" si="198"/>
        <v/>
      </c>
      <c r="AJ430" s="234"/>
      <c r="AK430" s="234"/>
      <c r="AL430" s="246"/>
      <c r="AM430" s="246"/>
    </row>
    <row r="431" spans="1:53" ht="18" customHeight="1" x14ac:dyDescent="0.2">
      <c r="A431" s="234"/>
      <c r="B431" s="938"/>
      <c r="C431" s="137"/>
      <c r="D431" s="528"/>
      <c r="E431" s="513"/>
      <c r="F431" s="531"/>
      <c r="G431" s="531"/>
      <c r="H431" s="531"/>
      <c r="I431" s="531"/>
      <c r="J431" s="531"/>
      <c r="K431" s="393" t="str">
        <f t="shared" si="191"/>
        <v/>
      </c>
      <c r="L431" s="394" t="str">
        <f t="shared" si="204"/>
        <v/>
      </c>
      <c r="M431" s="355" t="str">
        <f t="shared" si="200"/>
        <v/>
      </c>
      <c r="N431" s="356" t="str">
        <f t="shared" si="201"/>
        <v/>
      </c>
      <c r="O431" s="356" t="str">
        <f t="shared" si="202"/>
        <v/>
      </c>
      <c r="P431" s="357" t="str">
        <f t="shared" si="203"/>
        <v/>
      </c>
      <c r="Q431" s="234"/>
      <c r="R431" s="234"/>
      <c r="S431" s="234"/>
      <c r="T431" s="234"/>
      <c r="U431" s="234"/>
      <c r="V431" s="234"/>
      <c r="W431" s="234"/>
      <c r="X431" s="234"/>
      <c r="Y431" s="234"/>
      <c r="Z431" s="234"/>
      <c r="AA431" s="234"/>
      <c r="AB431" s="234"/>
      <c r="AC431" s="358" t="str">
        <f t="shared" si="196"/>
        <v/>
      </c>
      <c r="AD431" s="351" t="str">
        <f t="shared" si="197"/>
        <v/>
      </c>
      <c r="AE431" s="351" t="str">
        <f t="shared" si="168"/>
        <v/>
      </c>
      <c r="AF431" s="351" t="str">
        <f t="shared" si="169"/>
        <v/>
      </c>
      <c r="AG431" s="351" t="str">
        <f t="shared" si="170"/>
        <v/>
      </c>
      <c r="AH431" s="351" t="str">
        <f t="shared" si="171"/>
        <v/>
      </c>
      <c r="AI431" s="241" t="str">
        <f t="shared" si="198"/>
        <v/>
      </c>
      <c r="AJ431" s="234"/>
      <c r="AK431" s="234"/>
      <c r="AL431" s="246"/>
      <c r="AM431" s="246"/>
    </row>
    <row r="432" spans="1:53" ht="18" customHeight="1" x14ac:dyDescent="0.2">
      <c r="A432" s="234"/>
      <c r="B432" s="938"/>
      <c r="C432" s="137"/>
      <c r="D432" s="528"/>
      <c r="E432" s="513"/>
      <c r="F432" s="531"/>
      <c r="G432" s="531"/>
      <c r="H432" s="531"/>
      <c r="I432" s="531"/>
      <c r="J432" s="531"/>
      <c r="K432" s="393" t="str">
        <f t="shared" si="191"/>
        <v/>
      </c>
      <c r="L432" s="394" t="str">
        <f t="shared" si="204"/>
        <v/>
      </c>
      <c r="M432" s="355" t="str">
        <f t="shared" si="200"/>
        <v/>
      </c>
      <c r="N432" s="356" t="str">
        <f t="shared" si="201"/>
        <v/>
      </c>
      <c r="O432" s="356" t="str">
        <f t="shared" si="202"/>
        <v/>
      </c>
      <c r="P432" s="357" t="str">
        <f t="shared" si="203"/>
        <v/>
      </c>
      <c r="Q432" s="234"/>
      <c r="R432" s="234"/>
      <c r="S432" s="234"/>
      <c r="T432" s="234"/>
      <c r="U432" s="234"/>
      <c r="V432" s="234"/>
      <c r="W432" s="234"/>
      <c r="X432" s="234"/>
      <c r="Y432" s="234"/>
      <c r="Z432" s="234"/>
      <c r="AA432" s="234"/>
      <c r="AB432" s="234"/>
      <c r="AC432" s="358" t="str">
        <f t="shared" si="196"/>
        <v/>
      </c>
      <c r="AD432" s="351" t="str">
        <f t="shared" si="197"/>
        <v/>
      </c>
      <c r="AE432" s="351" t="str">
        <f t="shared" si="168"/>
        <v/>
      </c>
      <c r="AF432" s="351" t="str">
        <f t="shared" si="169"/>
        <v/>
      </c>
      <c r="AG432" s="351" t="str">
        <f t="shared" si="170"/>
        <v/>
      </c>
      <c r="AH432" s="351" t="str">
        <f t="shared" si="171"/>
        <v/>
      </c>
      <c r="AI432" s="241" t="str">
        <f t="shared" si="198"/>
        <v/>
      </c>
      <c r="AJ432" s="234"/>
      <c r="AK432" s="234"/>
      <c r="AL432" s="246"/>
      <c r="AM432" s="246"/>
    </row>
    <row r="433" spans="1:39" ht="18" customHeight="1" thickBot="1" x14ac:dyDescent="0.25">
      <c r="A433" s="234"/>
      <c r="B433" s="939"/>
      <c r="C433" s="139"/>
      <c r="D433" s="532"/>
      <c r="E433" s="517"/>
      <c r="F433" s="533"/>
      <c r="G433" s="533"/>
      <c r="H433" s="533"/>
      <c r="I433" s="533"/>
      <c r="J433" s="533"/>
      <c r="K433" s="395" t="str">
        <f t="shared" si="191"/>
        <v/>
      </c>
      <c r="L433" s="396" t="str">
        <f t="shared" si="204"/>
        <v/>
      </c>
      <c r="M433" s="371" t="str">
        <f t="shared" si="200"/>
        <v/>
      </c>
      <c r="N433" s="372" t="str">
        <f t="shared" si="201"/>
        <v/>
      </c>
      <c r="O433" s="372" t="str">
        <f t="shared" si="202"/>
        <v/>
      </c>
      <c r="P433" s="373" t="str">
        <f t="shared" si="203"/>
        <v/>
      </c>
      <c r="Q433" s="234"/>
      <c r="R433" s="234"/>
      <c r="S433" s="234"/>
      <c r="T433" s="234"/>
      <c r="U433" s="234"/>
      <c r="V433" s="234"/>
      <c r="W433" s="234"/>
      <c r="X433" s="234"/>
      <c r="Y433" s="234"/>
      <c r="Z433" s="234"/>
      <c r="AA433" s="234"/>
      <c r="AB433" s="234"/>
      <c r="AC433" s="364" t="str">
        <f t="shared" si="196"/>
        <v/>
      </c>
      <c r="AD433" s="351" t="str">
        <f t="shared" si="197"/>
        <v/>
      </c>
      <c r="AE433" s="351" t="str">
        <f t="shared" si="168"/>
        <v/>
      </c>
      <c r="AF433" s="351" t="str">
        <f t="shared" si="169"/>
        <v/>
      </c>
      <c r="AG433" s="351" t="str">
        <f t="shared" si="170"/>
        <v/>
      </c>
      <c r="AH433" s="351" t="str">
        <f t="shared" si="171"/>
        <v/>
      </c>
      <c r="AI433" s="241" t="str">
        <f t="shared" si="198"/>
        <v/>
      </c>
      <c r="AJ433" s="234"/>
      <c r="AK433" s="234"/>
      <c r="AL433" s="246"/>
      <c r="AM433" s="246"/>
    </row>
    <row r="434" spans="1:39" ht="18" customHeight="1" x14ac:dyDescent="0.2">
      <c r="A434" s="234"/>
      <c r="B434" s="937" t="s">
        <v>402</v>
      </c>
      <c r="C434" s="138"/>
      <c r="D434" s="509"/>
      <c r="E434" s="510"/>
      <c r="F434" s="534"/>
      <c r="G434" s="534"/>
      <c r="H434" s="534"/>
      <c r="I434" s="534"/>
      <c r="J434" s="534"/>
      <c r="K434" s="391" t="str">
        <f t="shared" si="191"/>
        <v/>
      </c>
      <c r="L434" s="394" t="str">
        <f t="shared" si="204"/>
        <v/>
      </c>
      <c r="M434" s="347" t="str">
        <f t="shared" si="200"/>
        <v/>
      </c>
      <c r="N434" s="348" t="str">
        <f t="shared" si="201"/>
        <v/>
      </c>
      <c r="O434" s="348" t="str">
        <f t="shared" si="202"/>
        <v/>
      </c>
      <c r="P434" s="349" t="str">
        <f t="shared" si="203"/>
        <v/>
      </c>
      <c r="Q434" s="234"/>
      <c r="R434" s="234"/>
      <c r="S434" s="234"/>
      <c r="T434" s="234"/>
      <c r="U434" s="234"/>
      <c r="V434" s="234"/>
      <c r="W434" s="234"/>
      <c r="X434" s="234"/>
      <c r="Y434" s="234"/>
      <c r="Z434" s="234"/>
      <c r="AA434" s="234"/>
      <c r="AB434" s="234"/>
      <c r="AC434" s="350" t="str">
        <f t="shared" si="196"/>
        <v/>
      </c>
      <c r="AD434" s="351" t="str">
        <f t="shared" si="197"/>
        <v/>
      </c>
      <c r="AE434" s="351" t="str">
        <f t="shared" si="168"/>
        <v/>
      </c>
      <c r="AF434" s="351" t="str">
        <f t="shared" si="169"/>
        <v/>
      </c>
      <c r="AG434" s="351" t="str">
        <f t="shared" si="170"/>
        <v/>
      </c>
      <c r="AH434" s="351" t="str">
        <f t="shared" si="171"/>
        <v/>
      </c>
      <c r="AI434" s="241" t="str">
        <f t="shared" ref="AI434:AI442" si="205">VLOOKUP(AC434,$C$317:$F$317,4,FALSE)</f>
        <v/>
      </c>
      <c r="AJ434" s="234"/>
      <c r="AK434" s="234"/>
      <c r="AL434" s="246"/>
      <c r="AM434" s="246"/>
    </row>
    <row r="435" spans="1:39" ht="18" customHeight="1" x14ac:dyDescent="0.2">
      <c r="A435" s="234"/>
      <c r="B435" s="938"/>
      <c r="C435" s="137"/>
      <c r="D435" s="512"/>
      <c r="E435" s="513"/>
      <c r="F435" s="535"/>
      <c r="G435" s="535"/>
      <c r="H435" s="535"/>
      <c r="I435" s="535"/>
      <c r="J435" s="535"/>
      <c r="K435" s="393" t="str">
        <f t="shared" si="191"/>
        <v/>
      </c>
      <c r="L435" s="394" t="str">
        <f t="shared" si="204"/>
        <v/>
      </c>
      <c r="M435" s="355" t="str">
        <f t="shared" si="200"/>
        <v/>
      </c>
      <c r="N435" s="356" t="str">
        <f t="shared" si="201"/>
        <v/>
      </c>
      <c r="O435" s="356" t="str">
        <f t="shared" si="202"/>
        <v/>
      </c>
      <c r="P435" s="357" t="str">
        <f t="shared" si="203"/>
        <v/>
      </c>
      <c r="Q435" s="234"/>
      <c r="R435" s="234"/>
      <c r="S435" s="234"/>
      <c r="T435" s="234"/>
      <c r="U435" s="234"/>
      <c r="V435" s="234"/>
      <c r="W435" s="234"/>
      <c r="X435" s="234"/>
      <c r="Y435" s="234"/>
      <c r="Z435" s="234"/>
      <c r="AA435" s="234"/>
      <c r="AB435" s="234"/>
      <c r="AC435" s="358" t="str">
        <f t="shared" si="196"/>
        <v/>
      </c>
      <c r="AD435" s="351" t="str">
        <f t="shared" si="197"/>
        <v/>
      </c>
      <c r="AE435" s="351" t="str">
        <f t="shared" si="168"/>
        <v/>
      </c>
      <c r="AF435" s="351" t="str">
        <f t="shared" si="169"/>
        <v/>
      </c>
      <c r="AG435" s="351" t="str">
        <f t="shared" si="170"/>
        <v/>
      </c>
      <c r="AH435" s="351" t="str">
        <f t="shared" si="171"/>
        <v/>
      </c>
      <c r="AI435" s="241" t="str">
        <f t="shared" si="205"/>
        <v/>
      </c>
      <c r="AJ435" s="234"/>
      <c r="AK435" s="234"/>
      <c r="AL435" s="246"/>
      <c r="AM435" s="246"/>
    </row>
    <row r="436" spans="1:39" ht="18" customHeight="1" x14ac:dyDescent="0.2">
      <c r="A436" s="234"/>
      <c r="B436" s="938"/>
      <c r="C436" s="137"/>
      <c r="D436" s="512"/>
      <c r="E436" s="513"/>
      <c r="F436" s="535"/>
      <c r="G436" s="535"/>
      <c r="H436" s="535"/>
      <c r="I436" s="535"/>
      <c r="J436" s="535"/>
      <c r="K436" s="393" t="str">
        <f t="shared" si="191"/>
        <v/>
      </c>
      <c r="L436" s="394" t="str">
        <f t="shared" si="204"/>
        <v/>
      </c>
      <c r="M436" s="355" t="str">
        <f t="shared" si="200"/>
        <v/>
      </c>
      <c r="N436" s="356" t="str">
        <f t="shared" si="201"/>
        <v/>
      </c>
      <c r="O436" s="356" t="str">
        <f t="shared" si="202"/>
        <v/>
      </c>
      <c r="P436" s="357" t="str">
        <f t="shared" si="203"/>
        <v/>
      </c>
      <c r="Q436" s="234"/>
      <c r="R436" s="234"/>
      <c r="S436" s="234"/>
      <c r="T436" s="234"/>
      <c r="U436" s="234"/>
      <c r="V436" s="234"/>
      <c r="W436" s="234"/>
      <c r="X436" s="234"/>
      <c r="Y436" s="234"/>
      <c r="Z436" s="234"/>
      <c r="AA436" s="234"/>
      <c r="AB436" s="234"/>
      <c r="AC436" s="358" t="str">
        <f t="shared" si="196"/>
        <v/>
      </c>
      <c r="AD436" s="351" t="str">
        <f t="shared" si="197"/>
        <v/>
      </c>
      <c r="AE436" s="351" t="str">
        <f t="shared" si="168"/>
        <v/>
      </c>
      <c r="AF436" s="351" t="str">
        <f t="shared" si="169"/>
        <v/>
      </c>
      <c r="AG436" s="351" t="str">
        <f t="shared" si="170"/>
        <v/>
      </c>
      <c r="AH436" s="351" t="str">
        <f t="shared" si="171"/>
        <v/>
      </c>
      <c r="AI436" s="241" t="str">
        <f t="shared" si="205"/>
        <v/>
      </c>
      <c r="AJ436" s="234"/>
      <c r="AK436" s="234"/>
      <c r="AL436" s="246"/>
      <c r="AM436" s="246"/>
    </row>
    <row r="437" spans="1:39" ht="18" customHeight="1" x14ac:dyDescent="0.2">
      <c r="A437" s="234"/>
      <c r="B437" s="938"/>
      <c r="C437" s="137"/>
      <c r="D437" s="512"/>
      <c r="E437" s="513"/>
      <c r="F437" s="535"/>
      <c r="G437" s="535"/>
      <c r="H437" s="535"/>
      <c r="I437" s="535"/>
      <c r="J437" s="535"/>
      <c r="K437" s="393" t="str">
        <f t="shared" si="191"/>
        <v/>
      </c>
      <c r="L437" s="394" t="str">
        <f t="shared" si="204"/>
        <v/>
      </c>
      <c r="M437" s="355" t="str">
        <f t="shared" si="200"/>
        <v/>
      </c>
      <c r="N437" s="356" t="str">
        <f t="shared" si="201"/>
        <v/>
      </c>
      <c r="O437" s="356" t="str">
        <f t="shared" si="202"/>
        <v/>
      </c>
      <c r="P437" s="357" t="str">
        <f t="shared" si="203"/>
        <v/>
      </c>
      <c r="Q437" s="234"/>
      <c r="R437" s="234"/>
      <c r="S437" s="234"/>
      <c r="T437" s="234"/>
      <c r="U437" s="234"/>
      <c r="V437" s="234"/>
      <c r="W437" s="234"/>
      <c r="X437" s="234"/>
      <c r="Y437" s="234"/>
      <c r="Z437" s="234"/>
      <c r="AA437" s="234"/>
      <c r="AB437" s="234"/>
      <c r="AC437" s="358" t="str">
        <f t="shared" si="196"/>
        <v/>
      </c>
      <c r="AD437" s="351" t="str">
        <f t="shared" si="197"/>
        <v/>
      </c>
      <c r="AE437" s="351" t="str">
        <f t="shared" si="168"/>
        <v/>
      </c>
      <c r="AF437" s="351" t="str">
        <f t="shared" si="169"/>
        <v/>
      </c>
      <c r="AG437" s="351" t="str">
        <f t="shared" si="170"/>
        <v/>
      </c>
      <c r="AH437" s="351" t="str">
        <f t="shared" si="171"/>
        <v/>
      </c>
      <c r="AI437" s="241" t="str">
        <f t="shared" si="205"/>
        <v/>
      </c>
      <c r="AJ437" s="234"/>
      <c r="AK437" s="234"/>
      <c r="AL437" s="246"/>
      <c r="AM437" s="246"/>
    </row>
    <row r="438" spans="1:39" ht="18" customHeight="1" x14ac:dyDescent="0.2">
      <c r="A438" s="234"/>
      <c r="B438" s="938"/>
      <c r="C438" s="137"/>
      <c r="D438" s="512"/>
      <c r="E438" s="513"/>
      <c r="F438" s="535"/>
      <c r="G438" s="535"/>
      <c r="H438" s="535"/>
      <c r="I438" s="535"/>
      <c r="J438" s="535"/>
      <c r="K438" s="393" t="str">
        <f t="shared" si="191"/>
        <v/>
      </c>
      <c r="L438" s="394" t="str">
        <f t="shared" si="204"/>
        <v/>
      </c>
      <c r="M438" s="355" t="str">
        <f t="shared" si="200"/>
        <v/>
      </c>
      <c r="N438" s="356" t="str">
        <f t="shared" si="201"/>
        <v/>
      </c>
      <c r="O438" s="356" t="str">
        <f t="shared" si="202"/>
        <v/>
      </c>
      <c r="P438" s="357" t="str">
        <f t="shared" si="203"/>
        <v/>
      </c>
      <c r="Q438" s="234"/>
      <c r="R438" s="234"/>
      <c r="S438" s="234"/>
      <c r="T438" s="234"/>
      <c r="U438" s="234"/>
      <c r="V438" s="234"/>
      <c r="W438" s="234"/>
      <c r="X438" s="234"/>
      <c r="Y438" s="234"/>
      <c r="Z438" s="234"/>
      <c r="AA438" s="234"/>
      <c r="AB438" s="234"/>
      <c r="AC438" s="358" t="str">
        <f t="shared" si="196"/>
        <v/>
      </c>
      <c r="AD438" s="351" t="str">
        <f t="shared" si="197"/>
        <v/>
      </c>
      <c r="AE438" s="351" t="str">
        <f t="shared" si="168"/>
        <v/>
      </c>
      <c r="AF438" s="351" t="str">
        <f t="shared" si="169"/>
        <v/>
      </c>
      <c r="AG438" s="351" t="str">
        <f t="shared" si="170"/>
        <v/>
      </c>
      <c r="AH438" s="351" t="str">
        <f t="shared" si="171"/>
        <v/>
      </c>
      <c r="AI438" s="241" t="str">
        <f t="shared" si="205"/>
        <v/>
      </c>
      <c r="AJ438" s="234"/>
      <c r="AK438" s="234"/>
      <c r="AL438" s="246"/>
      <c r="AM438" s="246"/>
    </row>
    <row r="439" spans="1:39" ht="18" customHeight="1" x14ac:dyDescent="0.2">
      <c r="A439" s="234"/>
      <c r="B439" s="938"/>
      <c r="C439" s="137"/>
      <c r="D439" s="512"/>
      <c r="E439" s="513"/>
      <c r="F439" s="535"/>
      <c r="G439" s="535"/>
      <c r="H439" s="535"/>
      <c r="I439" s="535"/>
      <c r="J439" s="535"/>
      <c r="K439" s="393" t="str">
        <f t="shared" si="191"/>
        <v/>
      </c>
      <c r="L439" s="394" t="str">
        <f t="shared" si="204"/>
        <v/>
      </c>
      <c r="M439" s="355" t="str">
        <f t="shared" si="200"/>
        <v/>
      </c>
      <c r="N439" s="356" t="str">
        <f t="shared" si="201"/>
        <v/>
      </c>
      <c r="O439" s="356" t="str">
        <f t="shared" si="202"/>
        <v/>
      </c>
      <c r="P439" s="357" t="str">
        <f t="shared" si="203"/>
        <v/>
      </c>
      <c r="Q439" s="234"/>
      <c r="R439" s="234"/>
      <c r="S439" s="234"/>
      <c r="T439" s="234"/>
      <c r="U439" s="234"/>
      <c r="V439" s="234"/>
      <c r="W439" s="234"/>
      <c r="X439" s="234"/>
      <c r="Y439" s="234"/>
      <c r="Z439" s="234"/>
      <c r="AA439" s="234"/>
      <c r="AB439" s="234"/>
      <c r="AC439" s="358" t="str">
        <f t="shared" si="196"/>
        <v/>
      </c>
      <c r="AD439" s="351" t="str">
        <f t="shared" si="197"/>
        <v/>
      </c>
      <c r="AE439" s="351" t="str">
        <f t="shared" si="168"/>
        <v/>
      </c>
      <c r="AF439" s="351" t="str">
        <f t="shared" si="169"/>
        <v/>
      </c>
      <c r="AG439" s="351" t="str">
        <f t="shared" si="170"/>
        <v/>
      </c>
      <c r="AH439" s="351" t="str">
        <f t="shared" si="171"/>
        <v/>
      </c>
      <c r="AI439" s="241" t="str">
        <f t="shared" si="205"/>
        <v/>
      </c>
      <c r="AJ439" s="234"/>
      <c r="AK439" s="234"/>
      <c r="AL439" s="246"/>
      <c r="AM439" s="246"/>
    </row>
    <row r="440" spans="1:39" ht="18" customHeight="1" x14ac:dyDescent="0.2">
      <c r="A440" s="234"/>
      <c r="B440" s="938"/>
      <c r="C440" s="137"/>
      <c r="D440" s="512"/>
      <c r="E440" s="513"/>
      <c r="F440" s="535"/>
      <c r="G440" s="535"/>
      <c r="H440" s="535"/>
      <c r="I440" s="535"/>
      <c r="J440" s="535"/>
      <c r="K440" s="393" t="str">
        <f t="shared" si="191"/>
        <v/>
      </c>
      <c r="L440" s="394" t="str">
        <f t="shared" si="204"/>
        <v/>
      </c>
      <c r="M440" s="355" t="str">
        <f t="shared" si="200"/>
        <v/>
      </c>
      <c r="N440" s="356" t="str">
        <f t="shared" si="201"/>
        <v/>
      </c>
      <c r="O440" s="356" t="str">
        <f t="shared" si="202"/>
        <v/>
      </c>
      <c r="P440" s="357" t="str">
        <f t="shared" si="203"/>
        <v/>
      </c>
      <c r="Q440" s="234"/>
      <c r="R440" s="234"/>
      <c r="S440" s="234"/>
      <c r="T440" s="234"/>
      <c r="U440" s="234"/>
      <c r="V440" s="234"/>
      <c r="W440" s="234"/>
      <c r="X440" s="234"/>
      <c r="Y440" s="234"/>
      <c r="Z440" s="234"/>
      <c r="AA440" s="234"/>
      <c r="AB440" s="234"/>
      <c r="AC440" s="358" t="str">
        <f t="shared" si="196"/>
        <v/>
      </c>
      <c r="AD440" s="351" t="str">
        <f t="shared" si="197"/>
        <v/>
      </c>
      <c r="AE440" s="351" t="str">
        <f t="shared" si="168"/>
        <v/>
      </c>
      <c r="AF440" s="351" t="str">
        <f t="shared" si="169"/>
        <v/>
      </c>
      <c r="AG440" s="351" t="str">
        <f t="shared" si="170"/>
        <v/>
      </c>
      <c r="AH440" s="351" t="str">
        <f t="shared" si="171"/>
        <v/>
      </c>
      <c r="AI440" s="241" t="str">
        <f t="shared" si="205"/>
        <v/>
      </c>
      <c r="AJ440" s="234"/>
      <c r="AK440" s="234"/>
      <c r="AL440" s="246"/>
      <c r="AM440" s="246"/>
    </row>
    <row r="441" spans="1:39" ht="18" customHeight="1" x14ac:dyDescent="0.2">
      <c r="A441" s="234"/>
      <c r="B441" s="938"/>
      <c r="C441" s="137"/>
      <c r="D441" s="512"/>
      <c r="E441" s="513"/>
      <c r="F441" s="535"/>
      <c r="G441" s="535"/>
      <c r="H441" s="535"/>
      <c r="I441" s="535"/>
      <c r="J441" s="535"/>
      <c r="K441" s="393" t="str">
        <f t="shared" si="191"/>
        <v/>
      </c>
      <c r="L441" s="394" t="str">
        <f t="shared" si="204"/>
        <v/>
      </c>
      <c r="M441" s="355" t="str">
        <f t="shared" si="200"/>
        <v/>
      </c>
      <c r="N441" s="356" t="str">
        <f t="shared" si="201"/>
        <v/>
      </c>
      <c r="O441" s="356" t="str">
        <f t="shared" si="202"/>
        <v/>
      </c>
      <c r="P441" s="357" t="str">
        <f t="shared" si="203"/>
        <v/>
      </c>
      <c r="Q441" s="234"/>
      <c r="R441" s="234"/>
      <c r="S441" s="234"/>
      <c r="T441" s="234"/>
      <c r="U441" s="234"/>
      <c r="V441" s="234"/>
      <c r="W441" s="234"/>
      <c r="X441" s="234"/>
      <c r="Y441" s="234"/>
      <c r="Z441" s="234"/>
      <c r="AA441" s="234"/>
      <c r="AB441" s="234"/>
      <c r="AC441" s="358" t="str">
        <f t="shared" si="196"/>
        <v/>
      </c>
      <c r="AD441" s="351" t="str">
        <f t="shared" si="197"/>
        <v/>
      </c>
      <c r="AE441" s="351" t="str">
        <f t="shared" si="168"/>
        <v/>
      </c>
      <c r="AF441" s="351" t="str">
        <f t="shared" si="169"/>
        <v/>
      </c>
      <c r="AG441" s="351" t="str">
        <f t="shared" si="170"/>
        <v/>
      </c>
      <c r="AH441" s="351" t="str">
        <f t="shared" si="171"/>
        <v/>
      </c>
      <c r="AI441" s="241" t="str">
        <f t="shared" si="205"/>
        <v/>
      </c>
      <c r="AJ441" s="234"/>
      <c r="AK441" s="234"/>
      <c r="AL441" s="246"/>
      <c r="AM441" s="246"/>
    </row>
    <row r="442" spans="1:39" ht="18" customHeight="1" thickBot="1" x14ac:dyDescent="0.25">
      <c r="A442" s="234"/>
      <c r="B442" s="939"/>
      <c r="C442" s="139"/>
      <c r="D442" s="516"/>
      <c r="E442" s="517"/>
      <c r="F442" s="536"/>
      <c r="G442" s="536"/>
      <c r="H442" s="536"/>
      <c r="I442" s="536"/>
      <c r="J442" s="536"/>
      <c r="K442" s="395" t="str">
        <f t="shared" si="191"/>
        <v/>
      </c>
      <c r="L442" s="396" t="str">
        <f t="shared" si="204"/>
        <v/>
      </c>
      <c r="M442" s="371" t="str">
        <f t="shared" si="200"/>
        <v/>
      </c>
      <c r="N442" s="372" t="str">
        <f t="shared" si="201"/>
        <v/>
      </c>
      <c r="O442" s="372" t="str">
        <f t="shared" si="202"/>
        <v/>
      </c>
      <c r="P442" s="373" t="str">
        <f t="shared" si="203"/>
        <v/>
      </c>
      <c r="Q442" s="234"/>
      <c r="R442" s="234"/>
      <c r="S442" s="234"/>
      <c r="T442" s="234"/>
      <c r="U442" s="234"/>
      <c r="V442" s="234"/>
      <c r="W442" s="234"/>
      <c r="X442" s="234"/>
      <c r="Y442" s="234"/>
      <c r="Z442" s="234"/>
      <c r="AA442" s="234"/>
      <c r="AB442" s="234"/>
      <c r="AC442" s="364" t="str">
        <f t="shared" si="196"/>
        <v/>
      </c>
      <c r="AD442" s="351" t="str">
        <f t="shared" si="197"/>
        <v/>
      </c>
      <c r="AE442" s="351" t="str">
        <f t="shared" si="168"/>
        <v/>
      </c>
      <c r="AF442" s="351" t="str">
        <f t="shared" si="169"/>
        <v/>
      </c>
      <c r="AG442" s="351" t="str">
        <f t="shared" si="170"/>
        <v/>
      </c>
      <c r="AH442" s="351" t="str">
        <f t="shared" si="171"/>
        <v/>
      </c>
      <c r="AI442" s="241" t="str">
        <f t="shared" si="205"/>
        <v/>
      </c>
      <c r="AJ442" s="234"/>
      <c r="AK442" s="234"/>
      <c r="AL442" s="246"/>
      <c r="AM442" s="246"/>
    </row>
    <row r="443" spans="1:39" ht="18" customHeight="1" x14ac:dyDescent="0.2">
      <c r="A443" s="234"/>
      <c r="B443" s="937" t="s">
        <v>403</v>
      </c>
      <c r="C443" s="138"/>
      <c r="D443" s="537"/>
      <c r="E443" s="510"/>
      <c r="F443" s="534"/>
      <c r="G443" s="534"/>
      <c r="H443" s="534"/>
      <c r="I443" s="534"/>
      <c r="J443" s="534"/>
      <c r="K443" s="391" t="str">
        <f t="shared" si="191"/>
        <v/>
      </c>
      <c r="L443" s="392" t="str">
        <f t="shared" si="204"/>
        <v/>
      </c>
      <c r="M443" s="347" t="str">
        <f>IF($C443="","",IF($D443="",0,G443*$K443))</f>
        <v/>
      </c>
      <c r="N443" s="348" t="str">
        <f t="shared" si="201"/>
        <v/>
      </c>
      <c r="O443" s="348" t="str">
        <f t="shared" si="202"/>
        <v/>
      </c>
      <c r="P443" s="349" t="str">
        <f t="shared" si="203"/>
        <v/>
      </c>
      <c r="Q443" s="234"/>
      <c r="R443" s="234"/>
      <c r="S443" s="234"/>
      <c r="T443" s="234"/>
      <c r="U443" s="234"/>
      <c r="V443" s="234"/>
      <c r="W443" s="234"/>
      <c r="X443" s="234"/>
      <c r="Y443" s="234"/>
      <c r="Z443" s="234"/>
      <c r="AA443" s="234"/>
      <c r="AB443" s="234"/>
      <c r="AC443" s="350" t="str">
        <f t="shared" si="196"/>
        <v/>
      </c>
      <c r="AD443" s="351" t="str">
        <f t="shared" si="197"/>
        <v/>
      </c>
      <c r="AE443" s="351" t="str">
        <f t="shared" si="168"/>
        <v/>
      </c>
      <c r="AF443" s="351" t="str">
        <f t="shared" si="169"/>
        <v/>
      </c>
      <c r="AG443" s="351" t="str">
        <f t="shared" si="170"/>
        <v/>
      </c>
      <c r="AH443" s="351" t="str">
        <f t="shared" si="171"/>
        <v/>
      </c>
      <c r="AI443" s="241" t="str">
        <f t="shared" ref="AI443:AI451" si="206">VLOOKUP(AC443,$C$318:$F$318,4,FALSE)</f>
        <v/>
      </c>
      <c r="AJ443" s="234"/>
      <c r="AK443" s="234"/>
      <c r="AL443" s="246"/>
      <c r="AM443" s="246"/>
    </row>
    <row r="444" spans="1:39" ht="18" customHeight="1" x14ac:dyDescent="0.2">
      <c r="A444" s="234"/>
      <c r="B444" s="938"/>
      <c r="C444" s="137"/>
      <c r="D444" s="512"/>
      <c r="E444" s="513"/>
      <c r="F444" s="535"/>
      <c r="G444" s="535"/>
      <c r="H444" s="535"/>
      <c r="I444" s="535"/>
      <c r="J444" s="535"/>
      <c r="K444" s="393" t="str">
        <f t="shared" si="191"/>
        <v/>
      </c>
      <c r="L444" s="394" t="str">
        <f t="shared" si="204"/>
        <v/>
      </c>
      <c r="M444" s="355" t="str">
        <f t="shared" si="200"/>
        <v/>
      </c>
      <c r="N444" s="356" t="str">
        <f t="shared" si="201"/>
        <v/>
      </c>
      <c r="O444" s="356" t="str">
        <f t="shared" si="202"/>
        <v/>
      </c>
      <c r="P444" s="357" t="str">
        <f t="shared" si="203"/>
        <v/>
      </c>
      <c r="Q444" s="234"/>
      <c r="R444" s="234"/>
      <c r="S444" s="234"/>
      <c r="T444" s="234"/>
      <c r="U444" s="234"/>
      <c r="V444" s="234"/>
      <c r="W444" s="234"/>
      <c r="X444" s="234"/>
      <c r="Y444" s="234"/>
      <c r="Z444" s="234"/>
      <c r="AA444" s="234"/>
      <c r="AB444" s="234"/>
      <c r="AC444" s="358" t="str">
        <f t="shared" si="196"/>
        <v/>
      </c>
      <c r="AD444" s="351" t="str">
        <f t="shared" si="197"/>
        <v/>
      </c>
      <c r="AE444" s="351" t="str">
        <f t="shared" si="168"/>
        <v/>
      </c>
      <c r="AF444" s="351" t="str">
        <f t="shared" si="169"/>
        <v/>
      </c>
      <c r="AG444" s="351" t="str">
        <f t="shared" si="170"/>
        <v/>
      </c>
      <c r="AH444" s="351" t="str">
        <f t="shared" si="171"/>
        <v/>
      </c>
      <c r="AI444" s="241" t="str">
        <f t="shared" si="206"/>
        <v/>
      </c>
      <c r="AJ444" s="234"/>
      <c r="AK444" s="234"/>
      <c r="AL444" s="246"/>
      <c r="AM444" s="246"/>
    </row>
    <row r="445" spans="1:39" ht="18" customHeight="1" x14ac:dyDescent="0.2">
      <c r="A445" s="234"/>
      <c r="B445" s="938"/>
      <c r="C445" s="137"/>
      <c r="D445" s="512"/>
      <c r="E445" s="513"/>
      <c r="F445" s="535"/>
      <c r="G445" s="535"/>
      <c r="H445" s="535"/>
      <c r="I445" s="535"/>
      <c r="J445" s="535"/>
      <c r="K445" s="393" t="str">
        <f t="shared" si="191"/>
        <v/>
      </c>
      <c r="L445" s="394" t="str">
        <f t="shared" si="204"/>
        <v/>
      </c>
      <c r="M445" s="355" t="str">
        <f t="shared" si="200"/>
        <v/>
      </c>
      <c r="N445" s="356" t="str">
        <f t="shared" si="201"/>
        <v/>
      </c>
      <c r="O445" s="356" t="str">
        <f t="shared" si="202"/>
        <v/>
      </c>
      <c r="P445" s="357" t="str">
        <f t="shared" si="203"/>
        <v/>
      </c>
      <c r="Q445" s="234"/>
      <c r="R445" s="234"/>
      <c r="S445" s="234"/>
      <c r="T445" s="234"/>
      <c r="U445" s="234"/>
      <c r="V445" s="234"/>
      <c r="W445" s="234"/>
      <c r="X445" s="234"/>
      <c r="Y445" s="234"/>
      <c r="Z445" s="234"/>
      <c r="AA445" s="234"/>
      <c r="AB445" s="234"/>
      <c r="AC445" s="358" t="str">
        <f t="shared" si="196"/>
        <v/>
      </c>
      <c r="AD445" s="351" t="str">
        <f t="shared" si="197"/>
        <v/>
      </c>
      <c r="AE445" s="351" t="str">
        <f t="shared" si="168"/>
        <v/>
      </c>
      <c r="AF445" s="351" t="str">
        <f t="shared" si="169"/>
        <v/>
      </c>
      <c r="AG445" s="351" t="str">
        <f t="shared" si="170"/>
        <v/>
      </c>
      <c r="AH445" s="351" t="str">
        <f t="shared" si="171"/>
        <v/>
      </c>
      <c r="AI445" s="241" t="str">
        <f t="shared" si="206"/>
        <v/>
      </c>
      <c r="AJ445" s="234"/>
      <c r="AK445" s="234"/>
      <c r="AL445" s="246"/>
      <c r="AM445" s="246"/>
    </row>
    <row r="446" spans="1:39" ht="18" customHeight="1" x14ac:dyDescent="0.2">
      <c r="A446" s="234"/>
      <c r="B446" s="938"/>
      <c r="C446" s="137"/>
      <c r="D446" s="512"/>
      <c r="E446" s="513"/>
      <c r="F446" s="535"/>
      <c r="G446" s="535"/>
      <c r="H446" s="535"/>
      <c r="I446" s="535"/>
      <c r="J446" s="535"/>
      <c r="K446" s="393" t="str">
        <f t="shared" si="191"/>
        <v/>
      </c>
      <c r="L446" s="394" t="str">
        <f t="shared" si="204"/>
        <v/>
      </c>
      <c r="M446" s="355" t="str">
        <f t="shared" si="200"/>
        <v/>
      </c>
      <c r="N446" s="356" t="str">
        <f t="shared" si="201"/>
        <v/>
      </c>
      <c r="O446" s="356" t="str">
        <f t="shared" si="202"/>
        <v/>
      </c>
      <c r="P446" s="357" t="str">
        <f t="shared" si="203"/>
        <v/>
      </c>
      <c r="Q446" s="234"/>
      <c r="R446" s="234"/>
      <c r="S446" s="234"/>
      <c r="T446" s="234"/>
      <c r="U446" s="234"/>
      <c r="V446" s="234"/>
      <c r="W446" s="234"/>
      <c r="X446" s="234"/>
      <c r="Y446" s="234"/>
      <c r="Z446" s="234"/>
      <c r="AA446" s="234"/>
      <c r="AB446" s="234"/>
      <c r="AC446" s="358" t="str">
        <f t="shared" si="196"/>
        <v/>
      </c>
      <c r="AD446" s="351" t="str">
        <f t="shared" si="197"/>
        <v/>
      </c>
      <c r="AE446" s="351" t="str">
        <f t="shared" si="168"/>
        <v/>
      </c>
      <c r="AF446" s="351" t="str">
        <f t="shared" si="169"/>
        <v/>
      </c>
      <c r="AG446" s="351" t="str">
        <f t="shared" si="170"/>
        <v/>
      </c>
      <c r="AH446" s="351" t="str">
        <f t="shared" si="171"/>
        <v/>
      </c>
      <c r="AI446" s="241" t="str">
        <f t="shared" si="206"/>
        <v/>
      </c>
      <c r="AJ446" s="234"/>
      <c r="AK446" s="234"/>
      <c r="AL446" s="246"/>
      <c r="AM446" s="246"/>
    </row>
    <row r="447" spans="1:39" ht="18" customHeight="1" x14ac:dyDescent="0.2">
      <c r="A447" s="234"/>
      <c r="B447" s="938"/>
      <c r="C447" s="137"/>
      <c r="D447" s="512"/>
      <c r="E447" s="513"/>
      <c r="F447" s="535"/>
      <c r="G447" s="535"/>
      <c r="H447" s="535"/>
      <c r="I447" s="535"/>
      <c r="J447" s="535"/>
      <c r="K447" s="393" t="str">
        <f t="shared" si="191"/>
        <v/>
      </c>
      <c r="L447" s="394" t="str">
        <f t="shared" si="204"/>
        <v/>
      </c>
      <c r="M447" s="355" t="str">
        <f t="shared" si="200"/>
        <v/>
      </c>
      <c r="N447" s="356" t="str">
        <f t="shared" si="201"/>
        <v/>
      </c>
      <c r="O447" s="356" t="str">
        <f t="shared" si="202"/>
        <v/>
      </c>
      <c r="P447" s="357" t="str">
        <f t="shared" si="203"/>
        <v/>
      </c>
      <c r="Q447" s="234"/>
      <c r="R447" s="234"/>
      <c r="S447" s="234"/>
      <c r="T447" s="234"/>
      <c r="U447" s="234"/>
      <c r="V447" s="234"/>
      <c r="W447" s="234"/>
      <c r="X447" s="234"/>
      <c r="Y447" s="234"/>
      <c r="Z447" s="234"/>
      <c r="AA447" s="234"/>
      <c r="AB447" s="234"/>
      <c r="AC447" s="358" t="str">
        <f t="shared" si="196"/>
        <v/>
      </c>
      <c r="AD447" s="351" t="str">
        <f t="shared" si="197"/>
        <v/>
      </c>
      <c r="AE447" s="351" t="str">
        <f t="shared" si="168"/>
        <v/>
      </c>
      <c r="AF447" s="351" t="str">
        <f t="shared" si="169"/>
        <v/>
      </c>
      <c r="AG447" s="351" t="str">
        <f t="shared" si="170"/>
        <v/>
      </c>
      <c r="AH447" s="351" t="str">
        <f t="shared" si="171"/>
        <v/>
      </c>
      <c r="AI447" s="241" t="str">
        <f t="shared" si="206"/>
        <v/>
      </c>
      <c r="AJ447" s="234"/>
      <c r="AK447" s="234"/>
      <c r="AL447" s="246"/>
      <c r="AM447" s="246"/>
    </row>
    <row r="448" spans="1:39" ht="18" customHeight="1" x14ac:dyDescent="0.2">
      <c r="A448" s="234"/>
      <c r="B448" s="938"/>
      <c r="C448" s="137"/>
      <c r="D448" s="512"/>
      <c r="E448" s="513"/>
      <c r="F448" s="535"/>
      <c r="G448" s="535"/>
      <c r="H448" s="535"/>
      <c r="I448" s="535"/>
      <c r="J448" s="535"/>
      <c r="K448" s="393" t="str">
        <f t="shared" si="191"/>
        <v/>
      </c>
      <c r="L448" s="394" t="str">
        <f t="shared" si="204"/>
        <v/>
      </c>
      <c r="M448" s="355" t="str">
        <f t="shared" si="200"/>
        <v/>
      </c>
      <c r="N448" s="356" t="str">
        <f t="shared" si="201"/>
        <v/>
      </c>
      <c r="O448" s="356" t="str">
        <f t="shared" si="202"/>
        <v/>
      </c>
      <c r="P448" s="357" t="str">
        <f t="shared" si="203"/>
        <v/>
      </c>
      <c r="Q448" s="234"/>
      <c r="R448" s="234"/>
      <c r="S448" s="234"/>
      <c r="T448" s="234"/>
      <c r="U448" s="234"/>
      <c r="V448" s="234"/>
      <c r="W448" s="234"/>
      <c r="X448" s="234"/>
      <c r="Y448" s="234"/>
      <c r="Z448" s="234"/>
      <c r="AA448" s="234"/>
      <c r="AB448" s="234"/>
      <c r="AC448" s="358" t="str">
        <f t="shared" si="196"/>
        <v/>
      </c>
      <c r="AD448" s="351" t="str">
        <f t="shared" si="197"/>
        <v/>
      </c>
      <c r="AE448" s="351" t="str">
        <f t="shared" si="168"/>
        <v/>
      </c>
      <c r="AF448" s="351" t="str">
        <f t="shared" si="169"/>
        <v/>
      </c>
      <c r="AG448" s="351" t="str">
        <f t="shared" si="170"/>
        <v/>
      </c>
      <c r="AH448" s="351" t="str">
        <f t="shared" si="171"/>
        <v/>
      </c>
      <c r="AI448" s="241" t="str">
        <f t="shared" si="206"/>
        <v/>
      </c>
      <c r="AJ448" s="234"/>
      <c r="AK448" s="234"/>
      <c r="AL448" s="246"/>
      <c r="AM448" s="246"/>
    </row>
    <row r="449" spans="1:39" ht="18" customHeight="1" x14ac:dyDescent="0.2">
      <c r="A449" s="234"/>
      <c r="B449" s="938"/>
      <c r="C449" s="137"/>
      <c r="D449" s="512"/>
      <c r="E449" s="513"/>
      <c r="F449" s="535"/>
      <c r="G449" s="535"/>
      <c r="H449" s="535"/>
      <c r="I449" s="535"/>
      <c r="J449" s="535"/>
      <c r="K449" s="393" t="str">
        <f t="shared" si="191"/>
        <v/>
      </c>
      <c r="L449" s="394" t="str">
        <f t="shared" si="204"/>
        <v/>
      </c>
      <c r="M449" s="355" t="str">
        <f t="shared" si="200"/>
        <v/>
      </c>
      <c r="N449" s="356" t="str">
        <f t="shared" si="201"/>
        <v/>
      </c>
      <c r="O449" s="356" t="str">
        <f t="shared" si="202"/>
        <v/>
      </c>
      <c r="P449" s="357" t="str">
        <f t="shared" si="203"/>
        <v/>
      </c>
      <c r="Q449" s="234"/>
      <c r="R449" s="234"/>
      <c r="S449" s="234"/>
      <c r="T449" s="234"/>
      <c r="U449" s="234"/>
      <c r="V449" s="234"/>
      <c r="W449" s="234"/>
      <c r="X449" s="234"/>
      <c r="Y449" s="234"/>
      <c r="Z449" s="234"/>
      <c r="AA449" s="234"/>
      <c r="AB449" s="234"/>
      <c r="AC449" s="358" t="str">
        <f t="shared" si="196"/>
        <v/>
      </c>
      <c r="AD449" s="351" t="str">
        <f t="shared" si="197"/>
        <v/>
      </c>
      <c r="AE449" s="351" t="str">
        <f t="shared" si="168"/>
        <v/>
      </c>
      <c r="AF449" s="351" t="str">
        <f t="shared" si="169"/>
        <v/>
      </c>
      <c r="AG449" s="351" t="str">
        <f t="shared" si="170"/>
        <v/>
      </c>
      <c r="AH449" s="351" t="str">
        <f t="shared" si="171"/>
        <v/>
      </c>
      <c r="AI449" s="241" t="str">
        <f t="shared" si="206"/>
        <v/>
      </c>
      <c r="AJ449" s="234"/>
      <c r="AK449" s="234"/>
      <c r="AL449" s="246"/>
      <c r="AM449" s="246"/>
    </row>
    <row r="450" spans="1:39" ht="18" customHeight="1" x14ac:dyDescent="0.2">
      <c r="A450" s="234"/>
      <c r="B450" s="938"/>
      <c r="C450" s="137"/>
      <c r="D450" s="512"/>
      <c r="E450" s="513"/>
      <c r="F450" s="535"/>
      <c r="G450" s="535"/>
      <c r="H450" s="535"/>
      <c r="I450" s="535"/>
      <c r="J450" s="535"/>
      <c r="K450" s="393" t="str">
        <f t="shared" si="191"/>
        <v/>
      </c>
      <c r="L450" s="394" t="str">
        <f t="shared" si="204"/>
        <v/>
      </c>
      <c r="M450" s="355" t="str">
        <f t="shared" si="200"/>
        <v/>
      </c>
      <c r="N450" s="356" t="str">
        <f t="shared" si="201"/>
        <v/>
      </c>
      <c r="O450" s="356" t="str">
        <f t="shared" si="202"/>
        <v/>
      </c>
      <c r="P450" s="357" t="str">
        <f t="shared" si="203"/>
        <v/>
      </c>
      <c r="Q450" s="234"/>
      <c r="R450" s="234"/>
      <c r="S450" s="234"/>
      <c r="T450" s="234"/>
      <c r="U450" s="234"/>
      <c r="V450" s="234"/>
      <c r="W450" s="234"/>
      <c r="X450" s="234"/>
      <c r="Y450" s="234"/>
      <c r="Z450" s="234"/>
      <c r="AA450" s="234"/>
      <c r="AB450" s="234"/>
      <c r="AC450" s="358" t="str">
        <f t="shared" si="196"/>
        <v/>
      </c>
      <c r="AD450" s="351" t="str">
        <f t="shared" si="197"/>
        <v/>
      </c>
      <c r="AE450" s="351" t="str">
        <f t="shared" si="168"/>
        <v/>
      </c>
      <c r="AF450" s="351" t="str">
        <f t="shared" si="169"/>
        <v/>
      </c>
      <c r="AG450" s="351" t="str">
        <f t="shared" si="170"/>
        <v/>
      </c>
      <c r="AH450" s="351" t="str">
        <f t="shared" si="171"/>
        <v/>
      </c>
      <c r="AI450" s="241" t="str">
        <f t="shared" si="206"/>
        <v/>
      </c>
      <c r="AJ450" s="234"/>
      <c r="AK450" s="234"/>
      <c r="AL450" s="246"/>
      <c r="AM450" s="246"/>
    </row>
    <row r="451" spans="1:39" ht="18" customHeight="1" thickBot="1" x14ac:dyDescent="0.25">
      <c r="A451" s="234"/>
      <c r="B451" s="939"/>
      <c r="C451" s="139"/>
      <c r="D451" s="516"/>
      <c r="E451" s="517"/>
      <c r="F451" s="536"/>
      <c r="G451" s="536"/>
      <c r="H451" s="536"/>
      <c r="I451" s="536"/>
      <c r="J451" s="536"/>
      <c r="K451" s="395" t="str">
        <f t="shared" si="191"/>
        <v/>
      </c>
      <c r="L451" s="397" t="str">
        <f t="shared" si="204"/>
        <v/>
      </c>
      <c r="M451" s="371" t="str">
        <f t="shared" si="200"/>
        <v/>
      </c>
      <c r="N451" s="372" t="str">
        <f t="shared" si="201"/>
        <v/>
      </c>
      <c r="O451" s="372" t="str">
        <f t="shared" si="202"/>
        <v/>
      </c>
      <c r="P451" s="373" t="str">
        <f t="shared" si="203"/>
        <v/>
      </c>
      <c r="Q451" s="234"/>
      <c r="R451" s="234"/>
      <c r="S451" s="234"/>
      <c r="T451" s="234"/>
      <c r="U451" s="234"/>
      <c r="V451" s="234"/>
      <c r="W451" s="234"/>
      <c r="X451" s="234"/>
      <c r="Y451" s="234"/>
      <c r="Z451" s="234"/>
      <c r="AA451" s="234"/>
      <c r="AB451" s="234"/>
      <c r="AC451" s="374" t="str">
        <f t="shared" si="196"/>
        <v/>
      </c>
      <c r="AD451" s="351" t="str">
        <f t="shared" si="197"/>
        <v/>
      </c>
      <c r="AE451" s="351" t="str">
        <f t="shared" si="168"/>
        <v/>
      </c>
      <c r="AF451" s="351" t="str">
        <f t="shared" si="169"/>
        <v/>
      </c>
      <c r="AG451" s="351" t="str">
        <f t="shared" si="170"/>
        <v/>
      </c>
      <c r="AH451" s="351" t="str">
        <f t="shared" si="171"/>
        <v/>
      </c>
      <c r="AI451" s="241" t="str">
        <f t="shared" si="206"/>
        <v/>
      </c>
      <c r="AJ451" s="234"/>
      <c r="AK451" s="234"/>
      <c r="AL451" s="246"/>
      <c r="AM451" s="246"/>
    </row>
    <row r="452" spans="1:39" x14ac:dyDescent="0.2">
      <c r="A452" s="234"/>
      <c r="B452" s="234"/>
      <c r="C452" s="234"/>
      <c r="D452" s="234"/>
      <c r="E452" s="234"/>
      <c r="F452" s="234"/>
      <c r="G452" s="246"/>
      <c r="H452" s="234"/>
      <c r="I452" s="234"/>
      <c r="J452" s="234"/>
      <c r="K452" s="234"/>
      <c r="L452" s="234"/>
      <c r="M452" s="234"/>
      <c r="N452" s="234"/>
      <c r="O452" s="234"/>
      <c r="P452" s="234"/>
      <c r="R452" s="234"/>
      <c r="S452" s="234"/>
      <c r="T452" s="234"/>
      <c r="U452" s="398"/>
      <c r="V452" s="234"/>
      <c r="W452" s="234"/>
      <c r="X452" s="234"/>
      <c r="Y452" s="234"/>
      <c r="Z452" s="234"/>
      <c r="AA452" s="246"/>
      <c r="AB452" s="246"/>
    </row>
    <row r="453" spans="1:39" ht="16.5" x14ac:dyDescent="0.3">
      <c r="A453" s="234"/>
      <c r="B453" s="234"/>
      <c r="C453" s="234"/>
      <c r="D453" s="234"/>
      <c r="E453" s="234"/>
      <c r="F453" s="234"/>
      <c r="G453" s="234"/>
      <c r="H453" s="234"/>
      <c r="J453" s="234"/>
      <c r="K453" s="234"/>
      <c r="L453" s="234"/>
      <c r="M453" s="234"/>
      <c r="N453" s="234"/>
      <c r="O453" s="234"/>
      <c r="P453" s="65" t="s">
        <v>410</v>
      </c>
      <c r="Q453" s="234"/>
      <c r="R453" s="234"/>
      <c r="S453" s="234"/>
      <c r="T453" s="234"/>
      <c r="U453" s="398"/>
      <c r="V453" s="234"/>
      <c r="W453" s="234"/>
      <c r="X453" s="234"/>
      <c r="Y453" s="234"/>
      <c r="Z453" s="234"/>
      <c r="AA453" s="246"/>
      <c r="AB453" s="246"/>
    </row>
    <row r="454" spans="1:39" x14ac:dyDescent="0.2">
      <c r="A454" s="234"/>
      <c r="B454" s="234"/>
      <c r="C454" s="234"/>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46"/>
      <c r="AB454" s="246"/>
    </row>
    <row r="455" spans="1:39" ht="15" x14ac:dyDescent="0.25">
      <c r="A455" s="234"/>
      <c r="B455" s="249" t="s">
        <v>542</v>
      </c>
      <c r="C455" s="234"/>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46"/>
      <c r="AB455" s="246"/>
    </row>
    <row r="456" spans="1:39" ht="15" x14ac:dyDescent="0.25">
      <c r="A456" s="234"/>
      <c r="B456" s="249" t="s">
        <v>689</v>
      </c>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46"/>
      <c r="AB456" s="246"/>
    </row>
    <row r="457" spans="1:39" ht="15" x14ac:dyDescent="0.25">
      <c r="A457" s="234"/>
      <c r="B457" s="249"/>
      <c r="C457" s="234"/>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46"/>
      <c r="AB457" s="246"/>
    </row>
    <row r="458" spans="1:39" ht="15" x14ac:dyDescent="0.25">
      <c r="A458" s="234"/>
      <c r="B458" s="249"/>
      <c r="C458" s="234"/>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46"/>
      <c r="AB458" s="246"/>
    </row>
    <row r="459" spans="1:39" ht="15" thickBot="1" x14ac:dyDescent="0.25">
      <c r="A459" s="234"/>
      <c r="B459" s="234"/>
      <c r="C459" s="234"/>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46"/>
      <c r="AB459" s="246"/>
    </row>
    <row r="460" spans="1:39" ht="105.75" customHeight="1" thickBot="1" x14ac:dyDescent="0.25">
      <c r="A460" s="234"/>
      <c r="B460" s="306" t="s">
        <v>35</v>
      </c>
      <c r="C460" s="250" t="s">
        <v>110</v>
      </c>
      <c r="D460" s="253" t="s">
        <v>425</v>
      </c>
      <c r="E460" s="253" t="s">
        <v>676</v>
      </c>
      <c r="F460" s="253" t="s">
        <v>725</v>
      </c>
      <c r="G460" s="286" t="s">
        <v>673</v>
      </c>
      <c r="H460" s="286" t="s">
        <v>427</v>
      </c>
      <c r="I460" s="234"/>
      <c r="J460" s="234"/>
      <c r="K460" s="234"/>
      <c r="L460" s="234"/>
      <c r="M460" s="234"/>
      <c r="N460" s="234"/>
      <c r="O460" s="234"/>
      <c r="P460" s="234"/>
      <c r="Q460" s="234"/>
      <c r="R460" s="234"/>
      <c r="S460" s="234"/>
      <c r="T460" s="253" t="s">
        <v>1</v>
      </c>
      <c r="U460" s="234"/>
      <c r="V460" s="234"/>
      <c r="W460" s="234"/>
      <c r="X460" s="234"/>
      <c r="Y460" s="234"/>
      <c r="Z460" s="234"/>
      <c r="AA460" s="246"/>
      <c r="AB460" s="246"/>
    </row>
    <row r="461" spans="1:39" ht="18" customHeight="1" thickBot="1" x14ac:dyDescent="0.3">
      <c r="A461" s="234"/>
      <c r="B461" s="319" t="s">
        <v>188</v>
      </c>
      <c r="C461" s="320"/>
      <c r="D461" s="321"/>
      <c r="E461" s="399"/>
      <c r="F461" s="321"/>
      <c r="G461" s="321"/>
      <c r="H461" s="322"/>
      <c r="I461" s="234"/>
      <c r="J461" s="234"/>
      <c r="K461" s="234"/>
      <c r="L461" s="234"/>
      <c r="M461" s="234"/>
      <c r="N461" s="234"/>
      <c r="O461" s="234"/>
      <c r="P461" s="234"/>
      <c r="Q461" s="234"/>
      <c r="R461" s="234"/>
      <c r="S461" s="234"/>
      <c r="T461" s="399"/>
      <c r="U461" s="234"/>
      <c r="V461" s="234"/>
      <c r="W461" s="234"/>
      <c r="X461" s="234"/>
      <c r="Y461" s="234"/>
      <c r="Z461" s="234"/>
      <c r="AA461" s="246"/>
      <c r="AB461" s="246"/>
    </row>
    <row r="462" spans="1:39" ht="18" customHeight="1" x14ac:dyDescent="0.2">
      <c r="A462" s="234"/>
      <c r="B462" s="922" t="s">
        <v>116</v>
      </c>
      <c r="C462" s="400" t="str">
        <f>C224</f>
        <v/>
      </c>
      <c r="D462" s="256" t="str">
        <f>F224</f>
        <v/>
      </c>
      <c r="E462" s="401" t="str">
        <f>IF(ISNA(T462),0,T462)</f>
        <v/>
      </c>
      <c r="F462" s="538"/>
      <c r="G462" s="402" t="str">
        <f t="shared" ref="G462:G469" si="207">VLOOKUP(C462,$AJ$334:$AM$348,4,FALSE)</f>
        <v/>
      </c>
      <c r="H462" s="289" t="str">
        <f>IF(C462="","",IF(E462=0,D462*1*(1-F462*G462)*0.001,D462*E462*(1-F462*G462)*0.001))</f>
        <v/>
      </c>
      <c r="I462" s="234"/>
      <c r="J462" s="234"/>
      <c r="K462" s="234"/>
      <c r="L462" s="234"/>
      <c r="M462" s="234"/>
      <c r="N462" s="234"/>
      <c r="O462" s="234"/>
      <c r="P462" s="234"/>
      <c r="Q462" s="234"/>
      <c r="R462" s="234"/>
      <c r="S462" s="234"/>
      <c r="T462" s="401" t="str">
        <f>IF(C462="","",HLOOKUP(C462,'Subpart I Tables'!$C$81:$N$82,2,FALSE))</f>
        <v/>
      </c>
      <c r="U462" s="234"/>
      <c r="V462" s="234"/>
      <c r="W462" s="234"/>
      <c r="X462" s="234"/>
      <c r="Y462" s="234"/>
      <c r="Z462" s="234"/>
      <c r="AA462" s="246"/>
      <c r="AB462" s="246"/>
    </row>
    <row r="463" spans="1:39" ht="18" customHeight="1" x14ac:dyDescent="0.2">
      <c r="A463" s="234"/>
      <c r="B463" s="923"/>
      <c r="C463" s="403" t="str">
        <f>C225</f>
        <v/>
      </c>
      <c r="D463" s="312" t="str">
        <f>F225</f>
        <v/>
      </c>
      <c r="E463" s="404" t="str">
        <f t="shared" ref="E463:E506" si="208">IF(ISNA(T463),0,T463)</f>
        <v/>
      </c>
      <c r="F463" s="539"/>
      <c r="G463" s="405" t="str">
        <f t="shared" si="207"/>
        <v/>
      </c>
      <c r="H463" s="292" t="str">
        <f>IF(C463="","",IF(E463=0,D463*1*(1-F463*G463)*0.001,D463*E463*(1-F463*G463)*0.001))</f>
        <v/>
      </c>
      <c r="I463" s="234"/>
      <c r="J463" s="234"/>
      <c r="K463" s="234"/>
      <c r="L463" s="234"/>
      <c r="M463" s="234"/>
      <c r="N463" s="234"/>
      <c r="O463" s="234"/>
      <c r="P463" s="234"/>
      <c r="Q463" s="234"/>
      <c r="R463" s="234"/>
      <c r="S463" s="234"/>
      <c r="T463" s="404" t="str">
        <f>IF(C463="","",HLOOKUP(C463,'Subpart I Tables'!$C$81:$N$82,2,FALSE))</f>
        <v/>
      </c>
      <c r="U463" s="234"/>
      <c r="V463" s="234"/>
      <c r="W463" s="234"/>
      <c r="X463" s="234"/>
      <c r="Y463" s="234"/>
      <c r="Z463" s="234"/>
      <c r="AA463" s="246"/>
      <c r="AB463" s="246"/>
    </row>
    <row r="464" spans="1:39" ht="18" customHeight="1" x14ac:dyDescent="0.2">
      <c r="A464" s="234"/>
      <c r="B464" s="923"/>
      <c r="C464" s="403" t="str">
        <f>C226</f>
        <v/>
      </c>
      <c r="D464" s="312" t="str">
        <f>F226</f>
        <v/>
      </c>
      <c r="E464" s="404" t="str">
        <f t="shared" si="208"/>
        <v/>
      </c>
      <c r="F464" s="539"/>
      <c r="G464" s="405" t="str">
        <f t="shared" si="207"/>
        <v/>
      </c>
      <c r="H464" s="292" t="str">
        <f t="shared" ref="H464:H506" si="209">IF(C464="","",IF(E464=0,D464*1*(1-F464*G464)*0.001,D464*E464*(1-F464*G464)*0.001))</f>
        <v/>
      </c>
      <c r="I464" s="234"/>
      <c r="J464" s="234"/>
      <c r="K464" s="234"/>
      <c r="L464" s="234"/>
      <c r="M464" s="234"/>
      <c r="N464" s="234"/>
      <c r="O464" s="234"/>
      <c r="P464" s="234"/>
      <c r="Q464" s="234"/>
      <c r="R464" s="234"/>
      <c r="S464" s="234"/>
      <c r="T464" s="404" t="str">
        <f>IF(C464="","",HLOOKUP(C464,'Subpart I Tables'!$C$81:$N$82,2,FALSE))</f>
        <v/>
      </c>
      <c r="U464" s="234"/>
      <c r="V464" s="234"/>
      <c r="W464" s="234"/>
      <c r="X464" s="234"/>
      <c r="Y464" s="234"/>
      <c r="Z464" s="234"/>
      <c r="AA464" s="246"/>
      <c r="AB464" s="246"/>
    </row>
    <row r="465" spans="1:28" ht="18" customHeight="1" x14ac:dyDescent="0.2">
      <c r="A465" s="234"/>
      <c r="B465" s="923"/>
      <c r="C465" s="403" t="str">
        <f>C227</f>
        <v/>
      </c>
      <c r="D465" s="312" t="str">
        <f>F227</f>
        <v/>
      </c>
      <c r="E465" s="404" t="str">
        <f t="shared" ref="E465:E469" si="210">IF(ISNA(T465),0,T465)</f>
        <v/>
      </c>
      <c r="F465" s="539"/>
      <c r="G465" s="405" t="str">
        <f t="shared" si="207"/>
        <v/>
      </c>
      <c r="H465" s="292" t="str">
        <f t="shared" ref="H465:H469" si="211">IF(C465="","",IF(E465=0,D465*1*(1-F465*G465)*0.001,D465*E465*(1-F465*G465)*0.001))</f>
        <v/>
      </c>
      <c r="I465" s="234"/>
      <c r="J465" s="234"/>
      <c r="K465" s="234"/>
      <c r="L465" s="234"/>
      <c r="M465" s="234"/>
      <c r="N465" s="234"/>
      <c r="O465" s="234"/>
      <c r="P465" s="234"/>
      <c r="Q465" s="234"/>
      <c r="R465" s="234"/>
      <c r="S465" s="234"/>
      <c r="T465" s="404" t="str">
        <f>IF(C465="","",HLOOKUP(C465,'Subpart I Tables'!$C$81:$N$82,2,FALSE))</f>
        <v/>
      </c>
      <c r="U465" s="234"/>
      <c r="V465" s="234"/>
      <c r="W465" s="234"/>
      <c r="X465" s="234"/>
      <c r="Y465" s="234"/>
      <c r="Z465" s="234"/>
      <c r="AA465" s="246"/>
      <c r="AB465" s="246"/>
    </row>
    <row r="466" spans="1:28" ht="18" customHeight="1" x14ac:dyDescent="0.2">
      <c r="A466" s="234"/>
      <c r="B466" s="923"/>
      <c r="C466" s="403" t="str">
        <f>C228</f>
        <v/>
      </c>
      <c r="D466" s="312" t="str">
        <f>F228</f>
        <v/>
      </c>
      <c r="E466" s="404" t="str">
        <f t="shared" si="210"/>
        <v/>
      </c>
      <c r="F466" s="539"/>
      <c r="G466" s="405" t="str">
        <f t="shared" si="207"/>
        <v/>
      </c>
      <c r="H466" s="292" t="str">
        <f t="shared" si="211"/>
        <v/>
      </c>
      <c r="I466" s="234"/>
      <c r="J466" s="234"/>
      <c r="K466" s="234"/>
      <c r="L466" s="234"/>
      <c r="M466" s="234"/>
      <c r="N466" s="234"/>
      <c r="O466" s="234"/>
      <c r="P466" s="234"/>
      <c r="Q466" s="234"/>
      <c r="R466" s="234"/>
      <c r="S466" s="234"/>
      <c r="T466" s="404" t="str">
        <f>IF(C466="","",HLOOKUP(C466,'Subpart I Tables'!$C$81:$N$82,2,FALSE))</f>
        <v/>
      </c>
      <c r="U466" s="234"/>
      <c r="V466" s="234"/>
      <c r="W466" s="234"/>
      <c r="X466" s="234"/>
      <c r="Y466" s="234"/>
      <c r="Z466" s="234"/>
      <c r="AA466" s="246"/>
      <c r="AB466" s="246"/>
    </row>
    <row r="467" spans="1:28" ht="18" customHeight="1" x14ac:dyDescent="0.2">
      <c r="A467" s="234"/>
      <c r="B467" s="923"/>
      <c r="C467" s="403" t="str">
        <f t="shared" ref="C467:C473" si="212">C236</f>
        <v/>
      </c>
      <c r="D467" s="312" t="str">
        <f t="shared" ref="D467:D473" si="213">F236</f>
        <v/>
      </c>
      <c r="E467" s="404" t="str">
        <f t="shared" si="210"/>
        <v/>
      </c>
      <c r="F467" s="539"/>
      <c r="G467" s="405" t="str">
        <f t="shared" si="207"/>
        <v/>
      </c>
      <c r="H467" s="292" t="str">
        <f t="shared" si="211"/>
        <v/>
      </c>
      <c r="I467" s="234"/>
      <c r="J467" s="234"/>
      <c r="K467" s="234"/>
      <c r="L467" s="234"/>
      <c r="M467" s="234"/>
      <c r="N467" s="234"/>
      <c r="O467" s="234"/>
      <c r="P467" s="234"/>
      <c r="Q467" s="234"/>
      <c r="R467" s="234"/>
      <c r="S467" s="234"/>
      <c r="T467" s="404" t="str">
        <f>IF(C467="","",HLOOKUP(C467,'Subpart I Tables'!$C$81:$N$82,2,FALSE))</f>
        <v/>
      </c>
      <c r="U467" s="234"/>
      <c r="V467" s="234"/>
      <c r="W467" s="234"/>
      <c r="X467" s="234"/>
      <c r="Y467" s="234"/>
      <c r="Z467" s="234"/>
      <c r="AA467" s="246"/>
      <c r="AB467" s="246"/>
    </row>
    <row r="468" spans="1:28" ht="18" customHeight="1" x14ac:dyDescent="0.2">
      <c r="A468" s="234"/>
      <c r="B468" s="923"/>
      <c r="C468" s="403" t="str">
        <f t="shared" si="212"/>
        <v/>
      </c>
      <c r="D468" s="312" t="str">
        <f t="shared" si="213"/>
        <v/>
      </c>
      <c r="E468" s="404" t="str">
        <f t="shared" si="210"/>
        <v/>
      </c>
      <c r="F468" s="539"/>
      <c r="G468" s="405" t="str">
        <f t="shared" si="207"/>
        <v/>
      </c>
      <c r="H468" s="292" t="str">
        <f t="shared" si="211"/>
        <v/>
      </c>
      <c r="I468" s="234"/>
      <c r="J468" s="234"/>
      <c r="K468" s="234"/>
      <c r="L468" s="234"/>
      <c r="M468" s="234"/>
      <c r="N468" s="234"/>
      <c r="O468" s="234"/>
      <c r="P468" s="234"/>
      <c r="Q468" s="234"/>
      <c r="R468" s="234"/>
      <c r="S468" s="234"/>
      <c r="T468" s="404" t="str">
        <f>IF(C468="","",HLOOKUP(C468,'Subpart I Tables'!$C$81:$N$82,2,FALSE))</f>
        <v/>
      </c>
      <c r="U468" s="234"/>
      <c r="V468" s="234"/>
      <c r="W468" s="234"/>
      <c r="X468" s="234"/>
      <c r="Y468" s="234"/>
      <c r="Z468" s="234"/>
      <c r="AA468" s="246"/>
      <c r="AB468" s="246"/>
    </row>
    <row r="469" spans="1:28" ht="18" customHeight="1" thickBot="1" x14ac:dyDescent="0.25">
      <c r="A469" s="234"/>
      <c r="B469" s="924"/>
      <c r="C469" s="406" t="str">
        <f t="shared" si="212"/>
        <v/>
      </c>
      <c r="D469" s="317" t="str">
        <f t="shared" si="213"/>
        <v/>
      </c>
      <c r="E469" s="407" t="str">
        <f t="shared" si="210"/>
        <v/>
      </c>
      <c r="F469" s="540"/>
      <c r="G469" s="408" t="str">
        <f t="shared" si="207"/>
        <v/>
      </c>
      <c r="H469" s="295" t="str">
        <f t="shared" si="211"/>
        <v/>
      </c>
      <c r="I469" s="234"/>
      <c r="J469" s="234"/>
      <c r="K469" s="234"/>
      <c r="L469" s="234"/>
      <c r="M469" s="234"/>
      <c r="N469" s="234"/>
      <c r="O469" s="234"/>
      <c r="P469" s="234"/>
      <c r="Q469" s="234"/>
      <c r="R469" s="234"/>
      <c r="S469" s="234"/>
      <c r="T469" s="404" t="str">
        <f>IF(C469="","",HLOOKUP(C469,'Subpart I Tables'!$C$81:$N$82,2,FALSE))</f>
        <v/>
      </c>
      <c r="U469" s="234"/>
      <c r="V469" s="234"/>
      <c r="W469" s="234"/>
      <c r="X469" s="234"/>
      <c r="Y469" s="234"/>
      <c r="Z469" s="234"/>
      <c r="AA469" s="246"/>
      <c r="AB469" s="246"/>
    </row>
    <row r="470" spans="1:28" ht="18" customHeight="1" x14ac:dyDescent="0.2">
      <c r="A470" s="234"/>
      <c r="B470" s="922" t="s">
        <v>402</v>
      </c>
      <c r="C470" s="400" t="str">
        <f t="shared" si="212"/>
        <v/>
      </c>
      <c r="D470" s="409" t="str">
        <f t="shared" si="213"/>
        <v/>
      </c>
      <c r="E470" s="401" t="str">
        <f t="shared" si="208"/>
        <v/>
      </c>
      <c r="F470" s="538"/>
      <c r="G470" s="402" t="str">
        <f t="shared" ref="G470:G477" si="214">VLOOKUP(C470,$AJ$349:$AM$363,4,FALSE)</f>
        <v/>
      </c>
      <c r="H470" s="289" t="str">
        <f t="shared" si="209"/>
        <v/>
      </c>
      <c r="I470" s="234"/>
      <c r="J470" s="234"/>
      <c r="K470" s="234"/>
      <c r="L470" s="234"/>
      <c r="M470" s="234"/>
      <c r="N470" s="234"/>
      <c r="O470" s="234"/>
      <c r="P470" s="234"/>
      <c r="Q470" s="234"/>
      <c r="R470" s="234"/>
      <c r="S470" s="234"/>
      <c r="T470" s="401" t="str">
        <f>IF(C470="","",HLOOKUP(C470,'Subpart I Tables'!$C$94:$K$95,2,FALSE))</f>
        <v/>
      </c>
      <c r="U470" s="234"/>
      <c r="V470" s="234"/>
      <c r="W470" s="234"/>
      <c r="X470" s="234"/>
      <c r="Y470" s="234"/>
      <c r="Z470" s="234"/>
      <c r="AA470" s="246"/>
      <c r="AB470" s="246"/>
    </row>
    <row r="471" spans="1:28" ht="18" customHeight="1" x14ac:dyDescent="0.2">
      <c r="A471" s="234"/>
      <c r="B471" s="923"/>
      <c r="C471" s="403" t="str">
        <f t="shared" si="212"/>
        <v/>
      </c>
      <c r="D471" s="410" t="str">
        <f t="shared" si="213"/>
        <v/>
      </c>
      <c r="E471" s="404" t="str">
        <f t="shared" si="208"/>
        <v/>
      </c>
      <c r="F471" s="539"/>
      <c r="G471" s="405" t="str">
        <f t="shared" si="214"/>
        <v/>
      </c>
      <c r="H471" s="292" t="str">
        <f>IF(C471="","",IF(E471=0,D471*1*(1-F471*G471)*0.001,D471*E471*(1-F471*G471)*0.001))</f>
        <v/>
      </c>
      <c r="I471" s="234"/>
      <c r="J471" s="234"/>
      <c r="K471" s="234"/>
      <c r="L471" s="234"/>
      <c r="M471" s="234"/>
      <c r="N471" s="234"/>
      <c r="O471" s="234"/>
      <c r="P471" s="234"/>
      <c r="Q471" s="234"/>
      <c r="R471" s="234"/>
      <c r="S471" s="234"/>
      <c r="T471" s="404" t="str">
        <f>IF(C471="","",HLOOKUP(C471,'Subpart I Tables'!$C$94:$K$95,2,FALSE))</f>
        <v/>
      </c>
      <c r="U471" s="234"/>
      <c r="V471" s="234"/>
      <c r="W471" s="234"/>
      <c r="X471" s="234"/>
      <c r="Y471" s="234"/>
      <c r="Z471" s="234"/>
      <c r="AA471" s="246"/>
      <c r="AB471" s="246"/>
    </row>
    <row r="472" spans="1:28" ht="18" customHeight="1" x14ac:dyDescent="0.2">
      <c r="A472" s="234"/>
      <c r="B472" s="923"/>
      <c r="C472" s="403" t="str">
        <f t="shared" si="212"/>
        <v/>
      </c>
      <c r="D472" s="410" t="str">
        <f t="shared" si="213"/>
        <v/>
      </c>
      <c r="E472" s="404" t="str">
        <f t="shared" ref="E472:E477" si="215">IF(ISNA(T472),0,T472)</f>
        <v/>
      </c>
      <c r="F472" s="539"/>
      <c r="G472" s="405" t="str">
        <f t="shared" si="214"/>
        <v/>
      </c>
      <c r="H472" s="411" t="str">
        <f t="shared" ref="H472:H477" si="216">IF(C472="","",IF(E472=0,D472*1*(1-F472*G472)*0.001,D472*E472*(1-F472*G472)*0.001))</f>
        <v/>
      </c>
      <c r="I472" s="234"/>
      <c r="J472" s="234"/>
      <c r="K472" s="234"/>
      <c r="L472" s="234"/>
      <c r="M472" s="234"/>
      <c r="N472" s="234"/>
      <c r="O472" s="234"/>
      <c r="P472" s="234"/>
      <c r="Q472" s="234"/>
      <c r="R472" s="234"/>
      <c r="S472" s="234"/>
      <c r="T472" s="404" t="str">
        <f>IF(C472="","",HLOOKUP(C472,'Subpart I Tables'!$C$94:$K$95,2,FALSE))</f>
        <v/>
      </c>
      <c r="U472" s="234"/>
      <c r="V472" s="234"/>
      <c r="W472" s="234"/>
      <c r="X472" s="234"/>
      <c r="Y472" s="234"/>
      <c r="Z472" s="234"/>
      <c r="AA472" s="246"/>
      <c r="AB472" s="246"/>
    </row>
    <row r="473" spans="1:28" ht="18" customHeight="1" x14ac:dyDescent="0.2">
      <c r="A473" s="234"/>
      <c r="B473" s="923"/>
      <c r="C473" s="403" t="str">
        <f t="shared" si="212"/>
        <v/>
      </c>
      <c r="D473" s="312" t="str">
        <f t="shared" si="213"/>
        <v/>
      </c>
      <c r="E473" s="404" t="str">
        <f t="shared" si="215"/>
        <v/>
      </c>
      <c r="F473" s="539"/>
      <c r="G473" s="405" t="str">
        <f t="shared" si="214"/>
        <v/>
      </c>
      <c r="H473" s="292" t="str">
        <f t="shared" si="216"/>
        <v/>
      </c>
      <c r="I473" s="234"/>
      <c r="J473" s="234"/>
      <c r="K473" s="234"/>
      <c r="L473" s="234"/>
      <c r="M473" s="234"/>
      <c r="N473" s="234"/>
      <c r="O473" s="234"/>
      <c r="P473" s="234"/>
      <c r="Q473" s="234"/>
      <c r="R473" s="234"/>
      <c r="S473" s="234"/>
      <c r="T473" s="404" t="str">
        <f>IF(C473="","",HLOOKUP(C473,'Subpart I Tables'!$C$94:$K$95,2,FALSE))</f>
        <v/>
      </c>
      <c r="U473" s="234"/>
      <c r="V473" s="234"/>
      <c r="W473" s="234"/>
      <c r="X473" s="234"/>
      <c r="Y473" s="234"/>
      <c r="Z473" s="234"/>
      <c r="AA473" s="246"/>
      <c r="AB473" s="246"/>
    </row>
    <row r="474" spans="1:28" ht="18" customHeight="1" x14ac:dyDescent="0.2">
      <c r="A474" s="234"/>
      <c r="B474" s="923"/>
      <c r="C474" s="403" t="str">
        <f t="shared" ref="C474:C482" si="217">C250</f>
        <v/>
      </c>
      <c r="D474" s="312" t="str">
        <f t="shared" ref="D474:D482" si="218">F250</f>
        <v/>
      </c>
      <c r="E474" s="404" t="str">
        <f t="shared" si="215"/>
        <v/>
      </c>
      <c r="F474" s="539"/>
      <c r="G474" s="405" t="str">
        <f t="shared" si="214"/>
        <v/>
      </c>
      <c r="H474" s="292" t="str">
        <f t="shared" si="216"/>
        <v/>
      </c>
      <c r="I474" s="234"/>
      <c r="J474" s="234"/>
      <c r="K474" s="234"/>
      <c r="L474" s="234"/>
      <c r="M474" s="234"/>
      <c r="N474" s="234"/>
      <c r="O474" s="234"/>
      <c r="P474" s="234"/>
      <c r="Q474" s="234"/>
      <c r="R474" s="234"/>
      <c r="S474" s="234"/>
      <c r="T474" s="404" t="str">
        <f>IF(C474="","",HLOOKUP(C474,'Subpart I Tables'!$C$94:$K$95,2,FALSE))</f>
        <v/>
      </c>
      <c r="U474" s="234"/>
      <c r="V474" s="234"/>
      <c r="W474" s="234"/>
      <c r="X474" s="234"/>
      <c r="Y474" s="234"/>
      <c r="Z474" s="234"/>
      <c r="AA474" s="246"/>
      <c r="AB474" s="246"/>
    </row>
    <row r="475" spans="1:28" ht="18" customHeight="1" x14ac:dyDescent="0.2">
      <c r="A475" s="234"/>
      <c r="B475" s="923"/>
      <c r="C475" s="403" t="str">
        <f t="shared" si="217"/>
        <v/>
      </c>
      <c r="D475" s="312" t="str">
        <f t="shared" si="218"/>
        <v/>
      </c>
      <c r="E475" s="404" t="str">
        <f t="shared" si="215"/>
        <v/>
      </c>
      <c r="F475" s="539"/>
      <c r="G475" s="405" t="str">
        <f t="shared" si="214"/>
        <v/>
      </c>
      <c r="H475" s="292" t="str">
        <f t="shared" si="216"/>
        <v/>
      </c>
      <c r="I475" s="234"/>
      <c r="J475" s="234"/>
      <c r="K475" s="234"/>
      <c r="L475" s="234"/>
      <c r="M475" s="234"/>
      <c r="N475" s="234"/>
      <c r="O475" s="234"/>
      <c r="P475" s="234"/>
      <c r="Q475" s="234"/>
      <c r="R475" s="234"/>
      <c r="S475" s="234"/>
      <c r="T475" s="404" t="str">
        <f>IF(C475="","",HLOOKUP(C475,'Subpart I Tables'!$C$94:$K$95,2,FALSE))</f>
        <v/>
      </c>
      <c r="U475" s="234"/>
      <c r="V475" s="234"/>
      <c r="W475" s="234"/>
      <c r="X475" s="234"/>
      <c r="Y475" s="234"/>
      <c r="Z475" s="234"/>
      <c r="AA475" s="246"/>
      <c r="AB475" s="246"/>
    </row>
    <row r="476" spans="1:28" ht="18" customHeight="1" x14ac:dyDescent="0.2">
      <c r="A476" s="234"/>
      <c r="B476" s="923"/>
      <c r="C476" s="403" t="str">
        <f t="shared" si="217"/>
        <v/>
      </c>
      <c r="D476" s="312" t="str">
        <f t="shared" si="218"/>
        <v/>
      </c>
      <c r="E476" s="404" t="str">
        <f t="shared" si="215"/>
        <v/>
      </c>
      <c r="F476" s="539"/>
      <c r="G476" s="405" t="str">
        <f t="shared" si="214"/>
        <v/>
      </c>
      <c r="H476" s="292" t="str">
        <f t="shared" si="216"/>
        <v/>
      </c>
      <c r="I476" s="234"/>
      <c r="J476" s="234"/>
      <c r="K476" s="234"/>
      <c r="L476" s="234"/>
      <c r="M476" s="234"/>
      <c r="N476" s="234"/>
      <c r="O476" s="234"/>
      <c r="P476" s="234"/>
      <c r="Q476" s="234"/>
      <c r="R476" s="234"/>
      <c r="S476" s="234"/>
      <c r="T476" s="404" t="str">
        <f>IF(C476="","",HLOOKUP(C476,'Subpart I Tables'!$C$94:$K$95,2,FALSE))</f>
        <v/>
      </c>
      <c r="U476" s="234"/>
      <c r="V476" s="234"/>
      <c r="W476" s="234"/>
      <c r="X476" s="234"/>
      <c r="Y476" s="234"/>
      <c r="Z476" s="234"/>
      <c r="AA476" s="246"/>
      <c r="AB476" s="246"/>
    </row>
    <row r="477" spans="1:28" ht="18" customHeight="1" thickBot="1" x14ac:dyDescent="0.25">
      <c r="A477" s="234"/>
      <c r="B477" s="924"/>
      <c r="C477" s="406" t="str">
        <f t="shared" si="217"/>
        <v/>
      </c>
      <c r="D477" s="317" t="str">
        <f t="shared" si="218"/>
        <v/>
      </c>
      <c r="E477" s="407" t="str">
        <f t="shared" si="215"/>
        <v/>
      </c>
      <c r="F477" s="540"/>
      <c r="G477" s="408" t="str">
        <f t="shared" si="214"/>
        <v/>
      </c>
      <c r="H477" s="295" t="str">
        <f t="shared" si="216"/>
        <v/>
      </c>
      <c r="I477" s="234"/>
      <c r="J477" s="234"/>
      <c r="K477" s="234"/>
      <c r="L477" s="234"/>
      <c r="M477" s="234"/>
      <c r="N477" s="234"/>
      <c r="O477" s="234"/>
      <c r="P477" s="234"/>
      <c r="Q477" s="234"/>
      <c r="R477" s="234"/>
      <c r="S477" s="234"/>
      <c r="T477" s="404" t="str">
        <f>IF(C477="","",HLOOKUP(C477,'Subpart I Tables'!$C$94:$K$95,2,FALSE))</f>
        <v/>
      </c>
      <c r="U477" s="234"/>
      <c r="V477" s="234"/>
      <c r="W477" s="234"/>
      <c r="X477" s="234"/>
      <c r="Y477" s="234"/>
      <c r="Z477" s="234"/>
      <c r="AA477" s="246"/>
      <c r="AB477" s="246"/>
    </row>
    <row r="478" spans="1:28" ht="18" customHeight="1" x14ac:dyDescent="0.2">
      <c r="A478" s="234"/>
      <c r="B478" s="922" t="s">
        <v>403</v>
      </c>
      <c r="C478" s="400" t="str">
        <f t="shared" si="217"/>
        <v/>
      </c>
      <c r="D478" s="256" t="str">
        <f t="shared" si="218"/>
        <v/>
      </c>
      <c r="E478" s="401" t="str">
        <f t="shared" si="208"/>
        <v/>
      </c>
      <c r="F478" s="538"/>
      <c r="G478" s="402" t="str">
        <f t="shared" ref="G478:G486" si="219">VLOOKUP(C478,$AJ$364:$AM$378,4,FALSE)</f>
        <v/>
      </c>
      <c r="H478" s="289" t="str">
        <f t="shared" si="209"/>
        <v/>
      </c>
      <c r="I478" s="234"/>
      <c r="J478" s="234"/>
      <c r="K478" s="234"/>
      <c r="L478" s="234"/>
      <c r="M478" s="234"/>
      <c r="N478" s="234"/>
      <c r="O478" s="234"/>
      <c r="P478" s="234"/>
      <c r="Q478" s="234"/>
      <c r="R478" s="234"/>
      <c r="S478" s="234"/>
      <c r="T478" s="401" t="str">
        <f>IF(C478="","",HLOOKUP(C478,'Subpart I Tables'!$C$104:$K$105,2,FALSE))</f>
        <v/>
      </c>
      <c r="U478" s="234"/>
      <c r="V478" s="234"/>
      <c r="W478" s="234"/>
      <c r="X478" s="234"/>
      <c r="Y478" s="234"/>
      <c r="Z478" s="234"/>
      <c r="AA478" s="246"/>
      <c r="AB478" s="246"/>
    </row>
    <row r="479" spans="1:28" ht="18" customHeight="1" x14ac:dyDescent="0.2">
      <c r="A479" s="234"/>
      <c r="B479" s="923"/>
      <c r="C479" s="403" t="str">
        <f t="shared" si="217"/>
        <v/>
      </c>
      <c r="D479" s="312" t="str">
        <f t="shared" si="218"/>
        <v/>
      </c>
      <c r="E479" s="404" t="str">
        <f t="shared" si="208"/>
        <v/>
      </c>
      <c r="F479" s="539"/>
      <c r="G479" s="405" t="str">
        <f t="shared" si="219"/>
        <v/>
      </c>
      <c r="H479" s="292" t="str">
        <f t="shared" si="209"/>
        <v/>
      </c>
      <c r="I479" s="234"/>
      <c r="J479" s="234"/>
      <c r="K479" s="234"/>
      <c r="L479" s="234"/>
      <c r="M479" s="234"/>
      <c r="N479" s="234"/>
      <c r="O479" s="234"/>
      <c r="P479" s="234"/>
      <c r="Q479" s="234"/>
      <c r="R479" s="234"/>
      <c r="S479" s="234"/>
      <c r="T479" s="404" t="str">
        <f>IF(C479="","",HLOOKUP(C479,'Subpart I Tables'!$C$104:$K$105,2,FALSE))</f>
        <v/>
      </c>
      <c r="U479" s="234"/>
      <c r="V479" s="234"/>
      <c r="W479" s="234"/>
      <c r="X479" s="234"/>
      <c r="Y479" s="234"/>
      <c r="Z479" s="234"/>
      <c r="AA479" s="246"/>
      <c r="AB479" s="246"/>
    </row>
    <row r="480" spans="1:28" ht="18" customHeight="1" x14ac:dyDescent="0.2">
      <c r="A480" s="234"/>
      <c r="B480" s="923"/>
      <c r="C480" s="403" t="str">
        <f t="shared" si="217"/>
        <v/>
      </c>
      <c r="D480" s="312" t="str">
        <f t="shared" si="218"/>
        <v/>
      </c>
      <c r="E480" s="404" t="str">
        <f t="shared" si="208"/>
        <v/>
      </c>
      <c r="F480" s="539"/>
      <c r="G480" s="405" t="str">
        <f t="shared" si="219"/>
        <v/>
      </c>
      <c r="H480" s="292" t="str">
        <f t="shared" si="209"/>
        <v/>
      </c>
      <c r="I480" s="234"/>
      <c r="J480" s="234"/>
      <c r="K480" s="234"/>
      <c r="L480" s="234"/>
      <c r="M480" s="234"/>
      <c r="N480" s="234"/>
      <c r="O480" s="234"/>
      <c r="P480" s="234"/>
      <c r="Q480" s="234"/>
      <c r="R480" s="234"/>
      <c r="S480" s="234"/>
      <c r="T480" s="404" t="str">
        <f>IF(C480="","",HLOOKUP(C480,'Subpart I Tables'!$C$104:$K$105,2,FALSE))</f>
        <v/>
      </c>
      <c r="U480" s="234"/>
      <c r="V480" s="234"/>
      <c r="W480" s="234"/>
      <c r="X480" s="234"/>
      <c r="Y480" s="234"/>
      <c r="Z480" s="234"/>
      <c r="AA480" s="246"/>
      <c r="AB480" s="246"/>
    </row>
    <row r="481" spans="1:28" ht="18" customHeight="1" x14ac:dyDescent="0.2">
      <c r="A481" s="234"/>
      <c r="B481" s="923"/>
      <c r="C481" s="403" t="str">
        <f t="shared" si="217"/>
        <v/>
      </c>
      <c r="D481" s="312" t="str">
        <f t="shared" si="218"/>
        <v/>
      </c>
      <c r="E481" s="404" t="str">
        <f t="shared" ref="E481:E486" si="220">IF(ISNA(T481),0,T481)</f>
        <v/>
      </c>
      <c r="F481" s="539"/>
      <c r="G481" s="405" t="str">
        <f t="shared" si="219"/>
        <v/>
      </c>
      <c r="H481" s="292" t="str">
        <f t="shared" ref="H481:H486" si="221">IF(C481="","",IF(E481=0,D481*1*(1-F481*G481)*0.001,D481*E481*(1-F481*G481)*0.001))</f>
        <v/>
      </c>
      <c r="I481" s="234"/>
      <c r="J481" s="234"/>
      <c r="K481" s="234"/>
      <c r="L481" s="234"/>
      <c r="M481" s="234"/>
      <c r="N481" s="234"/>
      <c r="O481" s="234"/>
      <c r="P481" s="234"/>
      <c r="Q481" s="234"/>
      <c r="R481" s="234"/>
      <c r="S481" s="234"/>
      <c r="T481" s="404" t="str">
        <f>IF(C481="","",HLOOKUP(C481,'Subpart I Tables'!$C$104:$K$105,2,FALSE))</f>
        <v/>
      </c>
      <c r="U481" s="234"/>
      <c r="V481" s="234"/>
      <c r="W481" s="234"/>
      <c r="X481" s="234"/>
      <c r="Y481" s="234"/>
      <c r="Z481" s="234"/>
      <c r="AA481" s="246"/>
      <c r="AB481" s="246"/>
    </row>
    <row r="482" spans="1:28" ht="18" customHeight="1" x14ac:dyDescent="0.2">
      <c r="A482" s="234"/>
      <c r="B482" s="923"/>
      <c r="C482" s="403" t="str">
        <f t="shared" si="217"/>
        <v/>
      </c>
      <c r="D482" s="312" t="str">
        <f t="shared" si="218"/>
        <v/>
      </c>
      <c r="E482" s="404" t="str">
        <f t="shared" si="220"/>
        <v/>
      </c>
      <c r="F482" s="539"/>
      <c r="G482" s="405" t="str">
        <f t="shared" si="219"/>
        <v/>
      </c>
      <c r="H482" s="292" t="str">
        <f t="shared" si="221"/>
        <v/>
      </c>
      <c r="I482" s="234"/>
      <c r="J482" s="234"/>
      <c r="K482" s="234"/>
      <c r="L482" s="234"/>
      <c r="M482" s="234"/>
      <c r="N482" s="234"/>
      <c r="O482" s="234"/>
      <c r="P482" s="234"/>
      <c r="Q482" s="234"/>
      <c r="R482" s="234"/>
      <c r="S482" s="234"/>
      <c r="T482" s="404" t="str">
        <f>IF(C482="","",HLOOKUP(C482,'Subpart I Tables'!$C$104:$K$105,2,FALSE))</f>
        <v/>
      </c>
      <c r="U482" s="234"/>
      <c r="V482" s="234"/>
      <c r="W482" s="234"/>
      <c r="X482" s="234"/>
      <c r="Y482" s="234"/>
      <c r="Z482" s="234"/>
      <c r="AA482" s="246"/>
      <c r="AB482" s="246"/>
    </row>
    <row r="483" spans="1:28" ht="18" customHeight="1" x14ac:dyDescent="0.2">
      <c r="A483" s="234"/>
      <c r="B483" s="923"/>
      <c r="C483" s="403" t="str">
        <f>C265</f>
        <v/>
      </c>
      <c r="D483" s="312" t="str">
        <f>F265</f>
        <v/>
      </c>
      <c r="E483" s="404" t="str">
        <f t="shared" si="220"/>
        <v/>
      </c>
      <c r="F483" s="539"/>
      <c r="G483" s="405" t="str">
        <f t="shared" si="219"/>
        <v/>
      </c>
      <c r="H483" s="292" t="str">
        <f t="shared" si="221"/>
        <v/>
      </c>
      <c r="I483" s="234"/>
      <c r="J483" s="234"/>
      <c r="K483" s="234"/>
      <c r="L483" s="234"/>
      <c r="M483" s="234"/>
      <c r="N483" s="234"/>
      <c r="O483" s="234"/>
      <c r="P483" s="234"/>
      <c r="Q483" s="234"/>
      <c r="R483" s="234"/>
      <c r="S483" s="234"/>
      <c r="T483" s="404" t="str">
        <f>IF(C483="","",HLOOKUP(C483,'Subpart I Tables'!$C$104:$K$105,2,FALSE))</f>
        <v/>
      </c>
      <c r="U483" s="234"/>
      <c r="V483" s="234"/>
      <c r="W483" s="234"/>
      <c r="X483" s="234"/>
      <c r="Y483" s="234"/>
      <c r="Z483" s="234"/>
      <c r="AA483" s="246"/>
      <c r="AB483" s="246"/>
    </row>
    <row r="484" spans="1:28" ht="18" customHeight="1" x14ac:dyDescent="0.2">
      <c r="A484" s="234"/>
      <c r="B484" s="923"/>
      <c r="C484" s="403" t="str">
        <f>C266</f>
        <v/>
      </c>
      <c r="D484" s="312" t="str">
        <f>F266</f>
        <v/>
      </c>
      <c r="E484" s="404" t="str">
        <f t="shared" si="220"/>
        <v/>
      </c>
      <c r="F484" s="539"/>
      <c r="G484" s="405" t="str">
        <f t="shared" si="219"/>
        <v/>
      </c>
      <c r="H484" s="292" t="str">
        <f t="shared" si="221"/>
        <v/>
      </c>
      <c r="I484" s="234"/>
      <c r="J484" s="234"/>
      <c r="K484" s="234"/>
      <c r="L484" s="234"/>
      <c r="M484" s="234"/>
      <c r="N484" s="234"/>
      <c r="O484" s="234"/>
      <c r="P484" s="234"/>
      <c r="Q484" s="234"/>
      <c r="R484" s="234"/>
      <c r="S484" s="234"/>
      <c r="T484" s="404" t="str">
        <f>IF(C484="","",HLOOKUP(C484,'Subpart I Tables'!$C$104:$K$105,2,FALSE))</f>
        <v/>
      </c>
      <c r="U484" s="234"/>
      <c r="V484" s="234"/>
      <c r="W484" s="234"/>
      <c r="X484" s="234"/>
      <c r="Y484" s="234"/>
      <c r="Z484" s="234"/>
      <c r="AA484" s="246"/>
      <c r="AB484" s="246"/>
    </row>
    <row r="485" spans="1:28" ht="18" customHeight="1" x14ac:dyDescent="0.2">
      <c r="A485" s="234"/>
      <c r="B485" s="923"/>
      <c r="C485" s="403" t="str">
        <f>C267</f>
        <v/>
      </c>
      <c r="D485" s="312" t="str">
        <f>F267</f>
        <v/>
      </c>
      <c r="E485" s="404" t="str">
        <f t="shared" si="220"/>
        <v/>
      </c>
      <c r="F485" s="539"/>
      <c r="G485" s="405" t="str">
        <f t="shared" si="219"/>
        <v/>
      </c>
      <c r="H485" s="292" t="str">
        <f t="shared" si="221"/>
        <v/>
      </c>
      <c r="I485" s="234"/>
      <c r="J485" s="234"/>
      <c r="K485" s="234"/>
      <c r="L485" s="234"/>
      <c r="M485" s="234"/>
      <c r="N485" s="234"/>
      <c r="O485" s="234"/>
      <c r="P485" s="234"/>
      <c r="Q485" s="234"/>
      <c r="R485" s="234"/>
      <c r="S485" s="234"/>
      <c r="T485" s="404" t="str">
        <f>IF(C485="","",HLOOKUP(C485,'Subpart I Tables'!$C$104:$K$105,2,FALSE))</f>
        <v/>
      </c>
      <c r="U485" s="234"/>
      <c r="V485" s="234"/>
      <c r="W485" s="234"/>
      <c r="X485" s="234"/>
      <c r="Y485" s="234"/>
      <c r="Z485" s="234"/>
      <c r="AA485" s="246"/>
      <c r="AB485" s="246"/>
    </row>
    <row r="486" spans="1:28" ht="18" customHeight="1" thickBot="1" x14ac:dyDescent="0.25">
      <c r="A486" s="234"/>
      <c r="B486" s="924"/>
      <c r="C486" s="406" t="str">
        <f>C268</f>
        <v/>
      </c>
      <c r="D486" s="317" t="str">
        <f>F268</f>
        <v/>
      </c>
      <c r="E486" s="407" t="str">
        <f t="shared" si="220"/>
        <v/>
      </c>
      <c r="F486" s="540"/>
      <c r="G486" s="408" t="str">
        <f t="shared" si="219"/>
        <v/>
      </c>
      <c r="H486" s="295" t="str">
        <f t="shared" si="221"/>
        <v/>
      </c>
      <c r="I486" s="234"/>
      <c r="J486" s="234"/>
      <c r="K486" s="234"/>
      <c r="L486" s="234"/>
      <c r="M486" s="234"/>
      <c r="N486" s="234"/>
      <c r="O486" s="234"/>
      <c r="P486" s="234"/>
      <c r="Q486" s="234"/>
      <c r="R486" s="234"/>
      <c r="S486" s="234"/>
      <c r="T486" s="404" t="str">
        <f>IF(C486="","",HLOOKUP(C486,'Subpart I Tables'!$C$104:$K$105,2,FALSE))</f>
        <v/>
      </c>
      <c r="U486" s="234"/>
      <c r="V486" s="234"/>
      <c r="W486" s="234"/>
      <c r="X486" s="234"/>
      <c r="Y486" s="234"/>
      <c r="Z486" s="234"/>
      <c r="AA486" s="246"/>
      <c r="AB486" s="246"/>
    </row>
    <row r="487" spans="1:28" ht="18" customHeight="1" thickBot="1" x14ac:dyDescent="0.3">
      <c r="A487" s="234"/>
      <c r="B487" s="319" t="s">
        <v>193</v>
      </c>
      <c r="C487" s="412"/>
      <c r="D487" s="413"/>
      <c r="E487" s="321"/>
      <c r="F487" s="541"/>
      <c r="G487" s="414"/>
      <c r="H487" s="415"/>
      <c r="I487" s="234"/>
      <c r="J487" s="234"/>
      <c r="K487" s="234"/>
      <c r="L487" s="234"/>
      <c r="M487" s="234"/>
      <c r="N487" s="234"/>
      <c r="O487" s="234"/>
      <c r="P487" s="234"/>
      <c r="Q487" s="234"/>
      <c r="R487" s="234"/>
      <c r="S487" s="234"/>
      <c r="T487" s="321"/>
      <c r="U487" s="234"/>
      <c r="V487" s="234"/>
      <c r="W487" s="234"/>
      <c r="X487" s="234"/>
      <c r="Y487" s="234"/>
      <c r="Z487" s="234"/>
      <c r="AA487" s="246"/>
      <c r="AB487" s="246"/>
    </row>
    <row r="488" spans="1:28" ht="18" customHeight="1" x14ac:dyDescent="0.2">
      <c r="A488" s="234"/>
      <c r="B488" s="922" t="s">
        <v>116</v>
      </c>
      <c r="C488" s="400" t="str">
        <f>C270</f>
        <v/>
      </c>
      <c r="D488" s="256" t="str">
        <f>F270</f>
        <v/>
      </c>
      <c r="E488" s="401" t="str">
        <f t="shared" si="208"/>
        <v/>
      </c>
      <c r="F488" s="538"/>
      <c r="G488" s="402" t="str">
        <f t="shared" ref="G488:G495" si="222">VLOOKUP(C488,$AJ$380:$AM$394,4,FALSE)</f>
        <v/>
      </c>
      <c r="H488" s="289" t="str">
        <f t="shared" si="209"/>
        <v/>
      </c>
      <c r="I488" s="234"/>
      <c r="J488" s="234"/>
      <c r="K488" s="234"/>
      <c r="L488" s="234"/>
      <c r="M488" s="234"/>
      <c r="N488" s="234"/>
      <c r="O488" s="234"/>
      <c r="P488" s="234"/>
      <c r="Q488" s="234"/>
      <c r="R488" s="234"/>
      <c r="S488" s="234"/>
      <c r="T488" s="401" t="str">
        <f>IF(C488="","",HLOOKUP(C488,'Subpart I Tables'!$C$81:$N$87,5,FALSE))</f>
        <v/>
      </c>
      <c r="U488" s="234"/>
      <c r="V488" s="234"/>
      <c r="W488" s="234"/>
      <c r="X488" s="234"/>
      <c r="Y488" s="234"/>
      <c r="Z488" s="234"/>
      <c r="AA488" s="246"/>
      <c r="AB488" s="246"/>
    </row>
    <row r="489" spans="1:28" ht="18" customHeight="1" x14ac:dyDescent="0.2">
      <c r="A489" s="234"/>
      <c r="B489" s="923"/>
      <c r="C489" s="403" t="str">
        <f>C271</f>
        <v/>
      </c>
      <c r="D489" s="312" t="str">
        <f>F271</f>
        <v/>
      </c>
      <c r="E489" s="404" t="str">
        <f t="shared" si="208"/>
        <v/>
      </c>
      <c r="F489" s="539"/>
      <c r="G489" s="405" t="str">
        <f t="shared" si="222"/>
        <v/>
      </c>
      <c r="H489" s="292" t="str">
        <f t="shared" si="209"/>
        <v/>
      </c>
      <c r="I489" s="234"/>
      <c r="J489" s="234"/>
      <c r="K489" s="234"/>
      <c r="L489" s="234"/>
      <c r="M489" s="234"/>
      <c r="N489" s="234"/>
      <c r="O489" s="234"/>
      <c r="P489" s="234"/>
      <c r="Q489" s="234"/>
      <c r="R489" s="234"/>
      <c r="S489" s="234"/>
      <c r="T489" s="404" t="str">
        <f>IF(C489="","",HLOOKUP(C489,'Subpart I Tables'!$C$81:$N$87,5,FALSE))</f>
        <v/>
      </c>
      <c r="U489" s="234"/>
      <c r="V489" s="234"/>
      <c r="W489" s="234"/>
      <c r="X489" s="234"/>
      <c r="Y489" s="234"/>
      <c r="Z489" s="234"/>
      <c r="AA489" s="246"/>
      <c r="AB489" s="246"/>
    </row>
    <row r="490" spans="1:28" ht="18" customHeight="1" x14ac:dyDescent="0.2">
      <c r="A490" s="234"/>
      <c r="B490" s="923"/>
      <c r="C490" s="403" t="str">
        <f>C272</f>
        <v/>
      </c>
      <c r="D490" s="312" t="str">
        <f>F272</f>
        <v/>
      </c>
      <c r="E490" s="404" t="str">
        <f t="shared" si="208"/>
        <v/>
      </c>
      <c r="F490" s="539"/>
      <c r="G490" s="405" t="str">
        <f t="shared" si="222"/>
        <v/>
      </c>
      <c r="H490" s="292" t="str">
        <f t="shared" si="209"/>
        <v/>
      </c>
      <c r="I490" s="234"/>
      <c r="J490" s="234"/>
      <c r="K490" s="234"/>
      <c r="L490" s="234"/>
      <c r="M490" s="234"/>
      <c r="N490" s="234"/>
      <c r="O490" s="234"/>
      <c r="P490" s="234"/>
      <c r="Q490" s="234"/>
      <c r="R490" s="234"/>
      <c r="S490" s="234"/>
      <c r="T490" s="404" t="str">
        <f>IF(C490="","",HLOOKUP(C490,'Subpart I Tables'!$C$81:$N$87,5,FALSE))</f>
        <v/>
      </c>
      <c r="U490" s="234"/>
      <c r="V490" s="234"/>
      <c r="W490" s="234"/>
      <c r="X490" s="234"/>
      <c r="Y490" s="234"/>
      <c r="Z490" s="234"/>
      <c r="AA490" s="246"/>
      <c r="AB490" s="246"/>
    </row>
    <row r="491" spans="1:28" ht="18" customHeight="1" x14ac:dyDescent="0.2">
      <c r="A491" s="234"/>
      <c r="B491" s="923"/>
      <c r="C491" s="403" t="str">
        <f>C273</f>
        <v/>
      </c>
      <c r="D491" s="312" t="str">
        <f>F273</f>
        <v/>
      </c>
      <c r="E491" s="404" t="str">
        <f t="shared" ref="E491:E495" si="223">IF(ISNA(T491),0,T491)</f>
        <v/>
      </c>
      <c r="F491" s="539"/>
      <c r="G491" s="405" t="str">
        <f t="shared" si="222"/>
        <v/>
      </c>
      <c r="H491" s="292" t="str">
        <f t="shared" ref="H491:H495" si="224">IF(C491="","",IF(E491=0,D491*1*(1-F491*G491)*0.001,D491*E491*(1-F491*G491)*0.001))</f>
        <v/>
      </c>
      <c r="I491" s="234"/>
      <c r="J491" s="234"/>
      <c r="K491" s="234"/>
      <c r="L491" s="234"/>
      <c r="M491" s="234"/>
      <c r="N491" s="234"/>
      <c r="O491" s="234"/>
      <c r="P491" s="234"/>
      <c r="Q491" s="234"/>
      <c r="R491" s="234"/>
      <c r="S491" s="234"/>
      <c r="T491" s="404" t="str">
        <f>IF(C491="","",HLOOKUP(C491,'Subpart I Tables'!$C$81:$N$87,5,FALSE))</f>
        <v/>
      </c>
      <c r="U491" s="234"/>
      <c r="V491" s="234"/>
      <c r="W491" s="234"/>
      <c r="X491" s="234"/>
      <c r="Y491" s="234"/>
      <c r="Z491" s="234"/>
      <c r="AA491" s="246"/>
      <c r="AB491" s="246"/>
    </row>
    <row r="492" spans="1:28" ht="18" customHeight="1" x14ac:dyDescent="0.2">
      <c r="A492" s="234"/>
      <c r="B492" s="923"/>
      <c r="C492" s="403" t="str">
        <f>C274</f>
        <v/>
      </c>
      <c r="D492" s="312" t="str">
        <f>F274</f>
        <v/>
      </c>
      <c r="E492" s="404" t="str">
        <f t="shared" si="223"/>
        <v/>
      </c>
      <c r="F492" s="539"/>
      <c r="G492" s="405" t="str">
        <f t="shared" si="222"/>
        <v/>
      </c>
      <c r="H492" s="292" t="str">
        <f t="shared" si="224"/>
        <v/>
      </c>
      <c r="I492" s="234"/>
      <c r="J492" s="234"/>
      <c r="K492" s="234"/>
      <c r="L492" s="234"/>
      <c r="M492" s="234"/>
      <c r="N492" s="234"/>
      <c r="O492" s="234"/>
      <c r="P492" s="234"/>
      <c r="Q492" s="234"/>
      <c r="R492" s="234"/>
      <c r="S492" s="234"/>
      <c r="T492" s="404" t="str">
        <f>IF(C492="","",HLOOKUP(C492,'Subpart I Tables'!$C$81:$N$87,5,FALSE))</f>
        <v/>
      </c>
      <c r="U492" s="234"/>
      <c r="V492" s="234"/>
      <c r="W492" s="234"/>
      <c r="X492" s="234"/>
      <c r="Y492" s="234"/>
      <c r="Z492" s="234"/>
      <c r="AA492" s="246"/>
      <c r="AB492" s="246"/>
    </row>
    <row r="493" spans="1:28" ht="18" customHeight="1" x14ac:dyDescent="0.2">
      <c r="A493" s="234"/>
      <c r="B493" s="923"/>
      <c r="C493" s="403" t="str">
        <f t="shared" ref="C493:C499" si="225">C282</f>
        <v/>
      </c>
      <c r="D493" s="312" t="str">
        <f t="shared" ref="D493:D499" si="226">F282</f>
        <v/>
      </c>
      <c r="E493" s="404" t="str">
        <f t="shared" si="223"/>
        <v/>
      </c>
      <c r="F493" s="539"/>
      <c r="G493" s="405" t="str">
        <f t="shared" si="222"/>
        <v/>
      </c>
      <c r="H493" s="292" t="str">
        <f t="shared" si="224"/>
        <v/>
      </c>
      <c r="I493" s="234"/>
      <c r="J493" s="234"/>
      <c r="K493" s="234"/>
      <c r="L493" s="234"/>
      <c r="M493" s="234"/>
      <c r="N493" s="234"/>
      <c r="O493" s="234"/>
      <c r="P493" s="234"/>
      <c r="Q493" s="234"/>
      <c r="R493" s="234"/>
      <c r="S493" s="234"/>
      <c r="T493" s="404" t="str">
        <f>IF(C493="","",HLOOKUP(C493,'Subpart I Tables'!$C$81:$N$87,5,FALSE))</f>
        <v/>
      </c>
      <c r="U493" s="234"/>
      <c r="V493" s="234"/>
      <c r="W493" s="234"/>
      <c r="X493" s="234"/>
      <c r="Y493" s="234"/>
      <c r="Z493" s="234"/>
      <c r="AA493" s="246"/>
      <c r="AB493" s="246"/>
    </row>
    <row r="494" spans="1:28" ht="18" customHeight="1" x14ac:dyDescent="0.2">
      <c r="A494" s="234"/>
      <c r="B494" s="923"/>
      <c r="C494" s="403" t="str">
        <f t="shared" si="225"/>
        <v/>
      </c>
      <c r="D494" s="312" t="str">
        <f t="shared" si="226"/>
        <v/>
      </c>
      <c r="E494" s="404" t="str">
        <f t="shared" si="223"/>
        <v/>
      </c>
      <c r="F494" s="539"/>
      <c r="G494" s="405" t="str">
        <f t="shared" si="222"/>
        <v/>
      </c>
      <c r="H494" s="292" t="str">
        <f t="shared" si="224"/>
        <v/>
      </c>
      <c r="I494" s="234"/>
      <c r="J494" s="234"/>
      <c r="K494" s="234"/>
      <c r="L494" s="234"/>
      <c r="M494" s="234"/>
      <c r="N494" s="234"/>
      <c r="O494" s="234"/>
      <c r="P494" s="234"/>
      <c r="Q494" s="234"/>
      <c r="R494" s="234"/>
      <c r="S494" s="234"/>
      <c r="T494" s="404" t="str">
        <f>IF(C494="","",HLOOKUP(C494,'Subpart I Tables'!$C$81:$N$87,5,FALSE))</f>
        <v/>
      </c>
      <c r="U494" s="234"/>
      <c r="V494" s="234"/>
      <c r="W494" s="234"/>
      <c r="X494" s="234"/>
      <c r="Y494" s="234"/>
      <c r="Z494" s="234"/>
      <c r="AA494" s="246"/>
      <c r="AB494" s="246"/>
    </row>
    <row r="495" spans="1:28" ht="18" customHeight="1" thickBot="1" x14ac:dyDescent="0.25">
      <c r="A495" s="234"/>
      <c r="B495" s="924"/>
      <c r="C495" s="406" t="str">
        <f t="shared" si="225"/>
        <v/>
      </c>
      <c r="D495" s="317" t="str">
        <f t="shared" si="226"/>
        <v/>
      </c>
      <c r="E495" s="407" t="str">
        <f t="shared" si="223"/>
        <v/>
      </c>
      <c r="F495" s="540"/>
      <c r="G495" s="408" t="str">
        <f t="shared" si="222"/>
        <v/>
      </c>
      <c r="H495" s="295" t="str">
        <f t="shared" si="224"/>
        <v/>
      </c>
      <c r="I495" s="234"/>
      <c r="J495" s="234"/>
      <c r="K495" s="234"/>
      <c r="L495" s="234"/>
      <c r="M495" s="234"/>
      <c r="N495" s="234"/>
      <c r="O495" s="234"/>
      <c r="P495" s="234"/>
      <c r="Q495" s="234"/>
      <c r="R495" s="234"/>
      <c r="S495" s="234"/>
      <c r="T495" s="404" t="str">
        <f>IF(C495="","",HLOOKUP(C495,'Subpart I Tables'!$C$81:$N$87,5,FALSE))</f>
        <v/>
      </c>
      <c r="U495" s="234"/>
      <c r="V495" s="234"/>
      <c r="W495" s="234"/>
      <c r="X495" s="234"/>
      <c r="Y495" s="234"/>
      <c r="Z495" s="234"/>
      <c r="AA495" s="246"/>
      <c r="AB495" s="246"/>
    </row>
    <row r="496" spans="1:28" ht="18" customHeight="1" x14ac:dyDescent="0.2">
      <c r="A496" s="234"/>
      <c r="B496" s="922" t="s">
        <v>402</v>
      </c>
      <c r="C496" s="400" t="str">
        <f t="shared" si="225"/>
        <v/>
      </c>
      <c r="D496" s="409" t="str">
        <f t="shared" si="226"/>
        <v/>
      </c>
      <c r="E496" s="401" t="str">
        <f t="shared" si="208"/>
        <v/>
      </c>
      <c r="F496" s="538"/>
      <c r="G496" s="402" t="str">
        <f t="shared" ref="G496:G503" si="227">VLOOKUP(C496,$AJ$395:$AM$409,4,FALSE)</f>
        <v/>
      </c>
      <c r="H496" s="289" t="str">
        <f t="shared" si="209"/>
        <v/>
      </c>
      <c r="I496" s="234"/>
      <c r="J496" s="234"/>
      <c r="K496" s="234"/>
      <c r="L496" s="234"/>
      <c r="M496" s="234"/>
      <c r="N496" s="234"/>
      <c r="O496" s="234"/>
      <c r="P496" s="234"/>
      <c r="Q496" s="234"/>
      <c r="R496" s="234"/>
      <c r="S496" s="234"/>
      <c r="T496" s="401" t="str">
        <f>IF(C496="","",HLOOKUP(C496,'Subpart I Tables'!$C$94:$K$99,6,FALSE))</f>
        <v/>
      </c>
      <c r="U496" s="234"/>
      <c r="V496" s="234"/>
      <c r="W496" s="234"/>
      <c r="X496" s="234"/>
      <c r="Y496" s="234"/>
      <c r="Z496" s="234"/>
      <c r="AA496" s="246"/>
      <c r="AB496" s="246"/>
    </row>
    <row r="497" spans="1:28" ht="18" customHeight="1" x14ac:dyDescent="0.2">
      <c r="A497" s="234"/>
      <c r="B497" s="923"/>
      <c r="C497" s="403" t="str">
        <f t="shared" si="225"/>
        <v/>
      </c>
      <c r="D497" s="410" t="str">
        <f t="shared" si="226"/>
        <v/>
      </c>
      <c r="E497" s="404" t="str">
        <f t="shared" si="208"/>
        <v/>
      </c>
      <c r="F497" s="539"/>
      <c r="G497" s="405" t="str">
        <f>VLOOKUP(C497,$AJ$395:$AM$409,4,FALSE)</f>
        <v/>
      </c>
      <c r="H497" s="292" t="str">
        <f t="shared" si="209"/>
        <v/>
      </c>
      <c r="I497" s="234"/>
      <c r="J497" s="234"/>
      <c r="K497" s="234"/>
      <c r="L497" s="234"/>
      <c r="M497" s="234"/>
      <c r="N497" s="234"/>
      <c r="O497" s="234"/>
      <c r="P497" s="234"/>
      <c r="Q497" s="234"/>
      <c r="R497" s="234"/>
      <c r="S497" s="234"/>
      <c r="T497" s="404" t="str">
        <f>IF(C497="","",HLOOKUP(C497,'Subpart I Tables'!$C$94:$K$99,6,FALSE))</f>
        <v/>
      </c>
      <c r="U497" s="234"/>
      <c r="V497" s="234"/>
      <c r="W497" s="234"/>
      <c r="X497" s="234"/>
      <c r="Y497" s="234"/>
      <c r="Z497" s="234"/>
      <c r="AA497" s="246"/>
      <c r="AB497" s="246"/>
    </row>
    <row r="498" spans="1:28" ht="18" customHeight="1" x14ac:dyDescent="0.2">
      <c r="A498" s="234"/>
      <c r="B498" s="923"/>
      <c r="C498" s="403" t="str">
        <f t="shared" si="225"/>
        <v/>
      </c>
      <c r="D498" s="410" t="str">
        <f t="shared" si="226"/>
        <v/>
      </c>
      <c r="E498" s="404" t="str">
        <f t="shared" ref="E498:E503" si="228">IF(ISNA(T498),0,T498)</f>
        <v/>
      </c>
      <c r="F498" s="539"/>
      <c r="G498" s="405" t="str">
        <f t="shared" si="227"/>
        <v/>
      </c>
      <c r="H498" s="292" t="str">
        <f t="shared" ref="H498:H503" si="229">IF(C498="","",IF(E498=0,D498*1*(1-F498*G498)*0.001,D498*E498*(1-F498*G498)*0.001))</f>
        <v/>
      </c>
      <c r="I498" s="234"/>
      <c r="J498" s="234"/>
      <c r="K498" s="234"/>
      <c r="L498" s="234"/>
      <c r="M498" s="234"/>
      <c r="N498" s="234"/>
      <c r="O498" s="234"/>
      <c r="P498" s="234"/>
      <c r="Q498" s="234"/>
      <c r="R498" s="234"/>
      <c r="S498" s="234"/>
      <c r="T498" s="404" t="str">
        <f>IF(C498="","",HLOOKUP(C498,'Subpart I Tables'!$C$94:$K$99,6,FALSE))</f>
        <v/>
      </c>
      <c r="U498" s="234"/>
      <c r="V498" s="234"/>
      <c r="W498" s="234"/>
      <c r="X498" s="234"/>
      <c r="Y498" s="234"/>
      <c r="Z498" s="234"/>
      <c r="AA498" s="246"/>
      <c r="AB498" s="246"/>
    </row>
    <row r="499" spans="1:28" ht="18" customHeight="1" x14ac:dyDescent="0.2">
      <c r="A499" s="234"/>
      <c r="B499" s="923"/>
      <c r="C499" s="403" t="str">
        <f t="shared" si="225"/>
        <v/>
      </c>
      <c r="D499" s="312" t="str">
        <f t="shared" si="226"/>
        <v/>
      </c>
      <c r="E499" s="404" t="str">
        <f t="shared" si="228"/>
        <v/>
      </c>
      <c r="F499" s="539"/>
      <c r="G499" s="405" t="str">
        <f t="shared" si="227"/>
        <v/>
      </c>
      <c r="H499" s="292" t="str">
        <f t="shared" si="229"/>
        <v/>
      </c>
      <c r="I499" s="234"/>
      <c r="J499" s="234"/>
      <c r="K499" s="234"/>
      <c r="L499" s="234"/>
      <c r="M499" s="234"/>
      <c r="N499" s="234"/>
      <c r="O499" s="234"/>
      <c r="P499" s="234"/>
      <c r="Q499" s="234"/>
      <c r="R499" s="234"/>
      <c r="S499" s="234"/>
      <c r="T499" s="404" t="str">
        <f>IF(C499="","",HLOOKUP(C499,'Subpart I Tables'!$C$94:$K$99,6,FALSE))</f>
        <v/>
      </c>
      <c r="U499" s="234"/>
      <c r="V499" s="234"/>
      <c r="W499" s="234"/>
      <c r="X499" s="234"/>
      <c r="Y499" s="234"/>
      <c r="Z499" s="234"/>
      <c r="AA499" s="246"/>
      <c r="AB499" s="246"/>
    </row>
    <row r="500" spans="1:28" ht="18" customHeight="1" x14ac:dyDescent="0.2">
      <c r="A500" s="234"/>
      <c r="B500" s="923"/>
      <c r="C500" s="403" t="str">
        <f t="shared" ref="C500:C507" si="230">C296</f>
        <v/>
      </c>
      <c r="D500" s="312" t="str">
        <f t="shared" ref="D500:D507" si="231">F296</f>
        <v/>
      </c>
      <c r="E500" s="404" t="str">
        <f t="shared" si="228"/>
        <v/>
      </c>
      <c r="F500" s="539"/>
      <c r="G500" s="405" t="str">
        <f t="shared" si="227"/>
        <v/>
      </c>
      <c r="H500" s="292" t="str">
        <f t="shared" si="229"/>
        <v/>
      </c>
      <c r="I500" s="234"/>
      <c r="J500" s="234"/>
      <c r="K500" s="234"/>
      <c r="L500" s="234"/>
      <c r="M500" s="234"/>
      <c r="N500" s="234"/>
      <c r="O500" s="234"/>
      <c r="P500" s="234"/>
      <c r="Q500" s="234"/>
      <c r="R500" s="234"/>
      <c r="S500" s="234"/>
      <c r="T500" s="404" t="str">
        <f>IF(C500="","",HLOOKUP(C500,'Subpart I Tables'!$C$94:$K$99,6,FALSE))</f>
        <v/>
      </c>
      <c r="U500" s="234"/>
      <c r="V500" s="234"/>
      <c r="W500" s="234"/>
      <c r="X500" s="234"/>
      <c r="Y500" s="234"/>
      <c r="Z500" s="234"/>
      <c r="AA500" s="246"/>
      <c r="AB500" s="246"/>
    </row>
    <row r="501" spans="1:28" ht="18" customHeight="1" x14ac:dyDescent="0.2">
      <c r="A501" s="234"/>
      <c r="B501" s="923"/>
      <c r="C501" s="403" t="str">
        <f t="shared" si="230"/>
        <v/>
      </c>
      <c r="D501" s="312" t="str">
        <f t="shared" si="231"/>
        <v/>
      </c>
      <c r="E501" s="404" t="str">
        <f t="shared" si="228"/>
        <v/>
      </c>
      <c r="F501" s="539"/>
      <c r="G501" s="405" t="str">
        <f t="shared" si="227"/>
        <v/>
      </c>
      <c r="H501" s="292" t="str">
        <f t="shared" si="229"/>
        <v/>
      </c>
      <c r="I501" s="234"/>
      <c r="J501" s="234"/>
      <c r="K501" s="234"/>
      <c r="L501" s="234"/>
      <c r="M501" s="234"/>
      <c r="N501" s="234"/>
      <c r="O501" s="234"/>
      <c r="P501" s="234"/>
      <c r="Q501" s="234"/>
      <c r="R501" s="234"/>
      <c r="S501" s="234"/>
      <c r="T501" s="404" t="str">
        <f>IF(C501="","",HLOOKUP(C501,'Subpart I Tables'!$C$94:$K$99,6,FALSE))</f>
        <v/>
      </c>
      <c r="U501" s="234"/>
      <c r="V501" s="234"/>
      <c r="W501" s="234"/>
      <c r="X501" s="234"/>
      <c r="Y501" s="234"/>
      <c r="Z501" s="234"/>
      <c r="AA501" s="246"/>
      <c r="AB501" s="246"/>
    </row>
    <row r="502" spans="1:28" ht="18" customHeight="1" x14ac:dyDescent="0.2">
      <c r="A502" s="234"/>
      <c r="B502" s="923"/>
      <c r="C502" s="403" t="str">
        <f t="shared" si="230"/>
        <v/>
      </c>
      <c r="D502" s="312" t="str">
        <f t="shared" si="231"/>
        <v/>
      </c>
      <c r="E502" s="404" t="str">
        <f t="shared" si="228"/>
        <v/>
      </c>
      <c r="F502" s="539"/>
      <c r="G502" s="405" t="str">
        <f t="shared" si="227"/>
        <v/>
      </c>
      <c r="H502" s="292" t="str">
        <f t="shared" si="229"/>
        <v/>
      </c>
      <c r="I502" s="234"/>
      <c r="J502" s="234"/>
      <c r="K502" s="234"/>
      <c r="L502" s="234"/>
      <c r="M502" s="234"/>
      <c r="N502" s="234"/>
      <c r="O502" s="234"/>
      <c r="P502" s="234"/>
      <c r="Q502" s="234"/>
      <c r="R502" s="234"/>
      <c r="S502" s="234"/>
      <c r="T502" s="404" t="str">
        <f>IF(C502="","",HLOOKUP(C502,'Subpart I Tables'!$C$94:$K$99,6,FALSE))</f>
        <v/>
      </c>
      <c r="U502" s="234"/>
      <c r="V502" s="234"/>
      <c r="W502" s="234"/>
      <c r="X502" s="234"/>
      <c r="Y502" s="234"/>
      <c r="Z502" s="234"/>
      <c r="AA502" s="246"/>
      <c r="AB502" s="246"/>
    </row>
    <row r="503" spans="1:28" ht="18" customHeight="1" thickBot="1" x14ac:dyDescent="0.25">
      <c r="A503" s="234"/>
      <c r="B503" s="924"/>
      <c r="C503" s="406" t="str">
        <f t="shared" si="230"/>
        <v/>
      </c>
      <c r="D503" s="317" t="str">
        <f t="shared" si="231"/>
        <v/>
      </c>
      <c r="E503" s="407" t="str">
        <f t="shared" si="228"/>
        <v/>
      </c>
      <c r="F503" s="540"/>
      <c r="G503" s="408" t="str">
        <f t="shared" si="227"/>
        <v/>
      </c>
      <c r="H503" s="295" t="str">
        <f t="shared" si="229"/>
        <v/>
      </c>
      <c r="I503" s="234"/>
      <c r="J503" s="234"/>
      <c r="K503" s="234"/>
      <c r="L503" s="234"/>
      <c r="M503" s="234"/>
      <c r="N503" s="234"/>
      <c r="O503" s="234"/>
      <c r="P503" s="234"/>
      <c r="Q503" s="234"/>
      <c r="R503" s="234"/>
      <c r="S503" s="234"/>
      <c r="T503" s="404" t="str">
        <f>IF(C503="","",HLOOKUP(C503,'Subpart I Tables'!$C$94:$K$99,6,FALSE))</f>
        <v/>
      </c>
      <c r="U503" s="234"/>
      <c r="V503" s="234"/>
      <c r="W503" s="234"/>
      <c r="X503" s="234"/>
      <c r="Y503" s="234"/>
      <c r="Z503" s="234"/>
      <c r="AA503" s="246"/>
      <c r="AB503" s="246"/>
    </row>
    <row r="504" spans="1:28" ht="18" customHeight="1" x14ac:dyDescent="0.2">
      <c r="A504" s="234"/>
      <c r="B504" s="922" t="s">
        <v>403</v>
      </c>
      <c r="C504" s="400" t="str">
        <f t="shared" si="230"/>
        <v/>
      </c>
      <c r="D504" s="256" t="str">
        <f t="shared" si="231"/>
        <v/>
      </c>
      <c r="E504" s="401" t="str">
        <f t="shared" si="208"/>
        <v/>
      </c>
      <c r="F504" s="538"/>
      <c r="G504" s="402" t="str">
        <f t="shared" ref="G504:G512" si="232">VLOOKUP(C504,$AJ$410:$AM$424,4,FALSE)</f>
        <v/>
      </c>
      <c r="H504" s="289" t="str">
        <f t="shared" si="209"/>
        <v/>
      </c>
      <c r="I504" s="234"/>
      <c r="J504" s="234"/>
      <c r="K504" s="234"/>
      <c r="L504" s="234"/>
      <c r="M504" s="234"/>
      <c r="N504" s="234"/>
      <c r="O504" s="234"/>
      <c r="P504" s="234"/>
      <c r="Q504" s="234"/>
      <c r="R504" s="234"/>
      <c r="S504" s="234"/>
      <c r="T504" s="401" t="str">
        <f>IF(C504="","",HLOOKUP(C504,'Subpart I Tables'!$C$104:$K$109,5,FALSE))</f>
        <v/>
      </c>
      <c r="U504" s="234"/>
      <c r="V504" s="234"/>
      <c r="W504" s="234"/>
      <c r="X504" s="234"/>
      <c r="Y504" s="234"/>
      <c r="Z504" s="234"/>
      <c r="AA504" s="246"/>
      <c r="AB504" s="246"/>
    </row>
    <row r="505" spans="1:28" ht="18" customHeight="1" x14ac:dyDescent="0.2">
      <c r="A505" s="234"/>
      <c r="B505" s="923"/>
      <c r="C505" s="403" t="str">
        <f t="shared" si="230"/>
        <v/>
      </c>
      <c r="D505" s="312" t="str">
        <f t="shared" si="231"/>
        <v/>
      </c>
      <c r="E505" s="404" t="str">
        <f t="shared" si="208"/>
        <v/>
      </c>
      <c r="F505" s="539"/>
      <c r="G505" s="405" t="str">
        <f t="shared" si="232"/>
        <v/>
      </c>
      <c r="H505" s="292" t="str">
        <f t="shared" si="209"/>
        <v/>
      </c>
      <c r="I505" s="234"/>
      <c r="J505" s="234"/>
      <c r="K505" s="234"/>
      <c r="L505" s="234"/>
      <c r="M505" s="234"/>
      <c r="N505" s="234"/>
      <c r="O505" s="234"/>
      <c r="P505" s="234"/>
      <c r="Q505" s="234"/>
      <c r="R505" s="234"/>
      <c r="S505" s="234"/>
      <c r="T505" s="404" t="str">
        <f>IF(C505="","",HLOOKUP(C505,'Subpart I Tables'!$C$104:$K$109,5,FALSE))</f>
        <v/>
      </c>
      <c r="U505" s="234"/>
      <c r="V505" s="234"/>
      <c r="W505" s="234"/>
      <c r="X505" s="234"/>
      <c r="Y505" s="234"/>
      <c r="Z505" s="234"/>
      <c r="AA505" s="246"/>
      <c r="AB505" s="246"/>
    </row>
    <row r="506" spans="1:28" ht="18" customHeight="1" x14ac:dyDescent="0.2">
      <c r="A506" s="234"/>
      <c r="B506" s="923"/>
      <c r="C506" s="403" t="str">
        <f t="shared" si="230"/>
        <v/>
      </c>
      <c r="D506" s="312" t="str">
        <f t="shared" si="231"/>
        <v/>
      </c>
      <c r="E506" s="404" t="str">
        <f t="shared" si="208"/>
        <v/>
      </c>
      <c r="F506" s="539"/>
      <c r="G506" s="405" t="str">
        <f t="shared" si="232"/>
        <v/>
      </c>
      <c r="H506" s="292" t="str">
        <f t="shared" si="209"/>
        <v/>
      </c>
      <c r="I506" s="234"/>
      <c r="J506" s="234"/>
      <c r="K506" s="234"/>
      <c r="L506" s="234"/>
      <c r="M506" s="234"/>
      <c r="N506" s="234"/>
      <c r="O506" s="234"/>
      <c r="P506" s="234"/>
      <c r="Q506" s="234"/>
      <c r="R506" s="234"/>
      <c r="S506" s="234"/>
      <c r="T506" s="404" t="str">
        <f>IF(C506="","",HLOOKUP(C506,'Subpart I Tables'!$C$104:$K$109,5,FALSE))</f>
        <v/>
      </c>
      <c r="U506" s="234"/>
      <c r="V506" s="234"/>
      <c r="W506" s="234"/>
      <c r="X506" s="234"/>
      <c r="Y506" s="234"/>
      <c r="Z506" s="234"/>
      <c r="AA506" s="246"/>
      <c r="AB506" s="246"/>
    </row>
    <row r="507" spans="1:28" ht="18" customHeight="1" x14ac:dyDescent="0.2">
      <c r="A507" s="234"/>
      <c r="B507" s="923"/>
      <c r="C507" s="403" t="str">
        <f t="shared" si="230"/>
        <v/>
      </c>
      <c r="D507" s="312" t="str">
        <f t="shared" si="231"/>
        <v/>
      </c>
      <c r="E507" s="404" t="str">
        <f t="shared" ref="E507:E512" si="233">IF(ISNA(T507),0,T507)</f>
        <v/>
      </c>
      <c r="F507" s="539"/>
      <c r="G507" s="405" t="str">
        <f t="shared" si="232"/>
        <v/>
      </c>
      <c r="H507" s="292" t="str">
        <f t="shared" ref="H507:H512" si="234">IF(C507="","",IF(E507=0,D507*1*(1-F507*G507)*0.001,D507*E507*(1-F507*G507)*0.001))</f>
        <v/>
      </c>
      <c r="I507" s="234"/>
      <c r="J507" s="234"/>
      <c r="K507" s="234"/>
      <c r="L507" s="234"/>
      <c r="M507" s="234"/>
      <c r="N507" s="234"/>
      <c r="O507" s="234"/>
      <c r="P507" s="234"/>
      <c r="Q507" s="234"/>
      <c r="R507" s="234"/>
      <c r="S507" s="234"/>
      <c r="T507" s="404" t="str">
        <f>IF(C507="","",HLOOKUP(C507,'Subpart I Tables'!$C$104:$K$109,5,FALSE))</f>
        <v/>
      </c>
      <c r="U507" s="234"/>
      <c r="V507" s="234"/>
      <c r="W507" s="234"/>
      <c r="X507" s="234"/>
      <c r="Y507" s="234"/>
      <c r="Z507" s="234"/>
      <c r="AA507" s="246"/>
      <c r="AB507" s="246"/>
    </row>
    <row r="508" spans="1:28" ht="18" customHeight="1" x14ac:dyDescent="0.2">
      <c r="A508" s="234"/>
      <c r="B508" s="923"/>
      <c r="C508" s="403" t="str">
        <f t="shared" ref="C508:C512" si="235">C310</f>
        <v/>
      </c>
      <c r="D508" s="312" t="str">
        <f t="shared" ref="D508:D512" si="236">F310</f>
        <v/>
      </c>
      <c r="E508" s="404" t="str">
        <f t="shared" si="233"/>
        <v/>
      </c>
      <c r="F508" s="539"/>
      <c r="G508" s="405" t="str">
        <f t="shared" si="232"/>
        <v/>
      </c>
      <c r="H508" s="292" t="str">
        <f t="shared" si="234"/>
        <v/>
      </c>
      <c r="I508" s="234"/>
      <c r="J508" s="234"/>
      <c r="K508" s="234"/>
      <c r="L508" s="234"/>
      <c r="M508" s="234"/>
      <c r="N508" s="234"/>
      <c r="O508" s="234"/>
      <c r="P508" s="234"/>
      <c r="Q508" s="234"/>
      <c r="R508" s="234"/>
      <c r="S508" s="234"/>
      <c r="T508" s="404" t="str">
        <f>IF(C508="","",HLOOKUP(C508,'Subpart I Tables'!$C$104:$K$109,5,FALSE))</f>
        <v/>
      </c>
      <c r="U508" s="234"/>
      <c r="V508" s="234"/>
      <c r="W508" s="234"/>
      <c r="X508" s="234"/>
      <c r="Y508" s="234"/>
      <c r="Z508" s="234"/>
      <c r="AA508" s="246"/>
      <c r="AB508" s="246"/>
    </row>
    <row r="509" spans="1:28" ht="18" customHeight="1" x14ac:dyDescent="0.2">
      <c r="A509" s="234"/>
      <c r="B509" s="923"/>
      <c r="C509" s="403" t="str">
        <f t="shared" si="235"/>
        <v/>
      </c>
      <c r="D509" s="312" t="str">
        <f t="shared" si="236"/>
        <v/>
      </c>
      <c r="E509" s="404" t="str">
        <f t="shared" si="233"/>
        <v/>
      </c>
      <c r="F509" s="539"/>
      <c r="G509" s="405" t="str">
        <f t="shared" si="232"/>
        <v/>
      </c>
      <c r="H509" s="292" t="str">
        <f t="shared" si="234"/>
        <v/>
      </c>
      <c r="I509" s="234"/>
      <c r="J509" s="234"/>
      <c r="K509" s="234"/>
      <c r="L509" s="234"/>
      <c r="M509" s="234"/>
      <c r="N509" s="234"/>
      <c r="O509" s="234"/>
      <c r="P509" s="234"/>
      <c r="Q509" s="234"/>
      <c r="R509" s="234"/>
      <c r="S509" s="234"/>
      <c r="T509" s="404" t="str">
        <f>IF(C509="","",HLOOKUP(C509,'Subpart I Tables'!$C$104:$K$109,5,FALSE))</f>
        <v/>
      </c>
      <c r="U509" s="234"/>
      <c r="V509" s="234"/>
      <c r="W509" s="234"/>
      <c r="X509" s="234"/>
      <c r="Y509" s="234"/>
      <c r="Z509" s="234"/>
      <c r="AA509" s="246"/>
      <c r="AB509" s="246"/>
    </row>
    <row r="510" spans="1:28" ht="18" customHeight="1" x14ac:dyDescent="0.2">
      <c r="A510" s="234"/>
      <c r="B510" s="923"/>
      <c r="C510" s="403" t="str">
        <f t="shared" si="235"/>
        <v/>
      </c>
      <c r="D510" s="312" t="str">
        <f t="shared" si="236"/>
        <v/>
      </c>
      <c r="E510" s="404" t="str">
        <f t="shared" si="233"/>
        <v/>
      </c>
      <c r="F510" s="539"/>
      <c r="G510" s="405" t="str">
        <f t="shared" si="232"/>
        <v/>
      </c>
      <c r="H510" s="292" t="str">
        <f t="shared" si="234"/>
        <v/>
      </c>
      <c r="I510" s="234"/>
      <c r="J510" s="234"/>
      <c r="K510" s="234"/>
      <c r="L510" s="234"/>
      <c r="M510" s="234"/>
      <c r="N510" s="234"/>
      <c r="O510" s="234"/>
      <c r="P510" s="234"/>
      <c r="Q510" s="234"/>
      <c r="R510" s="234"/>
      <c r="S510" s="234"/>
      <c r="T510" s="404" t="str">
        <f>IF(C510="","",HLOOKUP(C510,'Subpart I Tables'!$C$104:$K$109,5,FALSE))</f>
        <v/>
      </c>
      <c r="U510" s="234"/>
      <c r="V510" s="234"/>
      <c r="W510" s="234"/>
      <c r="X510" s="234"/>
      <c r="Y510" s="234"/>
      <c r="Z510" s="234"/>
      <c r="AA510" s="246"/>
      <c r="AB510" s="246"/>
    </row>
    <row r="511" spans="1:28" ht="18" customHeight="1" x14ac:dyDescent="0.2">
      <c r="A511" s="234"/>
      <c r="B511" s="923"/>
      <c r="C511" s="403" t="str">
        <f t="shared" si="235"/>
        <v/>
      </c>
      <c r="D511" s="312" t="str">
        <f t="shared" si="236"/>
        <v/>
      </c>
      <c r="E511" s="404" t="str">
        <f t="shared" si="233"/>
        <v/>
      </c>
      <c r="F511" s="539"/>
      <c r="G511" s="405" t="str">
        <f t="shared" si="232"/>
        <v/>
      </c>
      <c r="H511" s="292" t="str">
        <f t="shared" si="234"/>
        <v/>
      </c>
      <c r="I511" s="234"/>
      <c r="J511" s="234"/>
      <c r="K511" s="234"/>
      <c r="L511" s="234"/>
      <c r="M511" s="234"/>
      <c r="N511" s="234"/>
      <c r="O511" s="234"/>
      <c r="P511" s="234"/>
      <c r="Q511" s="234"/>
      <c r="R511" s="234"/>
      <c r="S511" s="234"/>
      <c r="T511" s="404" t="str">
        <f>IF(C511="","",HLOOKUP(C511,'Subpart I Tables'!$C$104:$K$109,5,FALSE))</f>
        <v/>
      </c>
      <c r="U511" s="234"/>
      <c r="V511" s="234"/>
      <c r="W511" s="234"/>
      <c r="X511" s="234"/>
      <c r="Y511" s="234"/>
      <c r="Z511" s="234"/>
      <c r="AA511" s="246"/>
      <c r="AB511" s="246"/>
    </row>
    <row r="512" spans="1:28" ht="18" customHeight="1" thickBot="1" x14ac:dyDescent="0.25">
      <c r="A512" s="234"/>
      <c r="B512" s="924"/>
      <c r="C512" s="406" t="str">
        <f t="shared" si="235"/>
        <v/>
      </c>
      <c r="D512" s="317" t="str">
        <f t="shared" si="236"/>
        <v/>
      </c>
      <c r="E512" s="407" t="str">
        <f t="shared" si="233"/>
        <v/>
      </c>
      <c r="F512" s="540"/>
      <c r="G512" s="408" t="str">
        <f t="shared" si="232"/>
        <v/>
      </c>
      <c r="H512" s="295" t="str">
        <f t="shared" si="234"/>
        <v/>
      </c>
      <c r="I512" s="234"/>
      <c r="J512" s="234"/>
      <c r="K512" s="234"/>
      <c r="L512" s="234"/>
      <c r="M512" s="234"/>
      <c r="N512" s="234"/>
      <c r="O512" s="234"/>
      <c r="P512" s="234"/>
      <c r="Q512" s="234"/>
      <c r="R512" s="234"/>
      <c r="S512" s="234"/>
      <c r="T512" s="404" t="str">
        <f>IF(C512="","",HLOOKUP(C512,'Subpart I Tables'!$C$104:$K$109,5,FALSE))</f>
        <v/>
      </c>
      <c r="U512" s="234"/>
      <c r="V512" s="234"/>
      <c r="W512" s="234"/>
      <c r="X512" s="234"/>
      <c r="Y512" s="234"/>
      <c r="Z512" s="234"/>
      <c r="AA512" s="246"/>
      <c r="AB512" s="246"/>
    </row>
    <row r="513" spans="1:35" ht="18" customHeight="1" thickBot="1" x14ac:dyDescent="0.4">
      <c r="A513" s="234"/>
      <c r="B513" s="319" t="s">
        <v>404</v>
      </c>
      <c r="C513" s="412"/>
      <c r="D513" s="413"/>
      <c r="E513" s="321"/>
      <c r="F513" s="541"/>
      <c r="G513" s="414"/>
      <c r="H513" s="415"/>
      <c r="I513" s="234"/>
      <c r="J513" s="234"/>
      <c r="K513" s="234"/>
      <c r="L513" s="234"/>
      <c r="M513" s="234"/>
      <c r="N513" s="234"/>
      <c r="O513" s="234"/>
      <c r="P513" s="234"/>
      <c r="Q513" s="234"/>
      <c r="R513" s="234"/>
      <c r="S513" s="234"/>
      <c r="T513" s="321"/>
      <c r="U513" s="234"/>
      <c r="V513" s="234"/>
      <c r="W513" s="234"/>
      <c r="X513" s="234"/>
      <c r="Y513" s="234"/>
      <c r="Z513" s="234"/>
      <c r="AA513" s="246"/>
      <c r="AB513" s="246"/>
    </row>
    <row r="514" spans="1:35" ht="18" customHeight="1" thickBot="1" x14ac:dyDescent="0.25">
      <c r="A514" s="234"/>
      <c r="B514" s="341" t="s">
        <v>116</v>
      </c>
      <c r="C514" s="416" t="str">
        <f>C316</f>
        <v/>
      </c>
      <c r="D514" s="417" t="str">
        <f>F316</f>
        <v/>
      </c>
      <c r="E514" s="418">
        <v>0.02</v>
      </c>
      <c r="F514" s="542"/>
      <c r="G514" s="419">
        <f>AM425</f>
        <v>0</v>
      </c>
      <c r="H514" s="420" t="str">
        <f>IF(D514="","",IF(T514=0,D514*1*(1-F514*G514)*0.001,D514*T514*(1-F514*G514)*0.001))</f>
        <v/>
      </c>
      <c r="I514" s="234"/>
      <c r="J514" s="234"/>
      <c r="K514" s="234"/>
      <c r="L514" s="234"/>
      <c r="M514" s="234"/>
      <c r="N514" s="234"/>
      <c r="O514" s="234"/>
      <c r="P514" s="234"/>
      <c r="Q514" s="234"/>
      <c r="R514" s="234"/>
      <c r="S514" s="234"/>
      <c r="T514" s="401">
        <v>0.02</v>
      </c>
      <c r="U514" s="234"/>
      <c r="V514" s="234"/>
      <c r="W514" s="234"/>
      <c r="X514" s="234"/>
      <c r="Y514" s="234"/>
      <c r="Z514" s="234"/>
      <c r="AA514" s="246"/>
      <c r="AB514" s="246"/>
    </row>
    <row r="515" spans="1:35" ht="18" customHeight="1" thickBot="1" x14ac:dyDescent="0.25">
      <c r="A515" s="234"/>
      <c r="B515" s="421" t="s">
        <v>402</v>
      </c>
      <c r="C515" s="330" t="str">
        <f t="shared" ref="C515:C516" si="237">C317</f>
        <v/>
      </c>
      <c r="D515" s="422" t="str">
        <f>F317</f>
        <v/>
      </c>
      <c r="E515" s="423">
        <v>0.03</v>
      </c>
      <c r="F515" s="543"/>
      <c r="G515" s="424">
        <f>AM426</f>
        <v>0</v>
      </c>
      <c r="H515" s="425" t="str">
        <f>IF(D515="","",IF(T515=0,D515*1*(1-F515*G515)*0.001,D515*T515*(1-F515*G515)*0.001))</f>
        <v/>
      </c>
      <c r="I515" s="234"/>
      <c r="J515" s="234"/>
      <c r="K515" s="234"/>
      <c r="L515" s="234"/>
      <c r="M515" s="234"/>
      <c r="N515" s="234"/>
      <c r="O515" s="234"/>
      <c r="P515" s="234"/>
      <c r="Q515" s="234"/>
      <c r="R515" s="234"/>
      <c r="S515" s="234"/>
      <c r="T515" s="401">
        <v>0.03</v>
      </c>
      <c r="U515" s="234"/>
      <c r="V515" s="234"/>
      <c r="W515" s="234"/>
      <c r="X515" s="234"/>
      <c r="Y515" s="234"/>
      <c r="Z515" s="234"/>
      <c r="AA515" s="246"/>
      <c r="AB515" s="246"/>
    </row>
    <row r="516" spans="1:35" ht="18" customHeight="1" thickBot="1" x14ac:dyDescent="0.25">
      <c r="A516" s="234"/>
      <c r="B516" s="426" t="s">
        <v>403</v>
      </c>
      <c r="C516" s="427" t="str">
        <f t="shared" si="237"/>
        <v/>
      </c>
      <c r="D516" s="275" t="str">
        <f>F318</f>
        <v/>
      </c>
      <c r="E516" s="428">
        <v>0</v>
      </c>
      <c r="F516" s="544"/>
      <c r="G516" s="429">
        <f>AM427</f>
        <v>0</v>
      </c>
      <c r="H516" s="430" t="str">
        <f>IF(D516="","",IF(T516=0,D516*1*(1-F516*G516)*0.001,D516*T516*(1-F516*G516)*0.001))</f>
        <v/>
      </c>
      <c r="I516" s="234"/>
      <c r="J516" s="234"/>
      <c r="K516" s="234"/>
      <c r="L516" s="234"/>
      <c r="M516" s="234"/>
      <c r="N516" s="234"/>
      <c r="O516" s="234"/>
      <c r="P516" s="234"/>
      <c r="Q516" s="234"/>
      <c r="R516" s="234"/>
      <c r="S516" s="234"/>
      <c r="T516" s="401">
        <v>0</v>
      </c>
      <c r="U516" s="234"/>
      <c r="V516" s="234"/>
      <c r="W516" s="234"/>
      <c r="X516" s="234"/>
      <c r="Y516" s="234"/>
      <c r="Z516" s="234"/>
      <c r="AA516" s="234"/>
    </row>
    <row r="517" spans="1:35" x14ac:dyDescent="0.2">
      <c r="A517" s="234"/>
      <c r="B517" s="234"/>
      <c r="C517" s="234"/>
      <c r="D517" s="234"/>
      <c r="E517" s="234"/>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row>
    <row r="518" spans="1:35" ht="16.5" x14ac:dyDescent="0.3">
      <c r="A518" s="234"/>
      <c r="B518" s="234"/>
      <c r="C518" s="234"/>
      <c r="D518" s="234"/>
      <c r="E518" s="234"/>
      <c r="F518" s="234"/>
      <c r="G518" s="234"/>
      <c r="H518" s="234"/>
      <c r="I518" s="65" t="s">
        <v>411</v>
      </c>
      <c r="J518" s="234"/>
      <c r="K518" s="234"/>
      <c r="L518" s="234"/>
      <c r="M518" s="234"/>
      <c r="N518" s="234"/>
      <c r="O518" s="234"/>
      <c r="P518" s="234"/>
      <c r="Q518" s="234"/>
      <c r="R518" s="234"/>
      <c r="S518" s="234"/>
      <c r="T518" s="234"/>
      <c r="U518" s="234"/>
      <c r="V518" s="234"/>
      <c r="W518" s="234"/>
      <c r="X518" s="234"/>
      <c r="Y518" s="234"/>
      <c r="Z518" s="234"/>
      <c r="AA518" s="234"/>
      <c r="AB518" s="234"/>
      <c r="AC518" s="234"/>
    </row>
    <row r="519" spans="1:35" x14ac:dyDescent="0.2">
      <c r="A519" s="234"/>
      <c r="B519" s="234"/>
      <c r="C519" s="234"/>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row>
    <row r="520" spans="1:35" ht="15" x14ac:dyDescent="0.25">
      <c r="A520" s="234"/>
      <c r="B520" s="249" t="s">
        <v>43</v>
      </c>
      <c r="C520" s="234"/>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row>
    <row r="521" spans="1:35" ht="15" x14ac:dyDescent="0.25">
      <c r="A521" s="234"/>
      <c r="B521" s="249"/>
      <c r="C521" s="234"/>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row>
    <row r="522" spans="1:35" ht="15" x14ac:dyDescent="0.25">
      <c r="A522" s="234"/>
      <c r="B522" s="249"/>
      <c r="C522" s="234"/>
      <c r="D522" s="234"/>
      <c r="E522" s="234"/>
      <c r="F522" s="234"/>
      <c r="G522" s="234"/>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row>
    <row r="523" spans="1:35" ht="15.75" thickBot="1" x14ac:dyDescent="0.3">
      <c r="A523" s="234"/>
      <c r="B523" s="249"/>
      <c r="C523" s="234"/>
      <c r="D523" s="234"/>
      <c r="E523" s="234"/>
      <c r="F523" s="234"/>
      <c r="G523" s="234"/>
      <c r="H523" s="234"/>
      <c r="I523" s="234"/>
      <c r="J523" s="234"/>
      <c r="K523" s="234"/>
      <c r="L523" s="234"/>
      <c r="M523" s="234"/>
      <c r="N523" s="234"/>
      <c r="O523" s="234"/>
      <c r="P523" s="234"/>
      <c r="Q523" s="234"/>
      <c r="R523" s="234"/>
      <c r="S523" s="234"/>
      <c r="T523" s="234"/>
      <c r="U523" s="234"/>
      <c r="V523" s="234"/>
      <c r="W523" s="398"/>
      <c r="X523" s="234"/>
      <c r="Y523" s="234"/>
      <c r="Z523" s="234"/>
      <c r="AA523" s="234"/>
      <c r="AB523" s="234"/>
      <c r="AC523" s="234"/>
      <c r="AD523" s="234"/>
      <c r="AE523" s="234"/>
      <c r="AF523" s="234"/>
    </row>
    <row r="524" spans="1:35" ht="17.25" thickBot="1" x14ac:dyDescent="0.3">
      <c r="A524" s="234"/>
      <c r="B524" s="249"/>
      <c r="C524" s="234"/>
      <c r="D524" s="234"/>
      <c r="E524" s="234"/>
      <c r="F524" s="234"/>
      <c r="G524" s="234"/>
      <c r="H524" s="234"/>
      <c r="I524" s="234"/>
      <c r="J524" s="234"/>
      <c r="K524" s="234"/>
      <c r="L524" s="234"/>
      <c r="N524" s="925" t="s">
        <v>412</v>
      </c>
      <c r="O524" s="926"/>
      <c r="P524" s="926"/>
      <c r="Q524" s="927"/>
      <c r="S524" s="234"/>
      <c r="T524" s="234"/>
      <c r="U524" s="234"/>
      <c r="V524" s="234"/>
      <c r="W524" s="234"/>
      <c r="X524" s="234"/>
      <c r="Y524" s="234"/>
      <c r="Z524" s="234"/>
      <c r="AA524" s="234"/>
      <c r="AB524" s="234"/>
      <c r="AC524" s="234"/>
      <c r="AD524" s="234"/>
      <c r="AE524" s="234"/>
      <c r="AF524" s="234"/>
    </row>
    <row r="525" spans="1:35" s="436" customFormat="1" ht="91.5" customHeight="1" thickBot="1" x14ac:dyDescent="0.25">
      <c r="A525" s="234"/>
      <c r="B525" s="306" t="s">
        <v>35</v>
      </c>
      <c r="C525" s="250" t="s">
        <v>110</v>
      </c>
      <c r="D525" s="253" t="s">
        <v>425</v>
      </c>
      <c r="E525" s="253" t="s">
        <v>45</v>
      </c>
      <c r="F525" s="253" t="s">
        <v>44</v>
      </c>
      <c r="G525" s="253" t="s">
        <v>46</v>
      </c>
      <c r="H525" s="253" t="s">
        <v>47</v>
      </c>
      <c r="I525" s="253" t="s">
        <v>722</v>
      </c>
      <c r="J525" s="431" t="s">
        <v>677</v>
      </c>
      <c r="K525" s="431" t="s">
        <v>644</v>
      </c>
      <c r="L525" s="431" t="s">
        <v>645</v>
      </c>
      <c r="M525" s="431" t="s">
        <v>646</v>
      </c>
      <c r="N525" s="432" t="s">
        <v>629</v>
      </c>
      <c r="O525" s="433" t="s">
        <v>630</v>
      </c>
      <c r="P525" s="433" t="s">
        <v>631</v>
      </c>
      <c r="Q525" s="434" t="s">
        <v>632</v>
      </c>
      <c r="R525" s="234"/>
      <c r="S525" s="234"/>
      <c r="T525" s="234"/>
      <c r="U525" s="234"/>
      <c r="V525" s="234"/>
      <c r="W525" s="253" t="s">
        <v>45</v>
      </c>
      <c r="X525" s="253" t="s">
        <v>44</v>
      </c>
      <c r="Y525" s="253" t="s">
        <v>46</v>
      </c>
      <c r="Z525" s="253" t="s">
        <v>47</v>
      </c>
      <c r="AA525" s="435"/>
      <c r="AB525" s="435"/>
      <c r="AC525" s="435"/>
      <c r="AD525" s="435"/>
      <c r="AE525" s="435"/>
      <c r="AF525" s="435"/>
      <c r="AG525" s="435"/>
      <c r="AH525" s="435"/>
      <c r="AI525" s="435"/>
    </row>
    <row r="526" spans="1:35" s="436" customFormat="1" ht="18" customHeight="1" thickBot="1" x14ac:dyDescent="0.3">
      <c r="A526" s="234"/>
      <c r="B526" s="319" t="s">
        <v>188</v>
      </c>
      <c r="C526" s="320"/>
      <c r="D526" s="321"/>
      <c r="E526" s="321"/>
      <c r="F526" s="321"/>
      <c r="G526" s="437"/>
      <c r="H526" s="438"/>
      <c r="I526" s="321"/>
      <c r="J526" s="321"/>
      <c r="K526" s="321"/>
      <c r="L526" s="321"/>
      <c r="M526" s="321"/>
      <c r="N526" s="439" t="s">
        <v>188</v>
      </c>
      <c r="O526" s="440"/>
      <c r="P526" s="440"/>
      <c r="Q526" s="441"/>
      <c r="R526" s="234"/>
      <c r="S526" s="234"/>
      <c r="T526" s="234"/>
      <c r="U526" s="234"/>
      <c r="V526" s="234"/>
      <c r="W526" s="321"/>
      <c r="X526" s="321"/>
      <c r="Y526" s="437"/>
      <c r="Z526" s="438"/>
      <c r="AA526" s="435"/>
      <c r="AB526" s="435"/>
      <c r="AC526" s="435"/>
      <c r="AD526" s="435"/>
      <c r="AE526" s="435"/>
      <c r="AF526" s="435"/>
      <c r="AG526" s="435"/>
      <c r="AH526" s="435"/>
      <c r="AI526" s="435"/>
    </row>
    <row r="527" spans="1:35" s="436" customFormat="1" ht="18" customHeight="1" x14ac:dyDescent="0.25">
      <c r="A527" s="435"/>
      <c r="B527" s="922" t="s">
        <v>116</v>
      </c>
      <c r="C527" s="400" t="str">
        <f>C462</f>
        <v/>
      </c>
      <c r="D527" s="256" t="str">
        <f>D462</f>
        <v/>
      </c>
      <c r="E527" s="256" t="str">
        <f t="shared" ref="E527:E551" si="238">IF(ISNA(W527),0,W527)</f>
        <v/>
      </c>
      <c r="F527" s="256" t="str">
        <f t="shared" ref="F527:F551" si="239">IF(ISNA(X527),0,X527)</f>
        <v/>
      </c>
      <c r="G527" s="256" t="str">
        <f t="shared" ref="G527:G551" si="240">IF(ISNA(Y527),0,Y527)</f>
        <v>N/A</v>
      </c>
      <c r="H527" s="256" t="str">
        <f t="shared" ref="H527:H551" si="241">IF(ISNA(Z527),0,Z527)</f>
        <v>N/A</v>
      </c>
      <c r="I527" s="442" t="str">
        <f>IF(F462=0,"",F462)</f>
        <v/>
      </c>
      <c r="J527" s="443" t="str">
        <f>VLOOKUP($C527,$AJ$334:$AY$348,7,FALSE)</f>
        <v/>
      </c>
      <c r="K527" s="443" t="str">
        <f>VLOOKUP($C527,$AJ$334:$AY$348,10,FALSE)</f>
        <v/>
      </c>
      <c r="L527" s="443" t="str">
        <f>VLOOKUP($C527,$AJ$334:$AY$348,13,FALSE)</f>
        <v/>
      </c>
      <c r="M527" s="444" t="str">
        <f>VLOOKUP($C527,$AJ$334:$AY$348,16,FALSE)</f>
        <v/>
      </c>
      <c r="N527" s="347">
        <f>IF($C527="",0,$D527*(1-IF($I527="",0,$I527)*$J527)*IF(E527="N/A",0,E527*0.001))</f>
        <v>0</v>
      </c>
      <c r="O527" s="348">
        <f>IF($C527="",0,$D527*(1-IF($I527="",0,$I527)*$K527)*IF(F527="N/A",0,F527*0.001))</f>
        <v>0</v>
      </c>
      <c r="P527" s="348">
        <f>IF($C527="",0,$D527*(1-IF($I527="",0,$I527)*$L527)*IF(G527="N/A",0,G527*0.001))</f>
        <v>0</v>
      </c>
      <c r="Q527" s="349">
        <f>IF($C527="",0,$D527*(1-IF($I527="",0,$I527)*$M527)*IF(H527="N/A",0,H527*0.001))</f>
        <v>0</v>
      </c>
      <c r="R527" s="435"/>
      <c r="S527" s="435"/>
      <c r="T527" s="435"/>
      <c r="U527" s="435"/>
      <c r="V527" s="435"/>
      <c r="W527" s="256" t="str">
        <f>IF(C527="","",HLOOKUP(C527,'Subpart I Tables'!$C$81:$N$87,3,FALSE))</f>
        <v/>
      </c>
      <c r="X527" s="256" t="str">
        <f>IF(C527="","",HLOOKUP(C527,'Subpart I Tables'!$C$81:$N$87,4,FALSE))</f>
        <v/>
      </c>
      <c r="Y527" s="256" t="s">
        <v>48</v>
      </c>
      <c r="Z527" s="256" t="s">
        <v>48</v>
      </c>
      <c r="AA527" s="435"/>
      <c r="AB527" s="435"/>
      <c r="AC527" s="435"/>
      <c r="AD527" s="435"/>
      <c r="AE527" s="435"/>
      <c r="AF527" s="435"/>
      <c r="AG527" s="435"/>
      <c r="AH527" s="435"/>
      <c r="AI527" s="435"/>
    </row>
    <row r="528" spans="1:35" s="436" customFormat="1" ht="18" customHeight="1" x14ac:dyDescent="0.25">
      <c r="A528" s="435"/>
      <c r="B528" s="923"/>
      <c r="C528" s="403" t="str">
        <f>C463</f>
        <v/>
      </c>
      <c r="D528" s="312" t="str">
        <f>D463</f>
        <v/>
      </c>
      <c r="E528" s="312" t="str">
        <f t="shared" si="238"/>
        <v/>
      </c>
      <c r="F528" s="312" t="str">
        <f t="shared" si="239"/>
        <v/>
      </c>
      <c r="G528" s="312" t="str">
        <f t="shared" si="240"/>
        <v>N/A</v>
      </c>
      <c r="H528" s="312" t="str">
        <f t="shared" si="241"/>
        <v>N/A</v>
      </c>
      <c r="I528" s="445" t="str">
        <f t="shared" ref="I528:I529" si="242">IF(F463=0,"",F463)</f>
        <v/>
      </c>
      <c r="J528" s="446" t="str">
        <f t="shared" ref="J528:J534" si="243">VLOOKUP(C528,$AJ$334:$AY$348,7,FALSE)</f>
        <v/>
      </c>
      <c r="K528" s="446" t="str">
        <f t="shared" ref="K528:K534" si="244">VLOOKUP($C528,$AJ$334:$AY$348,10,FALSE)</f>
        <v/>
      </c>
      <c r="L528" s="446" t="str">
        <f t="shared" ref="L528:L534" si="245">VLOOKUP($C528,$AJ$334:$AY$348,13,FALSE)</f>
        <v/>
      </c>
      <c r="M528" s="447" t="str">
        <f t="shared" ref="M528:M534" si="246">VLOOKUP($C528,$AJ$334:$AY$348,16,FALSE)</f>
        <v/>
      </c>
      <c r="N528" s="355">
        <f>IF($C528="",0,$D528*(1-IF($I528="",0,$I528)*$J528)*IF(E528="N/A",0,E528*0.001))</f>
        <v>0</v>
      </c>
      <c r="O528" s="356">
        <f t="shared" ref="O528:O551" si="247">IF($C528="",0,$D528*(1-IF($I528="",0,$I528)*$K528)*IF(F528="N/A",0,F528*0.001))</f>
        <v>0</v>
      </c>
      <c r="P528" s="356">
        <f t="shared" ref="P528:P551" si="248">IF($C528="",0,$D528*(1-IF($I528="",0,$I528)*$L528)*IF(G528="N/A",0,G528*0.001))</f>
        <v>0</v>
      </c>
      <c r="Q528" s="357">
        <f t="shared" ref="Q528:Q551" si="249">IF($C528="",0,$D528*(1-IF($I528="",0,$I528)*$M528)*IF(H528="N/A",0,H528*0.001))</f>
        <v>0</v>
      </c>
      <c r="R528" s="435"/>
      <c r="S528" s="435"/>
      <c r="T528" s="435"/>
      <c r="U528" s="435"/>
      <c r="V528" s="435"/>
      <c r="W528" s="312" t="str">
        <f>IF(C528="","",HLOOKUP(C528,'Subpart I Tables'!$C$81:$N$87,3,FALSE))</f>
        <v/>
      </c>
      <c r="X528" s="312" t="str">
        <f>IF(C528="","",HLOOKUP(C528,'Subpart I Tables'!$C$81:$N$87,4,FALSE))</f>
        <v/>
      </c>
      <c r="Y528" s="312" t="s">
        <v>48</v>
      </c>
      <c r="Z528" s="312" t="s">
        <v>48</v>
      </c>
      <c r="AA528" s="435"/>
      <c r="AB528" s="435"/>
      <c r="AC528" s="435"/>
      <c r="AD528" s="435"/>
      <c r="AE528" s="435"/>
      <c r="AF528" s="435"/>
      <c r="AG528" s="435"/>
      <c r="AH528" s="435"/>
      <c r="AI528" s="435"/>
    </row>
    <row r="529" spans="1:35" s="436" customFormat="1" ht="18" customHeight="1" x14ac:dyDescent="0.25">
      <c r="A529" s="435"/>
      <c r="B529" s="923"/>
      <c r="C529" s="403" t="str">
        <f t="shared" ref="C529:D529" si="250">C464</f>
        <v/>
      </c>
      <c r="D529" s="312" t="str">
        <f t="shared" si="250"/>
        <v/>
      </c>
      <c r="E529" s="312" t="str">
        <f t="shared" si="238"/>
        <v/>
      </c>
      <c r="F529" s="312" t="str">
        <f t="shared" si="239"/>
        <v/>
      </c>
      <c r="G529" s="312" t="str">
        <f t="shared" si="240"/>
        <v>N/A</v>
      </c>
      <c r="H529" s="312" t="str">
        <f t="shared" si="241"/>
        <v>N/A</v>
      </c>
      <c r="I529" s="445" t="str">
        <f t="shared" si="242"/>
        <v/>
      </c>
      <c r="J529" s="446" t="str">
        <f t="shared" si="243"/>
        <v/>
      </c>
      <c r="K529" s="446" t="str">
        <f t="shared" si="244"/>
        <v/>
      </c>
      <c r="L529" s="446" t="str">
        <f t="shared" si="245"/>
        <v/>
      </c>
      <c r="M529" s="447" t="str">
        <f t="shared" si="246"/>
        <v/>
      </c>
      <c r="N529" s="355">
        <f t="shared" ref="N529:N551" si="251">IF($C529="",0,$D529*(1-IF($I529="",0,$I529)*$J529)*IF(E529="N/A",0,E529*0.001))</f>
        <v>0</v>
      </c>
      <c r="O529" s="356">
        <f t="shared" si="247"/>
        <v>0</v>
      </c>
      <c r="P529" s="356">
        <f t="shared" si="248"/>
        <v>0</v>
      </c>
      <c r="Q529" s="357">
        <f t="shared" si="249"/>
        <v>0</v>
      </c>
      <c r="R529" s="435"/>
      <c r="S529" s="435"/>
      <c r="T529" s="435"/>
      <c r="U529" s="435"/>
      <c r="V529" s="435"/>
      <c r="W529" s="312" t="str">
        <f>IF(C529="","",HLOOKUP(C529,'Subpart I Tables'!$C$81:$N$87,3,FALSE))</f>
        <v/>
      </c>
      <c r="X529" s="312" t="str">
        <f>IF(C529="","",HLOOKUP(C529,'Subpart I Tables'!$C$81:$N$87,4,FALSE))</f>
        <v/>
      </c>
      <c r="Y529" s="312" t="s">
        <v>48</v>
      </c>
      <c r="Z529" s="312" t="s">
        <v>48</v>
      </c>
      <c r="AA529" s="435"/>
      <c r="AB529" s="435"/>
      <c r="AC529" s="435"/>
      <c r="AD529" s="435"/>
      <c r="AE529" s="435"/>
      <c r="AF529" s="435"/>
      <c r="AG529" s="435"/>
      <c r="AH529" s="435"/>
      <c r="AI529" s="435"/>
    </row>
    <row r="530" spans="1:35" s="436" customFormat="1" ht="18" customHeight="1" x14ac:dyDescent="0.25">
      <c r="A530" s="435"/>
      <c r="B530" s="923"/>
      <c r="C530" s="403" t="str">
        <f t="shared" ref="C530:D530" si="252">C465</f>
        <v/>
      </c>
      <c r="D530" s="312" t="str">
        <f t="shared" si="252"/>
        <v/>
      </c>
      <c r="E530" s="312" t="str">
        <f t="shared" si="238"/>
        <v/>
      </c>
      <c r="F530" s="312" t="str">
        <f t="shared" si="239"/>
        <v/>
      </c>
      <c r="G530" s="312" t="str">
        <f t="shared" si="240"/>
        <v>N/A</v>
      </c>
      <c r="H530" s="312" t="str">
        <f t="shared" si="241"/>
        <v>N/A</v>
      </c>
      <c r="I530" s="445" t="str">
        <f t="shared" ref="I530:I534" si="253">IF(F465=0,"",F465)</f>
        <v/>
      </c>
      <c r="J530" s="446" t="str">
        <f t="shared" si="243"/>
        <v/>
      </c>
      <c r="K530" s="446" t="str">
        <f t="shared" si="244"/>
        <v/>
      </c>
      <c r="L530" s="446" t="str">
        <f t="shared" si="245"/>
        <v/>
      </c>
      <c r="M530" s="447" t="str">
        <f t="shared" si="246"/>
        <v/>
      </c>
      <c r="N530" s="355">
        <f t="shared" si="251"/>
        <v>0</v>
      </c>
      <c r="O530" s="356">
        <f t="shared" si="247"/>
        <v>0</v>
      </c>
      <c r="P530" s="356">
        <f t="shared" si="248"/>
        <v>0</v>
      </c>
      <c r="Q530" s="357">
        <f t="shared" si="249"/>
        <v>0</v>
      </c>
      <c r="R530" s="435"/>
      <c r="S530" s="435"/>
      <c r="T530" s="435"/>
      <c r="U530" s="435"/>
      <c r="V530" s="435"/>
      <c r="W530" s="312" t="str">
        <f>IF(C530="","",HLOOKUP(C530,'Subpart I Tables'!$C$81:$N$87,3,FALSE))</f>
        <v/>
      </c>
      <c r="X530" s="312" t="str">
        <f>IF(C530="","",HLOOKUP(C530,'Subpart I Tables'!$C$81:$N$87,4,FALSE))</f>
        <v/>
      </c>
      <c r="Y530" s="312" t="s">
        <v>48</v>
      </c>
      <c r="Z530" s="312" t="s">
        <v>48</v>
      </c>
      <c r="AA530" s="435"/>
      <c r="AB530" s="435"/>
      <c r="AC530" s="435"/>
      <c r="AD530" s="435"/>
      <c r="AE530" s="435"/>
      <c r="AF530" s="435"/>
      <c r="AG530" s="435"/>
      <c r="AH530" s="435"/>
      <c r="AI530" s="435"/>
    </row>
    <row r="531" spans="1:35" s="436" customFormat="1" ht="18" customHeight="1" x14ac:dyDescent="0.25">
      <c r="A531" s="435"/>
      <c r="B531" s="923"/>
      <c r="C531" s="403" t="str">
        <f t="shared" ref="C531:D531" si="254">C466</f>
        <v/>
      </c>
      <c r="D531" s="312" t="str">
        <f t="shared" si="254"/>
        <v/>
      </c>
      <c r="E531" s="312" t="str">
        <f t="shared" si="238"/>
        <v/>
      </c>
      <c r="F531" s="312" t="str">
        <f t="shared" si="239"/>
        <v/>
      </c>
      <c r="G531" s="312" t="str">
        <f t="shared" si="240"/>
        <v>N/A</v>
      </c>
      <c r="H531" s="312" t="str">
        <f t="shared" si="241"/>
        <v>N/A</v>
      </c>
      <c r="I531" s="445" t="str">
        <f t="shared" si="253"/>
        <v/>
      </c>
      <c r="J531" s="446" t="str">
        <f t="shared" si="243"/>
        <v/>
      </c>
      <c r="K531" s="446" t="str">
        <f t="shared" si="244"/>
        <v/>
      </c>
      <c r="L531" s="446" t="str">
        <f t="shared" si="245"/>
        <v/>
      </c>
      <c r="M531" s="447" t="str">
        <f t="shared" si="246"/>
        <v/>
      </c>
      <c r="N531" s="355">
        <f t="shared" si="251"/>
        <v>0</v>
      </c>
      <c r="O531" s="356">
        <f t="shared" si="247"/>
        <v>0</v>
      </c>
      <c r="P531" s="356">
        <f t="shared" si="248"/>
        <v>0</v>
      </c>
      <c r="Q531" s="357">
        <f t="shared" si="249"/>
        <v>0</v>
      </c>
      <c r="R531" s="435"/>
      <c r="S531" s="435"/>
      <c r="T531" s="435"/>
      <c r="U531" s="435"/>
      <c r="V531" s="435"/>
      <c r="W531" s="312" t="str">
        <f>IF(C531="","",HLOOKUP(C531,'Subpart I Tables'!$C$81:$N$87,3,FALSE))</f>
        <v/>
      </c>
      <c r="X531" s="312" t="str">
        <f>IF(C531="","",HLOOKUP(C531,'Subpart I Tables'!$C$81:$N$87,4,FALSE))</f>
        <v/>
      </c>
      <c r="Y531" s="312" t="s">
        <v>48</v>
      </c>
      <c r="Z531" s="312" t="s">
        <v>48</v>
      </c>
      <c r="AA531" s="435"/>
      <c r="AB531" s="435"/>
      <c r="AC531" s="435"/>
      <c r="AD531" s="435"/>
      <c r="AE531" s="435"/>
      <c r="AF531" s="435"/>
      <c r="AG531" s="435"/>
      <c r="AH531" s="435"/>
      <c r="AI531" s="435"/>
    </row>
    <row r="532" spans="1:35" s="436" customFormat="1" ht="18" customHeight="1" x14ac:dyDescent="0.25">
      <c r="A532" s="435"/>
      <c r="B532" s="923"/>
      <c r="C532" s="403" t="str">
        <f t="shared" ref="C532:D532" si="255">C467</f>
        <v/>
      </c>
      <c r="D532" s="312" t="str">
        <f t="shared" si="255"/>
        <v/>
      </c>
      <c r="E532" s="312" t="str">
        <f t="shared" si="238"/>
        <v/>
      </c>
      <c r="F532" s="312" t="str">
        <f t="shared" si="239"/>
        <v/>
      </c>
      <c r="G532" s="312" t="str">
        <f t="shared" si="240"/>
        <v>N/A</v>
      </c>
      <c r="H532" s="312" t="str">
        <f t="shared" si="241"/>
        <v>N/A</v>
      </c>
      <c r="I532" s="445" t="str">
        <f t="shared" si="253"/>
        <v/>
      </c>
      <c r="J532" s="446" t="str">
        <f>VLOOKUP(C532,$AJ$334:$AY$348,7,FALSE)</f>
        <v/>
      </c>
      <c r="K532" s="446" t="str">
        <f t="shared" si="244"/>
        <v/>
      </c>
      <c r="L532" s="446" t="str">
        <f t="shared" si="245"/>
        <v/>
      </c>
      <c r="M532" s="447" t="str">
        <f t="shared" si="246"/>
        <v/>
      </c>
      <c r="N532" s="355">
        <f t="shared" si="251"/>
        <v>0</v>
      </c>
      <c r="O532" s="356">
        <f t="shared" si="247"/>
        <v>0</v>
      </c>
      <c r="P532" s="356">
        <f t="shared" si="248"/>
        <v>0</v>
      </c>
      <c r="Q532" s="357">
        <f t="shared" si="249"/>
        <v>0</v>
      </c>
      <c r="R532" s="435"/>
      <c r="S532" s="435"/>
      <c r="T532" s="435"/>
      <c r="U532" s="435"/>
      <c r="V532" s="435"/>
      <c r="W532" s="312" t="str">
        <f>IF(C532="","",HLOOKUP(C532,'Subpart I Tables'!$C$81:$N$87,3,FALSE))</f>
        <v/>
      </c>
      <c r="X532" s="312" t="str">
        <f>IF(C532="","",HLOOKUP(C532,'Subpart I Tables'!$C$81:$N$87,4,FALSE))</f>
        <v/>
      </c>
      <c r="Y532" s="312" t="s">
        <v>48</v>
      </c>
      <c r="Z532" s="312" t="s">
        <v>48</v>
      </c>
      <c r="AA532" s="435"/>
      <c r="AB532" s="435"/>
      <c r="AC532" s="435"/>
      <c r="AD532" s="435"/>
      <c r="AE532" s="435"/>
      <c r="AF532" s="435"/>
      <c r="AG532" s="435"/>
      <c r="AH532" s="435"/>
      <c r="AI532" s="435"/>
    </row>
    <row r="533" spans="1:35" s="436" customFormat="1" ht="18" customHeight="1" x14ac:dyDescent="0.25">
      <c r="A533" s="435"/>
      <c r="B533" s="923"/>
      <c r="C533" s="403" t="str">
        <f t="shared" ref="C533:D533" si="256">C468</f>
        <v/>
      </c>
      <c r="D533" s="312" t="str">
        <f t="shared" si="256"/>
        <v/>
      </c>
      <c r="E533" s="312" t="str">
        <f t="shared" si="238"/>
        <v/>
      </c>
      <c r="F533" s="312" t="str">
        <f t="shared" si="239"/>
        <v/>
      </c>
      <c r="G533" s="312" t="str">
        <f t="shared" si="240"/>
        <v>N/A</v>
      </c>
      <c r="H533" s="312" t="str">
        <f t="shared" si="241"/>
        <v>N/A</v>
      </c>
      <c r="I533" s="445" t="str">
        <f t="shared" si="253"/>
        <v/>
      </c>
      <c r="J533" s="446" t="str">
        <f t="shared" si="243"/>
        <v/>
      </c>
      <c r="K533" s="446" t="str">
        <f t="shared" si="244"/>
        <v/>
      </c>
      <c r="L533" s="446" t="str">
        <f t="shared" si="245"/>
        <v/>
      </c>
      <c r="M533" s="447" t="str">
        <f t="shared" si="246"/>
        <v/>
      </c>
      <c r="N533" s="355">
        <f t="shared" si="251"/>
        <v>0</v>
      </c>
      <c r="O533" s="356">
        <f t="shared" si="247"/>
        <v>0</v>
      </c>
      <c r="P533" s="356">
        <f t="shared" si="248"/>
        <v>0</v>
      </c>
      <c r="Q533" s="357">
        <f t="shared" si="249"/>
        <v>0</v>
      </c>
      <c r="R533" s="435"/>
      <c r="S533" s="435"/>
      <c r="T533" s="435"/>
      <c r="U533" s="435"/>
      <c r="V533" s="435"/>
      <c r="W533" s="312" t="str">
        <f>IF(C533="","",HLOOKUP(C533,'Subpart I Tables'!$C$81:$N$87,3,FALSE))</f>
        <v/>
      </c>
      <c r="X533" s="312" t="str">
        <f>IF(C533="","",HLOOKUP(C533,'Subpart I Tables'!$C$81:$N$87,4,FALSE))</f>
        <v/>
      </c>
      <c r="Y533" s="312" t="s">
        <v>48</v>
      </c>
      <c r="Z533" s="312" t="s">
        <v>48</v>
      </c>
      <c r="AA533" s="435"/>
      <c r="AB533" s="435"/>
      <c r="AC533" s="435"/>
      <c r="AD533" s="435"/>
      <c r="AE533" s="435"/>
      <c r="AF533" s="435"/>
      <c r="AG533" s="435"/>
      <c r="AH533" s="435"/>
      <c r="AI533" s="435"/>
    </row>
    <row r="534" spans="1:35" s="436" customFormat="1" ht="18" customHeight="1" thickBot="1" x14ac:dyDescent="0.3">
      <c r="A534" s="435"/>
      <c r="B534" s="924"/>
      <c r="C534" s="406" t="str">
        <f t="shared" ref="C534:D534" si="257">C469</f>
        <v/>
      </c>
      <c r="D534" s="317" t="str">
        <f t="shared" si="257"/>
        <v/>
      </c>
      <c r="E534" s="317" t="str">
        <f t="shared" si="238"/>
        <v/>
      </c>
      <c r="F534" s="317" t="str">
        <f t="shared" si="239"/>
        <v/>
      </c>
      <c r="G534" s="317" t="str">
        <f t="shared" si="240"/>
        <v>N/A</v>
      </c>
      <c r="H534" s="317" t="str">
        <f t="shared" si="241"/>
        <v>N/A</v>
      </c>
      <c r="I534" s="448" t="str">
        <f t="shared" si="253"/>
        <v/>
      </c>
      <c r="J534" s="449" t="str">
        <f t="shared" si="243"/>
        <v/>
      </c>
      <c r="K534" s="449" t="str">
        <f t="shared" si="244"/>
        <v/>
      </c>
      <c r="L534" s="449" t="str">
        <f t="shared" si="245"/>
        <v/>
      </c>
      <c r="M534" s="450" t="str">
        <f t="shared" si="246"/>
        <v/>
      </c>
      <c r="N534" s="371">
        <f t="shared" si="251"/>
        <v>0</v>
      </c>
      <c r="O534" s="372">
        <f t="shared" si="247"/>
        <v>0</v>
      </c>
      <c r="P534" s="372">
        <f t="shared" si="248"/>
        <v>0</v>
      </c>
      <c r="Q534" s="373">
        <f t="shared" si="249"/>
        <v>0</v>
      </c>
      <c r="R534" s="435"/>
      <c r="S534" s="435"/>
      <c r="T534" s="435"/>
      <c r="U534" s="435"/>
      <c r="V534" s="435"/>
      <c r="W534" s="314" t="str">
        <f>IF(C534="","",HLOOKUP(C534,'Subpart I Tables'!$C$81:$N$87,3,FALSE))</f>
        <v/>
      </c>
      <c r="X534" s="314" t="str">
        <f>IF(C534="","",HLOOKUP(C534,'Subpart I Tables'!$C$81:$N$87,4,FALSE))</f>
        <v/>
      </c>
      <c r="Y534" s="314" t="s">
        <v>48</v>
      </c>
      <c r="Z534" s="314" t="s">
        <v>48</v>
      </c>
      <c r="AA534" s="435"/>
      <c r="AB534" s="435"/>
      <c r="AC534" s="435"/>
      <c r="AD534" s="435"/>
      <c r="AE534" s="435"/>
      <c r="AF534" s="435"/>
      <c r="AG534" s="435"/>
      <c r="AH534" s="435"/>
      <c r="AI534" s="435"/>
    </row>
    <row r="535" spans="1:35" s="436" customFormat="1" ht="18" customHeight="1" x14ac:dyDescent="0.25">
      <c r="A535" s="435"/>
      <c r="B535" s="953" t="s">
        <v>402</v>
      </c>
      <c r="C535" s="262" t="str">
        <f>C470</f>
        <v/>
      </c>
      <c r="D535" s="262" t="str">
        <f>D470</f>
        <v/>
      </c>
      <c r="E535" s="262" t="str">
        <f t="shared" si="238"/>
        <v/>
      </c>
      <c r="F535" s="262" t="str">
        <f t="shared" si="239"/>
        <v/>
      </c>
      <c r="G535" s="262" t="str">
        <f t="shared" si="240"/>
        <v>N/A</v>
      </c>
      <c r="H535" s="262" t="str">
        <f t="shared" si="241"/>
        <v/>
      </c>
      <c r="I535" s="451" t="str">
        <f>IF(F470=0,"",F470)</f>
        <v/>
      </c>
      <c r="J535" s="452" t="str">
        <f>VLOOKUP($C535,$AJ$349:$AY$363,7,FALSE)</f>
        <v/>
      </c>
      <c r="K535" s="452" t="str">
        <f>VLOOKUP($C535,$AJ$349:$AY$363,10,FALSE)</f>
        <v/>
      </c>
      <c r="L535" s="452" t="str">
        <f>VLOOKUP($C535,$AJ$349:$AY$363,13,FALSE)</f>
        <v/>
      </c>
      <c r="M535" s="453" t="str">
        <f>VLOOKUP($C535,$AJ$349:$AY$363,16,FALSE)</f>
        <v/>
      </c>
      <c r="N535" s="377">
        <f t="shared" si="251"/>
        <v>0</v>
      </c>
      <c r="O535" s="378">
        <f t="shared" si="247"/>
        <v>0</v>
      </c>
      <c r="P535" s="378">
        <f t="shared" si="248"/>
        <v>0</v>
      </c>
      <c r="Q535" s="379">
        <f t="shared" si="249"/>
        <v>0</v>
      </c>
      <c r="R535" s="435"/>
      <c r="S535" s="435"/>
      <c r="T535" s="435"/>
      <c r="U535" s="435"/>
      <c r="V535" s="435"/>
      <c r="W535" s="256" t="str">
        <f>IF(C535="","",HLOOKUP(C535,'Subpart I Tables'!$C$94:$K$99,3,FALSE))</f>
        <v/>
      </c>
      <c r="X535" s="256" t="str">
        <f>IF(C535="","",HLOOKUP(C535,'Subpart I Tables'!$C$94:$K$99,5,FALSE))</f>
        <v/>
      </c>
      <c r="Y535" s="256" t="s">
        <v>48</v>
      </c>
      <c r="Z535" s="401" t="str">
        <f>IF(C535="","",HLOOKUP(C535,'Subpart I Tables'!$C$94:$K$99,4,FALSE))</f>
        <v/>
      </c>
      <c r="AA535" s="435"/>
      <c r="AB535" s="435"/>
      <c r="AC535" s="435"/>
      <c r="AD535" s="435"/>
      <c r="AE535" s="435"/>
      <c r="AF535" s="435"/>
      <c r="AG535" s="435"/>
      <c r="AH535" s="435"/>
      <c r="AI535" s="435"/>
    </row>
    <row r="536" spans="1:35" s="436" customFormat="1" ht="18" customHeight="1" x14ac:dyDescent="0.25">
      <c r="A536" s="435"/>
      <c r="B536" s="914"/>
      <c r="C536" s="312" t="str">
        <f>C471</f>
        <v/>
      </c>
      <c r="D536" s="312" t="str">
        <f>D471</f>
        <v/>
      </c>
      <c r="E536" s="312" t="str">
        <f t="shared" si="238"/>
        <v/>
      </c>
      <c r="F536" s="312" t="str">
        <f t="shared" si="239"/>
        <v/>
      </c>
      <c r="G536" s="312" t="str">
        <f t="shared" si="240"/>
        <v>N/A</v>
      </c>
      <c r="H536" s="312" t="str">
        <f t="shared" si="241"/>
        <v/>
      </c>
      <c r="I536" s="445" t="str">
        <f>IF(F471=0,"",F471)</f>
        <v/>
      </c>
      <c r="J536" s="446" t="str">
        <f t="shared" ref="J536:J542" si="258">VLOOKUP(C536,$AJ$349:$AY$363,7,FALSE)</f>
        <v/>
      </c>
      <c r="K536" s="446" t="str">
        <f t="shared" ref="K536:K542" si="259">VLOOKUP($C536,$AJ$349:$AY$363,10,FALSE)</f>
        <v/>
      </c>
      <c r="L536" s="446" t="str">
        <f t="shared" ref="L536:L542" si="260">VLOOKUP($C536,$AJ$349:$AY$363,13,FALSE)</f>
        <v/>
      </c>
      <c r="M536" s="447" t="str">
        <f t="shared" ref="M536:M542" si="261">VLOOKUP($C536,$AJ$349:$AY$363,16,FALSE)</f>
        <v/>
      </c>
      <c r="N536" s="355">
        <f t="shared" si="251"/>
        <v>0</v>
      </c>
      <c r="O536" s="356">
        <f t="shared" si="247"/>
        <v>0</v>
      </c>
      <c r="P536" s="356">
        <f t="shared" si="248"/>
        <v>0</v>
      </c>
      <c r="Q536" s="357">
        <f t="shared" si="249"/>
        <v>0</v>
      </c>
      <c r="R536" s="435"/>
      <c r="S536" s="435"/>
      <c r="T536" s="435"/>
      <c r="U536" s="435"/>
      <c r="V536" s="435"/>
      <c r="W536" s="312" t="str">
        <f>IF(C536="","",HLOOKUP(C536,'Subpart I Tables'!$C$94:$K$99,3,FALSE))</f>
        <v/>
      </c>
      <c r="X536" s="312" t="str">
        <f>IF(C536="","",HLOOKUP(C536,'Subpart I Tables'!$C$94:$K$99,5,FALSE))</f>
        <v/>
      </c>
      <c r="Y536" s="312" t="s">
        <v>48</v>
      </c>
      <c r="Z536" s="454" t="str">
        <f>IF(C536="","",HLOOKUP(C536,'Subpart I Tables'!$C$94:$K$99,4,FALSE))</f>
        <v/>
      </c>
      <c r="AA536" s="435"/>
      <c r="AB536" s="435"/>
      <c r="AC536" s="435"/>
      <c r="AD536" s="435"/>
      <c r="AE536" s="435"/>
      <c r="AF536" s="435"/>
      <c r="AG536" s="435"/>
      <c r="AH536" s="435"/>
      <c r="AI536" s="435"/>
    </row>
    <row r="537" spans="1:35" s="436" customFormat="1" ht="18" customHeight="1" x14ac:dyDescent="0.25">
      <c r="A537" s="435"/>
      <c r="B537" s="914"/>
      <c r="C537" s="312" t="str">
        <f t="shared" ref="C537:D537" si="262">C472</f>
        <v/>
      </c>
      <c r="D537" s="312" t="str">
        <f t="shared" si="262"/>
        <v/>
      </c>
      <c r="E537" s="312" t="str">
        <f t="shared" si="238"/>
        <v/>
      </c>
      <c r="F537" s="312" t="str">
        <f t="shared" si="239"/>
        <v/>
      </c>
      <c r="G537" s="312" t="str">
        <f t="shared" si="240"/>
        <v>N/A</v>
      </c>
      <c r="H537" s="312" t="str">
        <f t="shared" si="241"/>
        <v/>
      </c>
      <c r="I537" s="445" t="str">
        <f t="shared" ref="I537:I542" si="263">IF(F472=0,"",F472)</f>
        <v/>
      </c>
      <c r="J537" s="446" t="str">
        <f t="shared" si="258"/>
        <v/>
      </c>
      <c r="K537" s="446" t="str">
        <f t="shared" si="259"/>
        <v/>
      </c>
      <c r="L537" s="446" t="str">
        <f t="shared" si="260"/>
        <v/>
      </c>
      <c r="M537" s="447" t="str">
        <f t="shared" si="261"/>
        <v/>
      </c>
      <c r="N537" s="355">
        <f t="shared" si="251"/>
        <v>0</v>
      </c>
      <c r="O537" s="356">
        <f t="shared" si="247"/>
        <v>0</v>
      </c>
      <c r="P537" s="356">
        <f t="shared" si="248"/>
        <v>0</v>
      </c>
      <c r="Q537" s="357">
        <f t="shared" si="249"/>
        <v>0</v>
      </c>
      <c r="R537" s="435"/>
      <c r="S537" s="435"/>
      <c r="T537" s="435"/>
      <c r="U537" s="435"/>
      <c r="V537" s="435"/>
      <c r="W537" s="312" t="str">
        <f>IF(C537="","",HLOOKUP(C537,'Subpart I Tables'!$C$94:$K$99,3,FALSE))</f>
        <v/>
      </c>
      <c r="X537" s="312" t="str">
        <f>IF(C537="","",HLOOKUP(C537,'Subpart I Tables'!$C$94:$K$99,5,FALSE))</f>
        <v/>
      </c>
      <c r="Y537" s="312" t="s">
        <v>48</v>
      </c>
      <c r="Z537" s="454" t="str">
        <f>IF(C537="","",HLOOKUP(C537,'Subpart I Tables'!$C$94:$K$99,4,FALSE))</f>
        <v/>
      </c>
      <c r="AA537" s="435"/>
      <c r="AB537" s="435"/>
      <c r="AC537" s="435"/>
      <c r="AD537" s="435"/>
      <c r="AE537" s="435"/>
      <c r="AF537" s="435"/>
      <c r="AG537" s="435"/>
      <c r="AH537" s="435"/>
      <c r="AI537" s="435"/>
    </row>
    <row r="538" spans="1:35" s="436" customFormat="1" ht="18" customHeight="1" x14ac:dyDescent="0.25">
      <c r="A538" s="435"/>
      <c r="B538" s="914"/>
      <c r="C538" s="312" t="str">
        <f t="shared" ref="C538:D538" si="264">C473</f>
        <v/>
      </c>
      <c r="D538" s="312" t="str">
        <f t="shared" si="264"/>
        <v/>
      </c>
      <c r="E538" s="312" t="str">
        <f t="shared" si="238"/>
        <v/>
      </c>
      <c r="F538" s="312" t="str">
        <f t="shared" si="239"/>
        <v/>
      </c>
      <c r="G538" s="312" t="str">
        <f t="shared" si="240"/>
        <v>N/A</v>
      </c>
      <c r="H538" s="312" t="str">
        <f t="shared" si="241"/>
        <v/>
      </c>
      <c r="I538" s="445" t="str">
        <f t="shared" si="263"/>
        <v/>
      </c>
      <c r="J538" s="446" t="str">
        <f t="shared" si="258"/>
        <v/>
      </c>
      <c r="K538" s="446" t="str">
        <f t="shared" si="259"/>
        <v/>
      </c>
      <c r="L538" s="446" t="str">
        <f t="shared" si="260"/>
        <v/>
      </c>
      <c r="M538" s="447" t="str">
        <f t="shared" si="261"/>
        <v/>
      </c>
      <c r="N538" s="355">
        <f t="shared" si="251"/>
        <v>0</v>
      </c>
      <c r="O538" s="356">
        <f>IF($C538="",0,$D538*(1-IF($I538="",0,$I538)*$K538)*IF(F538="N/A",0,F538*0.001))</f>
        <v>0</v>
      </c>
      <c r="P538" s="356">
        <f t="shared" si="248"/>
        <v>0</v>
      </c>
      <c r="Q538" s="357">
        <f t="shared" si="249"/>
        <v>0</v>
      </c>
      <c r="R538" s="435"/>
      <c r="S538" s="435"/>
      <c r="T538" s="435"/>
      <c r="U538" s="435"/>
      <c r="V538" s="435"/>
      <c r="W538" s="312" t="str">
        <f>IF(C538="","",HLOOKUP(C538,'Subpart I Tables'!$C$94:$K$99,3,FALSE))</f>
        <v/>
      </c>
      <c r="X538" s="312" t="str">
        <f>IF(C538="","",HLOOKUP(C538,'Subpart I Tables'!$C$94:$K$99,5,FALSE))</f>
        <v/>
      </c>
      <c r="Y538" s="312" t="s">
        <v>48</v>
      </c>
      <c r="Z538" s="454" t="str">
        <f>IF(C538="","",HLOOKUP(C538,'Subpart I Tables'!$C$94:$K$99,4,FALSE))</f>
        <v/>
      </c>
      <c r="AA538" s="435"/>
      <c r="AB538" s="435"/>
      <c r="AC538" s="435"/>
      <c r="AD538" s="435"/>
      <c r="AE538" s="435"/>
      <c r="AF538" s="435"/>
      <c r="AG538" s="435"/>
      <c r="AH538" s="435"/>
      <c r="AI538" s="435"/>
    </row>
    <row r="539" spans="1:35" s="436" customFormat="1" ht="18" customHeight="1" x14ac:dyDescent="0.25">
      <c r="A539" s="435"/>
      <c r="B539" s="914"/>
      <c r="C539" s="312" t="str">
        <f t="shared" ref="C539:D539" si="265">C474</f>
        <v/>
      </c>
      <c r="D539" s="312" t="str">
        <f t="shared" si="265"/>
        <v/>
      </c>
      <c r="E539" s="312" t="str">
        <f t="shared" si="238"/>
        <v/>
      </c>
      <c r="F539" s="312" t="str">
        <f t="shared" si="239"/>
        <v/>
      </c>
      <c r="G539" s="312" t="str">
        <f t="shared" si="240"/>
        <v>N/A</v>
      </c>
      <c r="H539" s="312" t="str">
        <f t="shared" si="241"/>
        <v/>
      </c>
      <c r="I539" s="445" t="str">
        <f t="shared" si="263"/>
        <v/>
      </c>
      <c r="J539" s="446" t="str">
        <f t="shared" si="258"/>
        <v/>
      </c>
      <c r="K539" s="446" t="str">
        <f t="shared" si="259"/>
        <v/>
      </c>
      <c r="L539" s="446" t="str">
        <f t="shared" si="260"/>
        <v/>
      </c>
      <c r="M539" s="447" t="str">
        <f t="shared" si="261"/>
        <v/>
      </c>
      <c r="N539" s="355">
        <f t="shared" si="251"/>
        <v>0</v>
      </c>
      <c r="O539" s="356">
        <f t="shared" si="247"/>
        <v>0</v>
      </c>
      <c r="P539" s="356">
        <f t="shared" si="248"/>
        <v>0</v>
      </c>
      <c r="Q539" s="357">
        <f t="shared" si="249"/>
        <v>0</v>
      </c>
      <c r="R539" s="435"/>
      <c r="S539" s="435"/>
      <c r="T539" s="435"/>
      <c r="U539" s="435"/>
      <c r="V539" s="435"/>
      <c r="W539" s="312" t="str">
        <f>IF(C539="","",HLOOKUP(C539,'Subpart I Tables'!$C$94:$K$99,3,FALSE))</f>
        <v/>
      </c>
      <c r="X539" s="312" t="str">
        <f>IF(C539="","",HLOOKUP(C539,'Subpart I Tables'!$C$94:$K$99,5,FALSE))</f>
        <v/>
      </c>
      <c r="Y539" s="312" t="s">
        <v>48</v>
      </c>
      <c r="Z539" s="454" t="str">
        <f>IF(C539="","",HLOOKUP(C539,'Subpart I Tables'!$C$94:$K$99,4,FALSE))</f>
        <v/>
      </c>
      <c r="AA539" s="435"/>
      <c r="AB539" s="435"/>
      <c r="AC539" s="435"/>
      <c r="AD539" s="435"/>
      <c r="AE539" s="435"/>
      <c r="AF539" s="435"/>
      <c r="AG539" s="435"/>
      <c r="AH539" s="435"/>
      <c r="AI539" s="435"/>
    </row>
    <row r="540" spans="1:35" s="436" customFormat="1" ht="18" customHeight="1" x14ac:dyDescent="0.25">
      <c r="A540" s="435"/>
      <c r="B540" s="914"/>
      <c r="C540" s="312" t="str">
        <f t="shared" ref="C540:D540" si="266">C475</f>
        <v/>
      </c>
      <c r="D540" s="312" t="str">
        <f t="shared" si="266"/>
        <v/>
      </c>
      <c r="E540" s="312" t="str">
        <f t="shared" si="238"/>
        <v/>
      </c>
      <c r="F540" s="312" t="str">
        <f t="shared" si="239"/>
        <v/>
      </c>
      <c r="G540" s="312" t="str">
        <f t="shared" si="240"/>
        <v>N/A</v>
      </c>
      <c r="H540" s="312" t="str">
        <f t="shared" si="241"/>
        <v/>
      </c>
      <c r="I540" s="445" t="str">
        <f t="shared" si="263"/>
        <v/>
      </c>
      <c r="J540" s="446" t="str">
        <f t="shared" si="258"/>
        <v/>
      </c>
      <c r="K540" s="446" t="str">
        <f t="shared" si="259"/>
        <v/>
      </c>
      <c r="L540" s="446" t="str">
        <f t="shared" si="260"/>
        <v/>
      </c>
      <c r="M540" s="447" t="str">
        <f t="shared" si="261"/>
        <v/>
      </c>
      <c r="N540" s="355">
        <f t="shared" si="251"/>
        <v>0</v>
      </c>
      <c r="O540" s="356">
        <f t="shared" si="247"/>
        <v>0</v>
      </c>
      <c r="P540" s="356">
        <f t="shared" si="248"/>
        <v>0</v>
      </c>
      <c r="Q540" s="357">
        <f t="shared" si="249"/>
        <v>0</v>
      </c>
      <c r="R540" s="435"/>
      <c r="S540" s="435"/>
      <c r="T540" s="435"/>
      <c r="U540" s="435"/>
      <c r="V540" s="435"/>
      <c r="W540" s="312" t="str">
        <f>IF(C540="","",HLOOKUP(C540,'Subpart I Tables'!$C$94:$K$99,3,FALSE))</f>
        <v/>
      </c>
      <c r="X540" s="312" t="str">
        <f>IF(C540="","",HLOOKUP(C540,'Subpart I Tables'!$C$94:$K$99,5,FALSE))</f>
        <v/>
      </c>
      <c r="Y540" s="312" t="s">
        <v>48</v>
      </c>
      <c r="Z540" s="454" t="str">
        <f>IF(C540="","",HLOOKUP(C540,'Subpart I Tables'!$C$94:$K$99,4,FALSE))</f>
        <v/>
      </c>
      <c r="AA540" s="435"/>
      <c r="AB540" s="435"/>
      <c r="AC540" s="435"/>
      <c r="AD540" s="435"/>
      <c r="AE540" s="435"/>
      <c r="AF540" s="435"/>
      <c r="AG540" s="435"/>
      <c r="AH540" s="435"/>
      <c r="AI540" s="435"/>
    </row>
    <row r="541" spans="1:35" s="436" customFormat="1" ht="18" customHeight="1" x14ac:dyDescent="0.25">
      <c r="A541" s="435"/>
      <c r="B541" s="914"/>
      <c r="C541" s="312" t="str">
        <f t="shared" ref="C541:D541" si="267">C476</f>
        <v/>
      </c>
      <c r="D541" s="312" t="str">
        <f t="shared" si="267"/>
        <v/>
      </c>
      <c r="E541" s="312" t="str">
        <f t="shared" si="238"/>
        <v/>
      </c>
      <c r="F541" s="312" t="str">
        <f t="shared" si="239"/>
        <v/>
      </c>
      <c r="G541" s="312" t="str">
        <f t="shared" si="240"/>
        <v>N/A</v>
      </c>
      <c r="H541" s="312" t="str">
        <f t="shared" si="241"/>
        <v/>
      </c>
      <c r="I541" s="445" t="str">
        <f t="shared" si="263"/>
        <v/>
      </c>
      <c r="J541" s="446" t="str">
        <f t="shared" si="258"/>
        <v/>
      </c>
      <c r="K541" s="446" t="str">
        <f t="shared" si="259"/>
        <v/>
      </c>
      <c r="L541" s="446" t="str">
        <f>VLOOKUP($C541,$AJ$349:$AY$363,13,FALSE)</f>
        <v/>
      </c>
      <c r="M541" s="447" t="str">
        <f t="shared" si="261"/>
        <v/>
      </c>
      <c r="N541" s="355">
        <f t="shared" si="251"/>
        <v>0</v>
      </c>
      <c r="O541" s="356">
        <f t="shared" si="247"/>
        <v>0</v>
      </c>
      <c r="P541" s="356">
        <f t="shared" si="248"/>
        <v>0</v>
      </c>
      <c r="Q541" s="357">
        <f t="shared" si="249"/>
        <v>0</v>
      </c>
      <c r="R541" s="435"/>
      <c r="S541" s="435"/>
      <c r="T541" s="435"/>
      <c r="U541" s="435"/>
      <c r="V541" s="435"/>
      <c r="W541" s="312" t="str">
        <f>IF(C541="","",HLOOKUP(C541,'Subpart I Tables'!$C$94:$K$99,3,FALSE))</f>
        <v/>
      </c>
      <c r="X541" s="312" t="str">
        <f>IF(C541="","",HLOOKUP(C541,'Subpart I Tables'!$C$94:$K$99,5,FALSE))</f>
        <v/>
      </c>
      <c r="Y541" s="312" t="s">
        <v>48</v>
      </c>
      <c r="Z541" s="454" t="str">
        <f>IF(C541="","",HLOOKUP(C541,'Subpart I Tables'!$C$94:$K$99,4,FALSE))</f>
        <v/>
      </c>
      <c r="AA541" s="435"/>
      <c r="AB541" s="435"/>
      <c r="AC541" s="435"/>
      <c r="AD541" s="435"/>
      <c r="AE541" s="435"/>
      <c r="AF541" s="435"/>
      <c r="AG541" s="435"/>
      <c r="AH541" s="435"/>
      <c r="AI541" s="435"/>
    </row>
    <row r="542" spans="1:35" s="436" customFormat="1" ht="18" customHeight="1" thickBot="1" x14ac:dyDescent="0.3">
      <c r="A542" s="435"/>
      <c r="B542" s="954"/>
      <c r="C542" s="314" t="str">
        <f t="shared" ref="C542:D542" si="268">C477</f>
        <v/>
      </c>
      <c r="D542" s="314" t="str">
        <f t="shared" si="268"/>
        <v/>
      </c>
      <c r="E542" s="314" t="str">
        <f t="shared" si="238"/>
        <v/>
      </c>
      <c r="F542" s="314" t="str">
        <f t="shared" si="239"/>
        <v/>
      </c>
      <c r="G542" s="314" t="str">
        <f t="shared" si="240"/>
        <v>N/A</v>
      </c>
      <c r="H542" s="314" t="str">
        <f t="shared" si="241"/>
        <v/>
      </c>
      <c r="I542" s="455" t="str">
        <f t="shared" si="263"/>
        <v/>
      </c>
      <c r="J542" s="456" t="str">
        <f t="shared" si="258"/>
        <v/>
      </c>
      <c r="K542" s="456" t="str">
        <f t="shared" si="259"/>
        <v/>
      </c>
      <c r="L542" s="456" t="str">
        <f t="shared" si="260"/>
        <v/>
      </c>
      <c r="M542" s="457" t="str">
        <f t="shared" si="261"/>
        <v/>
      </c>
      <c r="N542" s="361">
        <f t="shared" si="251"/>
        <v>0</v>
      </c>
      <c r="O542" s="362">
        <f t="shared" si="247"/>
        <v>0</v>
      </c>
      <c r="P542" s="362">
        <f t="shared" si="248"/>
        <v>0</v>
      </c>
      <c r="Q542" s="363">
        <f t="shared" si="249"/>
        <v>0</v>
      </c>
      <c r="R542" s="435"/>
      <c r="S542" s="435"/>
      <c r="T542" s="435"/>
      <c r="U542" s="435"/>
      <c r="V542" s="435"/>
      <c r="W542" s="317" t="str">
        <f>IF(C542="","",HLOOKUP(C542,'Subpart I Tables'!$C$94:$K$99,3,FALSE))</f>
        <v/>
      </c>
      <c r="X542" s="317" t="str">
        <f>IF(C542="","",HLOOKUP(C542,'Subpart I Tables'!$C$94:$K$99,5,FALSE))</f>
        <v/>
      </c>
      <c r="Y542" s="317" t="s">
        <v>48</v>
      </c>
      <c r="Z542" s="428" t="str">
        <f>IF(C542="","",HLOOKUP(C542,'Subpart I Tables'!$C$94:$K$99,4,FALSE))</f>
        <v/>
      </c>
      <c r="AA542" s="435"/>
      <c r="AB542" s="435"/>
      <c r="AC542" s="435"/>
      <c r="AD542" s="435"/>
      <c r="AE542" s="435"/>
      <c r="AF542" s="435"/>
      <c r="AG542" s="435"/>
      <c r="AH542" s="435"/>
      <c r="AI542" s="435"/>
    </row>
    <row r="543" spans="1:35" s="436" customFormat="1" ht="18" customHeight="1" x14ac:dyDescent="0.25">
      <c r="A543" s="435"/>
      <c r="B543" s="913" t="s">
        <v>403</v>
      </c>
      <c r="C543" s="256" t="str">
        <f t="shared" ref="C543:D545" si="269">C478</f>
        <v/>
      </c>
      <c r="D543" s="256" t="str">
        <f t="shared" si="269"/>
        <v/>
      </c>
      <c r="E543" s="256" t="str">
        <f t="shared" si="238"/>
        <v/>
      </c>
      <c r="F543" s="256" t="str">
        <f t="shared" si="239"/>
        <v/>
      </c>
      <c r="G543" s="256" t="str">
        <f t="shared" si="240"/>
        <v>N/A</v>
      </c>
      <c r="H543" s="256" t="str">
        <f t="shared" si="241"/>
        <v>N/A</v>
      </c>
      <c r="I543" s="442" t="str">
        <f>IF(F478=0,"",F478)</f>
        <v/>
      </c>
      <c r="J543" s="443" t="str">
        <f>VLOOKUP($C543,$AJ$364:$AY$378,7,FALSE)</f>
        <v/>
      </c>
      <c r="K543" s="443" t="str">
        <f>VLOOKUP($C543,$AJ$364:$AY$378,10,FALSE)</f>
        <v/>
      </c>
      <c r="L543" s="443" t="str">
        <f>VLOOKUP($C543,$AJ$364:$AY$378,13,FALSE)</f>
        <v/>
      </c>
      <c r="M543" s="444" t="str">
        <f>VLOOKUP($C543,$AJ$364:$AY$378,16,FALSE)</f>
        <v/>
      </c>
      <c r="N543" s="347">
        <f t="shared" si="251"/>
        <v>0</v>
      </c>
      <c r="O543" s="348">
        <f t="shared" si="247"/>
        <v>0</v>
      </c>
      <c r="P543" s="348">
        <f t="shared" si="248"/>
        <v>0</v>
      </c>
      <c r="Q543" s="349">
        <f t="shared" si="249"/>
        <v>0</v>
      </c>
      <c r="R543" s="435"/>
      <c r="S543" s="435"/>
      <c r="T543" s="435"/>
      <c r="U543" s="435"/>
      <c r="V543" s="435"/>
      <c r="W543" s="262" t="str">
        <f>IF(C543="","",HLOOKUP(C543,'Subpart I Tables'!$C$104:$K$109,3,FALSE))</f>
        <v/>
      </c>
      <c r="X543" s="262" t="str">
        <f>IF(C543="","",HLOOKUP(C543,'Subpart I Tables'!$C$104:$K$109,4,FALSE))</f>
        <v/>
      </c>
      <c r="Y543" s="262" t="s">
        <v>48</v>
      </c>
      <c r="Z543" s="262" t="s">
        <v>48</v>
      </c>
      <c r="AA543" s="435"/>
      <c r="AB543" s="435"/>
      <c r="AC543" s="435"/>
      <c r="AD543" s="435"/>
      <c r="AE543" s="435"/>
      <c r="AF543" s="435"/>
      <c r="AG543" s="435"/>
      <c r="AH543" s="435"/>
      <c r="AI543" s="435"/>
    </row>
    <row r="544" spans="1:35" s="436" customFormat="1" ht="18" customHeight="1" x14ac:dyDescent="0.25">
      <c r="A544" s="435"/>
      <c r="B544" s="914"/>
      <c r="C544" s="312" t="str">
        <f t="shared" si="269"/>
        <v/>
      </c>
      <c r="D544" s="312" t="str">
        <f t="shared" si="269"/>
        <v/>
      </c>
      <c r="E544" s="312" t="str">
        <f t="shared" si="238"/>
        <v/>
      </c>
      <c r="F544" s="312" t="str">
        <f t="shared" si="239"/>
        <v/>
      </c>
      <c r="G544" s="312" t="str">
        <f t="shared" si="240"/>
        <v>N/A</v>
      </c>
      <c r="H544" s="312" t="str">
        <f t="shared" si="241"/>
        <v>N/A</v>
      </c>
      <c r="I544" s="445" t="str">
        <f>IF(F479=0,"",F479)</f>
        <v/>
      </c>
      <c r="J544" s="446" t="str">
        <f t="shared" ref="J544:J551" si="270">VLOOKUP(C544,$AJ$364:$AY$378,7,FALSE)</f>
        <v/>
      </c>
      <c r="K544" s="446" t="str">
        <f t="shared" ref="K544:K551" si="271">VLOOKUP($C544,$AJ$364:$AY$378,10,FALSE)</f>
        <v/>
      </c>
      <c r="L544" s="446" t="str">
        <f t="shared" ref="L544:L551" si="272">VLOOKUP($C544,$AJ$364:$AY$378,13,FALSE)</f>
        <v/>
      </c>
      <c r="M544" s="447" t="str">
        <f t="shared" ref="M544:M551" si="273">VLOOKUP($C544,$AJ$364:$AY$378,16,FALSE)</f>
        <v/>
      </c>
      <c r="N544" s="355">
        <f>IF($C544="",0,$D544*(1-IF($I544="",0,$I544)*$J544)*IF(E544="N/A",0,E544*0.001))</f>
        <v>0</v>
      </c>
      <c r="O544" s="356">
        <f t="shared" si="247"/>
        <v>0</v>
      </c>
      <c r="P544" s="356">
        <f t="shared" si="248"/>
        <v>0</v>
      </c>
      <c r="Q544" s="357">
        <f t="shared" si="249"/>
        <v>0</v>
      </c>
      <c r="R544" s="435"/>
      <c r="S544" s="435"/>
      <c r="T544" s="435"/>
      <c r="U544" s="435"/>
      <c r="V544" s="435"/>
      <c r="W544" s="312" t="str">
        <f>IF(C544="","",HLOOKUP(C544,'Subpart I Tables'!$C$104:$K$109,3,FALSE))</f>
        <v/>
      </c>
      <c r="X544" s="312" t="str">
        <f>IF(C544="","",HLOOKUP(C544,'Subpart I Tables'!$C$104:$K$109,4,FALSE))</f>
        <v/>
      </c>
      <c r="Y544" s="312" t="s">
        <v>48</v>
      </c>
      <c r="Z544" s="312" t="s">
        <v>48</v>
      </c>
      <c r="AA544" s="435"/>
      <c r="AB544" s="435"/>
      <c r="AC544" s="435"/>
      <c r="AD544" s="435"/>
      <c r="AE544" s="435"/>
      <c r="AF544" s="435"/>
      <c r="AG544" s="435"/>
      <c r="AH544" s="435"/>
      <c r="AI544" s="435"/>
    </row>
    <row r="545" spans="1:35" s="436" customFormat="1" ht="18" customHeight="1" x14ac:dyDescent="0.25">
      <c r="A545" s="435"/>
      <c r="B545" s="914"/>
      <c r="C545" s="312" t="str">
        <f t="shared" si="269"/>
        <v/>
      </c>
      <c r="D545" s="312" t="str">
        <f t="shared" si="269"/>
        <v/>
      </c>
      <c r="E545" s="312" t="str">
        <f t="shared" si="238"/>
        <v/>
      </c>
      <c r="F545" s="312" t="str">
        <f t="shared" si="239"/>
        <v/>
      </c>
      <c r="G545" s="312" t="str">
        <f t="shared" si="240"/>
        <v>N/A</v>
      </c>
      <c r="H545" s="312" t="str">
        <f t="shared" si="241"/>
        <v>N/A</v>
      </c>
      <c r="I545" s="445" t="str">
        <f>IF(F480=0,"",F480)</f>
        <v/>
      </c>
      <c r="J545" s="446" t="str">
        <f t="shared" si="270"/>
        <v/>
      </c>
      <c r="K545" s="446" t="str">
        <f t="shared" si="271"/>
        <v/>
      </c>
      <c r="L545" s="446" t="str">
        <f t="shared" si="272"/>
        <v/>
      </c>
      <c r="M545" s="447" t="str">
        <f t="shared" si="273"/>
        <v/>
      </c>
      <c r="N545" s="355">
        <f t="shared" si="251"/>
        <v>0</v>
      </c>
      <c r="O545" s="356">
        <f t="shared" si="247"/>
        <v>0</v>
      </c>
      <c r="P545" s="356">
        <f t="shared" si="248"/>
        <v>0</v>
      </c>
      <c r="Q545" s="357">
        <f t="shared" si="249"/>
        <v>0</v>
      </c>
      <c r="R545" s="435"/>
      <c r="S545" s="435"/>
      <c r="T545" s="435"/>
      <c r="U545" s="435"/>
      <c r="V545" s="435"/>
      <c r="W545" s="312" t="str">
        <f>IF(C545="","",HLOOKUP(C545,'Subpart I Tables'!$C$104:$K$109,3,FALSE))</f>
        <v/>
      </c>
      <c r="X545" s="312" t="str">
        <f>IF(C545="","",HLOOKUP(C545,'Subpart I Tables'!$C$104:$K$109,4,FALSE))</f>
        <v/>
      </c>
      <c r="Y545" s="312" t="s">
        <v>48</v>
      </c>
      <c r="Z545" s="312" t="s">
        <v>48</v>
      </c>
      <c r="AA545" s="435"/>
      <c r="AB545" s="435"/>
      <c r="AC545" s="435"/>
      <c r="AD545" s="435"/>
      <c r="AE545" s="435"/>
      <c r="AF545" s="435"/>
      <c r="AG545" s="435"/>
      <c r="AH545" s="435"/>
      <c r="AI545" s="435"/>
    </row>
    <row r="546" spans="1:35" s="436" customFormat="1" ht="18" customHeight="1" x14ac:dyDescent="0.25">
      <c r="A546" s="435"/>
      <c r="B546" s="914"/>
      <c r="C546" s="312" t="str">
        <f t="shared" ref="C546:D546" si="274">C481</f>
        <v/>
      </c>
      <c r="D546" s="312" t="str">
        <f t="shared" si="274"/>
        <v/>
      </c>
      <c r="E546" s="312" t="str">
        <f t="shared" si="238"/>
        <v/>
      </c>
      <c r="F546" s="312" t="str">
        <f t="shared" si="239"/>
        <v/>
      </c>
      <c r="G546" s="312" t="str">
        <f t="shared" si="240"/>
        <v>N/A</v>
      </c>
      <c r="H546" s="312" t="str">
        <f t="shared" si="241"/>
        <v>N/A</v>
      </c>
      <c r="I546" s="445" t="str">
        <f t="shared" ref="I546:I551" si="275">IF(F481=0,"",F481)</f>
        <v/>
      </c>
      <c r="J546" s="446" t="str">
        <f t="shared" si="270"/>
        <v/>
      </c>
      <c r="K546" s="446" t="str">
        <f t="shared" si="271"/>
        <v/>
      </c>
      <c r="L546" s="446" t="str">
        <f t="shared" si="272"/>
        <v/>
      </c>
      <c r="M546" s="447" t="str">
        <f t="shared" si="273"/>
        <v/>
      </c>
      <c r="N546" s="355">
        <f t="shared" si="251"/>
        <v>0</v>
      </c>
      <c r="O546" s="356">
        <f t="shared" si="247"/>
        <v>0</v>
      </c>
      <c r="P546" s="356">
        <f t="shared" si="248"/>
        <v>0</v>
      </c>
      <c r="Q546" s="357">
        <f t="shared" si="249"/>
        <v>0</v>
      </c>
      <c r="R546" s="435"/>
      <c r="S546" s="435"/>
      <c r="T546" s="435"/>
      <c r="U546" s="435"/>
      <c r="V546" s="435"/>
      <c r="W546" s="312" t="str">
        <f>IF(C546="","",HLOOKUP(C546,'Subpart I Tables'!$C$104:$K$109,3,FALSE))</f>
        <v/>
      </c>
      <c r="X546" s="312" t="str">
        <f>IF(C546="","",HLOOKUP(C546,'Subpart I Tables'!$C$104:$K$109,4,FALSE))</f>
        <v/>
      </c>
      <c r="Y546" s="312" t="s">
        <v>48</v>
      </c>
      <c r="Z546" s="312" t="s">
        <v>48</v>
      </c>
      <c r="AA546" s="435"/>
      <c r="AB546" s="435"/>
      <c r="AC546" s="435"/>
      <c r="AD546" s="435"/>
      <c r="AE546" s="435"/>
      <c r="AF546" s="435"/>
      <c r="AG546" s="435"/>
      <c r="AH546" s="435"/>
      <c r="AI546" s="435"/>
    </row>
    <row r="547" spans="1:35" s="436" customFormat="1" ht="18" customHeight="1" x14ac:dyDescent="0.25">
      <c r="A547" s="435"/>
      <c r="B547" s="914"/>
      <c r="C547" s="312" t="str">
        <f t="shared" ref="C547:D547" si="276">C482</f>
        <v/>
      </c>
      <c r="D547" s="312" t="str">
        <f t="shared" si="276"/>
        <v/>
      </c>
      <c r="E547" s="312" t="str">
        <f t="shared" si="238"/>
        <v/>
      </c>
      <c r="F547" s="312" t="str">
        <f t="shared" si="239"/>
        <v/>
      </c>
      <c r="G547" s="312" t="str">
        <f t="shared" si="240"/>
        <v>N/A</v>
      </c>
      <c r="H547" s="312" t="str">
        <f t="shared" si="241"/>
        <v>N/A</v>
      </c>
      <c r="I547" s="445" t="str">
        <f t="shared" si="275"/>
        <v/>
      </c>
      <c r="J547" s="446" t="str">
        <f t="shared" si="270"/>
        <v/>
      </c>
      <c r="K547" s="446" t="str">
        <f t="shared" si="271"/>
        <v/>
      </c>
      <c r="L547" s="446" t="str">
        <f t="shared" si="272"/>
        <v/>
      </c>
      <c r="M547" s="447" t="str">
        <f t="shared" si="273"/>
        <v/>
      </c>
      <c r="N547" s="355">
        <f t="shared" si="251"/>
        <v>0</v>
      </c>
      <c r="O547" s="356">
        <f t="shared" si="247"/>
        <v>0</v>
      </c>
      <c r="P547" s="356">
        <f t="shared" si="248"/>
        <v>0</v>
      </c>
      <c r="Q547" s="357">
        <f t="shared" si="249"/>
        <v>0</v>
      </c>
      <c r="R547" s="435"/>
      <c r="S547" s="435"/>
      <c r="T547" s="435"/>
      <c r="U547" s="435"/>
      <c r="V547" s="435"/>
      <c r="W547" s="312" t="str">
        <f>IF(C547="","",HLOOKUP(C547,'Subpart I Tables'!$C$104:$K$109,3,FALSE))</f>
        <v/>
      </c>
      <c r="X547" s="312" t="str">
        <f>IF(C547="","",HLOOKUP(C547,'Subpart I Tables'!$C$104:$K$109,4,FALSE))</f>
        <v/>
      </c>
      <c r="Y547" s="312" t="s">
        <v>48</v>
      </c>
      <c r="Z547" s="312" t="s">
        <v>48</v>
      </c>
      <c r="AA547" s="435"/>
      <c r="AB547" s="435"/>
      <c r="AC547" s="435"/>
      <c r="AD547" s="435"/>
      <c r="AE547" s="435"/>
      <c r="AF547" s="435"/>
      <c r="AG547" s="435"/>
      <c r="AH547" s="435"/>
      <c r="AI547" s="435"/>
    </row>
    <row r="548" spans="1:35" s="436" customFormat="1" ht="18" customHeight="1" x14ac:dyDescent="0.25">
      <c r="A548" s="435"/>
      <c r="B548" s="914"/>
      <c r="C548" s="312" t="str">
        <f t="shared" ref="C548:D548" si="277">C483</f>
        <v/>
      </c>
      <c r="D548" s="312" t="str">
        <f t="shared" si="277"/>
        <v/>
      </c>
      <c r="E548" s="312" t="str">
        <f t="shared" si="238"/>
        <v/>
      </c>
      <c r="F548" s="312" t="str">
        <f t="shared" si="239"/>
        <v/>
      </c>
      <c r="G548" s="312" t="str">
        <f t="shared" si="240"/>
        <v>N/A</v>
      </c>
      <c r="H548" s="312" t="str">
        <f t="shared" si="241"/>
        <v>N/A</v>
      </c>
      <c r="I548" s="445" t="str">
        <f t="shared" si="275"/>
        <v/>
      </c>
      <c r="J548" s="446" t="str">
        <f t="shared" si="270"/>
        <v/>
      </c>
      <c r="K548" s="446" t="str">
        <f t="shared" si="271"/>
        <v/>
      </c>
      <c r="L548" s="446" t="str">
        <f t="shared" si="272"/>
        <v/>
      </c>
      <c r="M548" s="447" t="str">
        <f t="shared" si="273"/>
        <v/>
      </c>
      <c r="N548" s="355">
        <f t="shared" si="251"/>
        <v>0</v>
      </c>
      <c r="O548" s="356">
        <f t="shared" si="247"/>
        <v>0</v>
      </c>
      <c r="P548" s="356">
        <f t="shared" si="248"/>
        <v>0</v>
      </c>
      <c r="Q548" s="357">
        <f t="shared" si="249"/>
        <v>0</v>
      </c>
      <c r="R548" s="435"/>
      <c r="S548" s="435"/>
      <c r="T548" s="435"/>
      <c r="U548" s="435"/>
      <c r="V548" s="435"/>
      <c r="W548" s="312" t="str">
        <f>IF(C548="","",HLOOKUP(C548,'Subpart I Tables'!$C$104:$K$109,3,FALSE))</f>
        <v/>
      </c>
      <c r="X548" s="312" t="str">
        <f>IF(C548="","",HLOOKUP(C548,'Subpart I Tables'!$C$104:$K$109,4,FALSE))</f>
        <v/>
      </c>
      <c r="Y548" s="312" t="s">
        <v>48</v>
      </c>
      <c r="Z548" s="312" t="s">
        <v>48</v>
      </c>
      <c r="AA548" s="435"/>
      <c r="AB548" s="435"/>
      <c r="AC548" s="435"/>
      <c r="AD548" s="435"/>
      <c r="AE548" s="435"/>
      <c r="AF548" s="435"/>
      <c r="AG548" s="435"/>
      <c r="AH548" s="435"/>
      <c r="AI548" s="435"/>
    </row>
    <row r="549" spans="1:35" s="436" customFormat="1" ht="18" customHeight="1" x14ac:dyDescent="0.25">
      <c r="A549" s="435"/>
      <c r="B549" s="914"/>
      <c r="C549" s="312" t="str">
        <f t="shared" ref="C549:D549" si="278">C484</f>
        <v/>
      </c>
      <c r="D549" s="312" t="str">
        <f t="shared" si="278"/>
        <v/>
      </c>
      <c r="E549" s="312" t="str">
        <f t="shared" si="238"/>
        <v/>
      </c>
      <c r="F549" s="312" t="str">
        <f t="shared" si="239"/>
        <v/>
      </c>
      <c r="G549" s="312" t="str">
        <f t="shared" si="240"/>
        <v>N/A</v>
      </c>
      <c r="H549" s="312" t="str">
        <f t="shared" si="241"/>
        <v>N/A</v>
      </c>
      <c r="I549" s="445" t="str">
        <f t="shared" si="275"/>
        <v/>
      </c>
      <c r="J549" s="446" t="str">
        <f t="shared" si="270"/>
        <v/>
      </c>
      <c r="K549" s="446" t="str">
        <f t="shared" si="271"/>
        <v/>
      </c>
      <c r="L549" s="446" t="str">
        <f t="shared" si="272"/>
        <v/>
      </c>
      <c r="M549" s="447" t="str">
        <f t="shared" si="273"/>
        <v/>
      </c>
      <c r="N549" s="355">
        <f t="shared" si="251"/>
        <v>0</v>
      </c>
      <c r="O549" s="356">
        <f t="shared" si="247"/>
        <v>0</v>
      </c>
      <c r="P549" s="356">
        <f t="shared" si="248"/>
        <v>0</v>
      </c>
      <c r="Q549" s="357">
        <f t="shared" si="249"/>
        <v>0</v>
      </c>
      <c r="R549" s="435"/>
      <c r="S549" s="435"/>
      <c r="T549" s="435"/>
      <c r="U549" s="435"/>
      <c r="V549" s="435"/>
      <c r="W549" s="312" t="str">
        <f>IF(C549="","",HLOOKUP(C549,'Subpart I Tables'!$C$104:$K$109,3,FALSE))</f>
        <v/>
      </c>
      <c r="X549" s="312" t="str">
        <f>IF(C549="","",HLOOKUP(C549,'Subpart I Tables'!$C$104:$K$109,4,FALSE))</f>
        <v/>
      </c>
      <c r="Y549" s="312" t="s">
        <v>48</v>
      </c>
      <c r="Z549" s="312" t="s">
        <v>48</v>
      </c>
      <c r="AA549" s="435"/>
      <c r="AB549" s="435"/>
      <c r="AC549" s="435"/>
      <c r="AD549" s="435"/>
      <c r="AE549" s="435"/>
      <c r="AF549" s="435"/>
      <c r="AG549" s="435"/>
      <c r="AH549" s="435"/>
      <c r="AI549" s="435"/>
    </row>
    <row r="550" spans="1:35" x14ac:dyDescent="0.2">
      <c r="A550" s="435"/>
      <c r="B550" s="914"/>
      <c r="C550" s="312" t="str">
        <f t="shared" ref="C550:D550" si="279">C485</f>
        <v/>
      </c>
      <c r="D550" s="312" t="str">
        <f t="shared" si="279"/>
        <v/>
      </c>
      <c r="E550" s="312" t="str">
        <f t="shared" si="238"/>
        <v/>
      </c>
      <c r="F550" s="312" t="str">
        <f t="shared" si="239"/>
        <v/>
      </c>
      <c r="G550" s="312" t="str">
        <f t="shared" si="240"/>
        <v>N/A</v>
      </c>
      <c r="H550" s="312" t="str">
        <f t="shared" si="241"/>
        <v>N/A</v>
      </c>
      <c r="I550" s="445" t="str">
        <f t="shared" si="275"/>
        <v/>
      </c>
      <c r="J550" s="446" t="str">
        <f t="shared" si="270"/>
        <v/>
      </c>
      <c r="K550" s="446" t="str">
        <f t="shared" si="271"/>
        <v/>
      </c>
      <c r="L550" s="446" t="str">
        <f t="shared" si="272"/>
        <v/>
      </c>
      <c r="M550" s="447" t="str">
        <f t="shared" si="273"/>
        <v/>
      </c>
      <c r="N550" s="355">
        <f t="shared" si="251"/>
        <v>0</v>
      </c>
      <c r="O550" s="356">
        <f t="shared" si="247"/>
        <v>0</v>
      </c>
      <c r="P550" s="356">
        <f t="shared" si="248"/>
        <v>0</v>
      </c>
      <c r="Q550" s="357">
        <f t="shared" si="249"/>
        <v>0</v>
      </c>
      <c r="R550" s="435"/>
      <c r="S550" s="435"/>
      <c r="T550" s="435"/>
      <c r="U550" s="435"/>
      <c r="V550" s="435"/>
      <c r="W550" s="312" t="str">
        <f>IF(C550="","",HLOOKUP(C550,'Subpart I Tables'!$C$104:$K$109,3,FALSE))</f>
        <v/>
      </c>
      <c r="X550" s="312" t="str">
        <f>IF(C550="","",HLOOKUP(C550,'Subpart I Tables'!$C$104:$K$109,4,FALSE))</f>
        <v/>
      </c>
      <c r="Y550" s="312" t="s">
        <v>48</v>
      </c>
      <c r="Z550" s="312" t="s">
        <v>48</v>
      </c>
      <c r="AA550" s="234"/>
      <c r="AB550" s="234"/>
      <c r="AC550" s="234"/>
      <c r="AD550" s="234"/>
      <c r="AE550" s="234"/>
      <c r="AF550" s="234"/>
      <c r="AG550" s="234"/>
      <c r="AH550" s="234"/>
      <c r="AI550" s="234"/>
    </row>
    <row r="551" spans="1:35" s="436" customFormat="1" ht="18" customHeight="1" thickBot="1" x14ac:dyDescent="0.3">
      <c r="A551" s="435"/>
      <c r="B551" s="915"/>
      <c r="C551" s="317" t="str">
        <f t="shared" ref="C551:D551" si="280">C486</f>
        <v/>
      </c>
      <c r="D551" s="317" t="str">
        <f t="shared" si="280"/>
        <v/>
      </c>
      <c r="E551" s="317" t="str">
        <f t="shared" si="238"/>
        <v/>
      </c>
      <c r="F551" s="317" t="str">
        <f t="shared" si="239"/>
        <v/>
      </c>
      <c r="G551" s="317" t="str">
        <f t="shared" si="240"/>
        <v>N/A</v>
      </c>
      <c r="H551" s="317" t="str">
        <f t="shared" si="241"/>
        <v>N/A</v>
      </c>
      <c r="I551" s="448" t="str">
        <f t="shared" si="275"/>
        <v/>
      </c>
      <c r="J551" s="449" t="str">
        <f t="shared" si="270"/>
        <v/>
      </c>
      <c r="K551" s="449" t="str">
        <f t="shared" si="271"/>
        <v/>
      </c>
      <c r="L551" s="449" t="str">
        <f t="shared" si="272"/>
        <v/>
      </c>
      <c r="M551" s="450" t="str">
        <f t="shared" si="273"/>
        <v/>
      </c>
      <c r="N551" s="371">
        <f t="shared" si="251"/>
        <v>0</v>
      </c>
      <c r="O551" s="372">
        <f t="shared" si="247"/>
        <v>0</v>
      </c>
      <c r="P551" s="372">
        <f t="shared" si="248"/>
        <v>0</v>
      </c>
      <c r="Q551" s="373">
        <f t="shared" si="249"/>
        <v>0</v>
      </c>
      <c r="R551" s="435"/>
      <c r="S551" s="435"/>
      <c r="T551" s="435"/>
      <c r="U551" s="435"/>
      <c r="V551" s="435"/>
      <c r="W551" s="312" t="str">
        <f>IF(C551="","",HLOOKUP(C551,'Subpart I Tables'!$C$104:$K$109,3,FALSE))</f>
        <v/>
      </c>
      <c r="X551" s="312" t="str">
        <f>IF(C551="","",HLOOKUP(C551,'Subpart I Tables'!$C$104:$K$109,4,FALSE))</f>
        <v/>
      </c>
      <c r="Y551" s="312" t="s">
        <v>48</v>
      </c>
      <c r="Z551" s="312" t="s">
        <v>48</v>
      </c>
      <c r="AA551" s="435"/>
      <c r="AB551" s="435"/>
      <c r="AC551" s="435"/>
      <c r="AD551" s="435"/>
      <c r="AE551" s="435"/>
      <c r="AF551" s="435"/>
      <c r="AG551" s="435"/>
      <c r="AH551" s="435"/>
      <c r="AI551" s="435"/>
    </row>
    <row r="552" spans="1:35" s="436" customFormat="1" ht="18" customHeight="1" thickBot="1" x14ac:dyDescent="0.3">
      <c r="A552" s="234"/>
      <c r="B552" s="319" t="s">
        <v>193</v>
      </c>
      <c r="C552" s="320"/>
      <c r="D552" s="321"/>
      <c r="E552" s="321"/>
      <c r="F552" s="321"/>
      <c r="G552" s="321"/>
      <c r="H552" s="321"/>
      <c r="I552" s="458"/>
      <c r="J552" s="321"/>
      <c r="K552" s="321"/>
      <c r="L552" s="321"/>
      <c r="M552" s="321"/>
      <c r="N552" s="459" t="s">
        <v>193</v>
      </c>
      <c r="O552" s="460"/>
      <c r="P552" s="460"/>
      <c r="Q552" s="461"/>
      <c r="R552" s="234"/>
      <c r="S552" s="234"/>
      <c r="T552" s="234"/>
      <c r="U552" s="234"/>
      <c r="V552" s="234"/>
      <c r="W552" s="321"/>
      <c r="X552" s="321"/>
      <c r="Y552" s="321"/>
      <c r="Z552" s="321"/>
      <c r="AA552" s="435"/>
      <c r="AB552" s="435"/>
      <c r="AC552" s="435"/>
      <c r="AD552" s="435"/>
      <c r="AE552" s="435"/>
      <c r="AF552" s="435"/>
      <c r="AG552" s="435"/>
      <c r="AH552" s="435"/>
      <c r="AI552" s="435"/>
    </row>
    <row r="553" spans="1:35" s="436" customFormat="1" ht="18" customHeight="1" x14ac:dyDescent="0.25">
      <c r="A553" s="435"/>
      <c r="B553" s="913" t="s">
        <v>116</v>
      </c>
      <c r="C553" s="256" t="str">
        <f t="shared" ref="C553:D555" si="281">C488</f>
        <v/>
      </c>
      <c r="D553" s="256" t="str">
        <f t="shared" si="281"/>
        <v/>
      </c>
      <c r="E553" s="256" t="str">
        <f t="shared" ref="E553:E577" si="282">IF(ISNA(W553),0,W553)</f>
        <v/>
      </c>
      <c r="F553" s="256" t="str">
        <f t="shared" ref="F553:F577" si="283">IF(ISNA(X553),0,X553)</f>
        <v>N/A</v>
      </c>
      <c r="G553" s="256" t="str">
        <f t="shared" ref="G553:G577" si="284">IF(ISNA(Y553),0,Y553)</f>
        <v/>
      </c>
      <c r="H553" s="256" t="str">
        <f t="shared" ref="H553:H577" si="285">IF(ISNA(Z553),0,Z553)</f>
        <v>N/A</v>
      </c>
      <c r="I553" s="442" t="str">
        <f>IF(F488=0,"",F488)</f>
        <v/>
      </c>
      <c r="J553" s="443" t="str">
        <f>VLOOKUP($C553,$AJ$380:$AY$394,7,FALSE)</f>
        <v/>
      </c>
      <c r="K553" s="443" t="str">
        <f>VLOOKUP($C553,$AJ$380:$AY$394,10,FALSE)</f>
        <v/>
      </c>
      <c r="L553" s="443" t="str">
        <f>VLOOKUP($C553,$AJ$380:$AY$394,13,FALSE)</f>
        <v/>
      </c>
      <c r="M553" s="444" t="str">
        <f>VLOOKUP($C553,$AJ$380:$AY$394,16,FALSE)</f>
        <v/>
      </c>
      <c r="N553" s="347">
        <f>IF($C553="",0,$D553*(1-IF($I553="",0,$I553)*$J553)*IF(E553="N/A",0,E553*0.001))</f>
        <v>0</v>
      </c>
      <c r="O553" s="348">
        <f>IF($C553="",0,$D553*(1-IF($I553="",0,$I553)*$K553)*IF(F553="N/A",0,F553*0.001))</f>
        <v>0</v>
      </c>
      <c r="P553" s="348">
        <f>IF($C553="",0,$D553*(1-IF($I553="",0,$I553)*$L553)*IF(G553="N/A",0,G553*0.001))</f>
        <v>0</v>
      </c>
      <c r="Q553" s="349">
        <f>IF($C553="",0,$D553*(1-IF($I553="",0,$I553)*$M553)*IF(H553="N/A",0,H553*0.001))</f>
        <v>0</v>
      </c>
      <c r="R553" s="435"/>
      <c r="S553" s="435"/>
      <c r="T553" s="435"/>
      <c r="U553" s="435"/>
      <c r="V553" s="435"/>
      <c r="W553" s="256" t="str">
        <f>IF(C553="","",HLOOKUP(C553,'Subpart I Tables'!$C$81:$N$87,6,FALSE))</f>
        <v/>
      </c>
      <c r="X553" s="256" t="s">
        <v>48</v>
      </c>
      <c r="Y553" s="256" t="str">
        <f>IF(C553="","",HLOOKUP(C553,'Subpart I Tables'!$C$81:$N$87,7,FALSE))</f>
        <v/>
      </c>
      <c r="Z553" s="256" t="s">
        <v>48</v>
      </c>
      <c r="AA553" s="435"/>
      <c r="AB553" s="435"/>
      <c r="AC553" s="435"/>
      <c r="AD553" s="435"/>
      <c r="AE553" s="435"/>
      <c r="AF553" s="435"/>
      <c r="AG553" s="435"/>
      <c r="AH553" s="435"/>
      <c r="AI553" s="435"/>
    </row>
    <row r="554" spans="1:35" s="436" customFormat="1" ht="18" customHeight="1" x14ac:dyDescent="0.25">
      <c r="A554" s="435"/>
      <c r="B554" s="914"/>
      <c r="C554" s="312" t="str">
        <f t="shared" si="281"/>
        <v/>
      </c>
      <c r="D554" s="312" t="str">
        <f t="shared" si="281"/>
        <v/>
      </c>
      <c r="E554" s="312" t="str">
        <f t="shared" si="282"/>
        <v/>
      </c>
      <c r="F554" s="312" t="str">
        <f t="shared" si="283"/>
        <v>N/A</v>
      </c>
      <c r="G554" s="312" t="str">
        <f t="shared" si="284"/>
        <v/>
      </c>
      <c r="H554" s="312" t="str">
        <f t="shared" si="285"/>
        <v>N/A</v>
      </c>
      <c r="I554" s="445" t="str">
        <f>IF(F489=0,"",F489)</f>
        <v/>
      </c>
      <c r="J554" s="446" t="str">
        <f t="shared" ref="J554:J560" si="286">VLOOKUP(C554,$AJ$380:$AY$394,7,FALSE)</f>
        <v/>
      </c>
      <c r="K554" s="446" t="str">
        <f t="shared" ref="K554:K560" si="287">VLOOKUP($C554,$AJ$380:$AY$394,10,FALSE)</f>
        <v/>
      </c>
      <c r="L554" s="446" t="str">
        <f t="shared" ref="L554:L560" si="288">VLOOKUP($C554,$AJ$380:$AY$394,13,FALSE)</f>
        <v/>
      </c>
      <c r="M554" s="447" t="str">
        <f t="shared" ref="M554:M560" si="289">VLOOKUP($C554,$AJ$380:$AY$394,16,FALSE)</f>
        <v/>
      </c>
      <c r="N554" s="355">
        <f t="shared" ref="N554:N560" si="290">IF($C554="",0,$D554*(1-IF($I554="",0,$I554)*$J554)*IF(E554="N/A",0,E554*0.001))</f>
        <v>0</v>
      </c>
      <c r="O554" s="356">
        <f t="shared" ref="O554:O560" si="291">IF($C554="",0,$D554*(1-IF($I554="",0,$I554)*$K554)*IF(F554="N/A",0,F554*0.001))</f>
        <v>0</v>
      </c>
      <c r="P554" s="356">
        <f t="shared" ref="P554:P560" si="292">IF($C554="",0,$D554*(1-IF($I554="",0,$I554)*$L554)*IF(G554="N/A",0,G554*0.001))</f>
        <v>0</v>
      </c>
      <c r="Q554" s="357">
        <f t="shared" ref="Q554:Q560" si="293">IF($C554="",0,$D554*(1-IF($I554="",0,$I554)*$M554)*IF(H554="N/A",0,H554*0.001))</f>
        <v>0</v>
      </c>
      <c r="R554" s="435"/>
      <c r="S554" s="435"/>
      <c r="T554" s="435"/>
      <c r="U554" s="435"/>
      <c r="V554" s="435"/>
      <c r="W554" s="312" t="str">
        <f>IF(C554="","",HLOOKUP(C554,'Subpart I Tables'!$C$81:$N$87,6,FALSE))</f>
        <v/>
      </c>
      <c r="X554" s="312" t="s">
        <v>48</v>
      </c>
      <c r="Y554" s="312" t="str">
        <f>IF(C554="","",HLOOKUP(C554,'Subpart I Tables'!$C$81:$N$87,7,FALSE))</f>
        <v/>
      </c>
      <c r="Z554" s="312" t="s">
        <v>48</v>
      </c>
      <c r="AA554" s="435"/>
      <c r="AB554" s="435"/>
      <c r="AC554" s="435"/>
      <c r="AD554" s="435"/>
      <c r="AE554" s="435"/>
      <c r="AF554" s="435"/>
      <c r="AG554" s="435"/>
      <c r="AH554" s="435"/>
      <c r="AI554" s="435"/>
    </row>
    <row r="555" spans="1:35" s="436" customFormat="1" ht="18" customHeight="1" x14ac:dyDescent="0.25">
      <c r="A555" s="435"/>
      <c r="B555" s="914"/>
      <c r="C555" s="312" t="str">
        <f t="shared" si="281"/>
        <v/>
      </c>
      <c r="D555" s="312" t="str">
        <f t="shared" si="281"/>
        <v/>
      </c>
      <c r="E555" s="312" t="str">
        <f t="shared" si="282"/>
        <v/>
      </c>
      <c r="F555" s="312" t="str">
        <f t="shared" si="283"/>
        <v>N/A</v>
      </c>
      <c r="G555" s="312" t="str">
        <f t="shared" si="284"/>
        <v/>
      </c>
      <c r="H555" s="312" t="str">
        <f t="shared" si="285"/>
        <v>N/A</v>
      </c>
      <c r="I555" s="445" t="str">
        <f>IF(F490=0,"",F490)</f>
        <v/>
      </c>
      <c r="J555" s="446" t="str">
        <f t="shared" si="286"/>
        <v/>
      </c>
      <c r="K555" s="446" t="str">
        <f t="shared" si="287"/>
        <v/>
      </c>
      <c r="L555" s="446" t="str">
        <f t="shared" si="288"/>
        <v/>
      </c>
      <c r="M555" s="447" t="str">
        <f t="shared" si="289"/>
        <v/>
      </c>
      <c r="N555" s="355">
        <f t="shared" si="290"/>
        <v>0</v>
      </c>
      <c r="O555" s="356">
        <f t="shared" si="291"/>
        <v>0</v>
      </c>
      <c r="P555" s="356">
        <f t="shared" si="292"/>
        <v>0</v>
      </c>
      <c r="Q555" s="357">
        <f t="shared" si="293"/>
        <v>0</v>
      </c>
      <c r="R555" s="435"/>
      <c r="S555" s="435"/>
      <c r="T555" s="435"/>
      <c r="U555" s="435"/>
      <c r="V555" s="435"/>
      <c r="W555" s="312" t="str">
        <f>IF(C555="","",HLOOKUP(C555,'Subpart I Tables'!$C$81:$N$87,6,FALSE))</f>
        <v/>
      </c>
      <c r="X555" s="312" t="s">
        <v>48</v>
      </c>
      <c r="Y555" s="312" t="str">
        <f>IF(C555="","",HLOOKUP(C555,'Subpart I Tables'!$C$81:$N$87,7,FALSE))</f>
        <v/>
      </c>
      <c r="Z555" s="312" t="s">
        <v>48</v>
      </c>
      <c r="AA555" s="435"/>
      <c r="AB555" s="435"/>
      <c r="AC555" s="435"/>
      <c r="AD555" s="435"/>
      <c r="AE555" s="435"/>
      <c r="AF555" s="435"/>
      <c r="AG555" s="435"/>
      <c r="AH555" s="435"/>
      <c r="AI555" s="435"/>
    </row>
    <row r="556" spans="1:35" s="436" customFormat="1" ht="18" customHeight="1" x14ac:dyDescent="0.25">
      <c r="A556" s="435"/>
      <c r="B556" s="914"/>
      <c r="C556" s="312" t="str">
        <f t="shared" ref="C556:D556" si="294">C491</f>
        <v/>
      </c>
      <c r="D556" s="312" t="str">
        <f t="shared" si="294"/>
        <v/>
      </c>
      <c r="E556" s="312" t="str">
        <f t="shared" si="282"/>
        <v/>
      </c>
      <c r="F556" s="312" t="str">
        <f t="shared" si="283"/>
        <v>N/A</v>
      </c>
      <c r="G556" s="312" t="str">
        <f t="shared" si="284"/>
        <v/>
      </c>
      <c r="H556" s="312" t="str">
        <f t="shared" si="285"/>
        <v>N/A</v>
      </c>
      <c r="I556" s="445" t="str">
        <f t="shared" ref="I556:I560" si="295">IF(F491=0,"",F491)</f>
        <v/>
      </c>
      <c r="J556" s="446" t="str">
        <f t="shared" si="286"/>
        <v/>
      </c>
      <c r="K556" s="446" t="str">
        <f t="shared" si="287"/>
        <v/>
      </c>
      <c r="L556" s="446" t="str">
        <f t="shared" si="288"/>
        <v/>
      </c>
      <c r="M556" s="447" t="str">
        <f t="shared" si="289"/>
        <v/>
      </c>
      <c r="N556" s="355">
        <f t="shared" si="290"/>
        <v>0</v>
      </c>
      <c r="O556" s="356">
        <f t="shared" si="291"/>
        <v>0</v>
      </c>
      <c r="P556" s="356">
        <f t="shared" si="292"/>
        <v>0</v>
      </c>
      <c r="Q556" s="357">
        <f t="shared" si="293"/>
        <v>0</v>
      </c>
      <c r="R556" s="435"/>
      <c r="S556" s="435"/>
      <c r="T556" s="435"/>
      <c r="U556" s="435"/>
      <c r="V556" s="435"/>
      <c r="W556" s="312" t="str">
        <f>IF(C556="","",HLOOKUP(C556,'Subpart I Tables'!$C$81:$N$87,6,FALSE))</f>
        <v/>
      </c>
      <c r="X556" s="312" t="s">
        <v>48</v>
      </c>
      <c r="Y556" s="312" t="str">
        <f>IF(C556="","",HLOOKUP(C556,'Subpart I Tables'!$C$81:$N$87,7,FALSE))</f>
        <v/>
      </c>
      <c r="Z556" s="312" t="s">
        <v>48</v>
      </c>
      <c r="AA556" s="435"/>
      <c r="AB556" s="435"/>
      <c r="AC556" s="435"/>
      <c r="AD556" s="435"/>
      <c r="AE556" s="435"/>
      <c r="AF556" s="435"/>
      <c r="AG556" s="435"/>
      <c r="AH556" s="435"/>
      <c r="AI556" s="435"/>
    </row>
    <row r="557" spans="1:35" s="436" customFormat="1" ht="18" customHeight="1" x14ac:dyDescent="0.25">
      <c r="A557" s="435"/>
      <c r="B557" s="914"/>
      <c r="C557" s="312" t="str">
        <f t="shared" ref="C557:D557" si="296">C492</f>
        <v/>
      </c>
      <c r="D557" s="312" t="str">
        <f t="shared" si="296"/>
        <v/>
      </c>
      <c r="E557" s="312" t="str">
        <f t="shared" si="282"/>
        <v/>
      </c>
      <c r="F557" s="312" t="str">
        <f t="shared" si="283"/>
        <v>N/A</v>
      </c>
      <c r="G557" s="312" t="str">
        <f t="shared" si="284"/>
        <v/>
      </c>
      <c r="H557" s="312" t="str">
        <f t="shared" si="285"/>
        <v>N/A</v>
      </c>
      <c r="I557" s="445" t="str">
        <f t="shared" si="295"/>
        <v/>
      </c>
      <c r="J557" s="446" t="str">
        <f t="shared" si="286"/>
        <v/>
      </c>
      <c r="K557" s="446" t="str">
        <f t="shared" si="287"/>
        <v/>
      </c>
      <c r="L557" s="446" t="str">
        <f t="shared" si="288"/>
        <v/>
      </c>
      <c r="M557" s="447" t="str">
        <f t="shared" si="289"/>
        <v/>
      </c>
      <c r="N557" s="355">
        <f t="shared" si="290"/>
        <v>0</v>
      </c>
      <c r="O557" s="356">
        <f t="shared" si="291"/>
        <v>0</v>
      </c>
      <c r="P557" s="356">
        <f t="shared" si="292"/>
        <v>0</v>
      </c>
      <c r="Q557" s="357">
        <f t="shared" si="293"/>
        <v>0</v>
      </c>
      <c r="R557" s="435"/>
      <c r="S557" s="435"/>
      <c r="T557" s="435"/>
      <c r="U557" s="435"/>
      <c r="V557" s="435"/>
      <c r="W557" s="312" t="str">
        <f>IF(C557="","",HLOOKUP(C557,'Subpart I Tables'!$C$81:$N$87,6,FALSE))</f>
        <v/>
      </c>
      <c r="X557" s="312" t="s">
        <v>48</v>
      </c>
      <c r="Y557" s="312" t="str">
        <f>IF(C557="","",HLOOKUP(C557,'Subpart I Tables'!$C$81:$N$87,7,FALSE))</f>
        <v/>
      </c>
      <c r="Z557" s="312" t="s">
        <v>48</v>
      </c>
      <c r="AA557" s="435"/>
      <c r="AB557" s="435"/>
      <c r="AC557" s="435"/>
      <c r="AD557" s="435"/>
      <c r="AE557" s="435"/>
      <c r="AF557" s="435"/>
      <c r="AG557" s="435"/>
      <c r="AH557" s="435"/>
      <c r="AI557" s="435"/>
    </row>
    <row r="558" spans="1:35" s="436" customFormat="1" ht="18" customHeight="1" x14ac:dyDescent="0.25">
      <c r="A558" s="435"/>
      <c r="B558" s="914"/>
      <c r="C558" s="312" t="str">
        <f t="shared" ref="C558:D558" si="297">C493</f>
        <v/>
      </c>
      <c r="D558" s="312" t="str">
        <f t="shared" si="297"/>
        <v/>
      </c>
      <c r="E558" s="312" t="str">
        <f t="shared" si="282"/>
        <v/>
      </c>
      <c r="F558" s="312" t="str">
        <f t="shared" si="283"/>
        <v>N/A</v>
      </c>
      <c r="G558" s="312" t="str">
        <f t="shared" si="284"/>
        <v/>
      </c>
      <c r="H558" s="312" t="str">
        <f t="shared" si="285"/>
        <v>N/A</v>
      </c>
      <c r="I558" s="445" t="str">
        <f t="shared" si="295"/>
        <v/>
      </c>
      <c r="J558" s="446" t="str">
        <f t="shared" si="286"/>
        <v/>
      </c>
      <c r="K558" s="446" t="str">
        <f t="shared" si="287"/>
        <v/>
      </c>
      <c r="L558" s="446" t="str">
        <f t="shared" si="288"/>
        <v/>
      </c>
      <c r="M558" s="447" t="str">
        <f t="shared" si="289"/>
        <v/>
      </c>
      <c r="N558" s="355">
        <f t="shared" si="290"/>
        <v>0</v>
      </c>
      <c r="O558" s="356">
        <f t="shared" si="291"/>
        <v>0</v>
      </c>
      <c r="P558" s="356">
        <f t="shared" si="292"/>
        <v>0</v>
      </c>
      <c r="Q558" s="357">
        <f t="shared" si="293"/>
        <v>0</v>
      </c>
      <c r="R558" s="435"/>
      <c r="S558" s="435"/>
      <c r="T558" s="435"/>
      <c r="U558" s="435"/>
      <c r="V558" s="435"/>
      <c r="W558" s="312" t="str">
        <f>IF(C558="","",HLOOKUP(C558,'Subpart I Tables'!$C$81:$N$87,6,FALSE))</f>
        <v/>
      </c>
      <c r="X558" s="312" t="s">
        <v>48</v>
      </c>
      <c r="Y558" s="312" t="str">
        <f>IF(C558="","",HLOOKUP(C558,'Subpart I Tables'!$C$81:$N$87,7,FALSE))</f>
        <v/>
      </c>
      <c r="Z558" s="312" t="s">
        <v>48</v>
      </c>
      <c r="AA558" s="435"/>
      <c r="AB558" s="435"/>
      <c r="AC558" s="435"/>
      <c r="AD558" s="435"/>
      <c r="AE558" s="435"/>
      <c r="AF558" s="435"/>
      <c r="AG558" s="435"/>
      <c r="AH558" s="435"/>
      <c r="AI558" s="435"/>
    </row>
    <row r="559" spans="1:35" s="436" customFormat="1" ht="18" customHeight="1" x14ac:dyDescent="0.25">
      <c r="A559" s="435"/>
      <c r="B559" s="914"/>
      <c r="C559" s="312" t="str">
        <f t="shared" ref="C559:D559" si="298">C494</f>
        <v/>
      </c>
      <c r="D559" s="312" t="str">
        <f t="shared" si="298"/>
        <v/>
      </c>
      <c r="E559" s="312" t="str">
        <f t="shared" si="282"/>
        <v/>
      </c>
      <c r="F559" s="312" t="str">
        <f t="shared" si="283"/>
        <v>N/A</v>
      </c>
      <c r="G559" s="312" t="str">
        <f t="shared" si="284"/>
        <v/>
      </c>
      <c r="H559" s="312" t="str">
        <f t="shared" si="285"/>
        <v>N/A</v>
      </c>
      <c r="I559" s="445" t="str">
        <f t="shared" si="295"/>
        <v/>
      </c>
      <c r="J559" s="446" t="str">
        <f t="shared" si="286"/>
        <v/>
      </c>
      <c r="K559" s="446" t="str">
        <f t="shared" si="287"/>
        <v/>
      </c>
      <c r="L559" s="446" t="str">
        <f t="shared" si="288"/>
        <v/>
      </c>
      <c r="M559" s="447" t="str">
        <f t="shared" si="289"/>
        <v/>
      </c>
      <c r="N559" s="355">
        <f t="shared" si="290"/>
        <v>0</v>
      </c>
      <c r="O559" s="356">
        <f t="shared" si="291"/>
        <v>0</v>
      </c>
      <c r="P559" s="356">
        <f t="shared" si="292"/>
        <v>0</v>
      </c>
      <c r="Q559" s="357">
        <f t="shared" si="293"/>
        <v>0</v>
      </c>
      <c r="R559" s="435"/>
      <c r="S559" s="435"/>
      <c r="T559" s="435"/>
      <c r="U559" s="435"/>
      <c r="V559" s="435"/>
      <c r="W559" s="312" t="str">
        <f>IF(C559="","",HLOOKUP(C559,'Subpart I Tables'!$C$81:$N$87,6,FALSE))</f>
        <v/>
      </c>
      <c r="X559" s="312" t="s">
        <v>48</v>
      </c>
      <c r="Y559" s="312" t="str">
        <f>IF(C559="","",HLOOKUP(C559,'Subpart I Tables'!$C$81:$N$87,7,FALSE))</f>
        <v/>
      </c>
      <c r="Z559" s="312" t="s">
        <v>48</v>
      </c>
      <c r="AA559" s="435"/>
      <c r="AB559" s="435"/>
      <c r="AC559" s="435"/>
      <c r="AD559" s="435"/>
      <c r="AE559" s="435"/>
      <c r="AF559" s="435"/>
      <c r="AG559" s="435"/>
      <c r="AH559" s="435"/>
      <c r="AI559" s="435"/>
    </row>
    <row r="560" spans="1:35" s="436" customFormat="1" ht="18" customHeight="1" thickBot="1" x14ac:dyDescent="0.3">
      <c r="A560" s="435"/>
      <c r="B560" s="915"/>
      <c r="C560" s="317" t="str">
        <f t="shared" ref="C560:D560" si="299">C495</f>
        <v/>
      </c>
      <c r="D560" s="317" t="str">
        <f t="shared" si="299"/>
        <v/>
      </c>
      <c r="E560" s="317" t="str">
        <f t="shared" si="282"/>
        <v/>
      </c>
      <c r="F560" s="317" t="str">
        <f t="shared" si="283"/>
        <v>N/A</v>
      </c>
      <c r="G560" s="317" t="str">
        <f t="shared" si="284"/>
        <v/>
      </c>
      <c r="H560" s="317" t="str">
        <f t="shared" si="285"/>
        <v>N/A</v>
      </c>
      <c r="I560" s="448" t="str">
        <f t="shared" si="295"/>
        <v/>
      </c>
      <c r="J560" s="449" t="str">
        <f t="shared" si="286"/>
        <v/>
      </c>
      <c r="K560" s="449" t="str">
        <f t="shared" si="287"/>
        <v/>
      </c>
      <c r="L560" s="449" t="str">
        <f t="shared" si="288"/>
        <v/>
      </c>
      <c r="M560" s="450" t="str">
        <f t="shared" si="289"/>
        <v/>
      </c>
      <c r="N560" s="371">
        <f t="shared" si="290"/>
        <v>0</v>
      </c>
      <c r="O560" s="372">
        <f t="shared" si="291"/>
        <v>0</v>
      </c>
      <c r="P560" s="372">
        <f t="shared" si="292"/>
        <v>0</v>
      </c>
      <c r="Q560" s="373">
        <f t="shared" si="293"/>
        <v>0</v>
      </c>
      <c r="R560" s="435"/>
      <c r="S560" s="435"/>
      <c r="T560" s="435"/>
      <c r="U560" s="435"/>
      <c r="V560" s="435"/>
      <c r="W560" s="317" t="str">
        <f>IF(C560="","",HLOOKUP(C560,'Subpart I Tables'!$C$81:$N$87,6,FALSE))</f>
        <v/>
      </c>
      <c r="X560" s="317" t="s">
        <v>48</v>
      </c>
      <c r="Y560" s="317" t="str">
        <f>IF(C560="","",HLOOKUP(C560,'Subpart I Tables'!$C$81:$N$87,7,FALSE))</f>
        <v/>
      </c>
      <c r="Z560" s="317" t="s">
        <v>48</v>
      </c>
      <c r="AA560" s="435"/>
      <c r="AB560" s="435"/>
      <c r="AC560" s="435"/>
      <c r="AD560" s="435"/>
      <c r="AE560" s="435"/>
      <c r="AF560" s="435"/>
      <c r="AG560" s="435"/>
      <c r="AH560" s="435"/>
      <c r="AI560" s="435"/>
    </row>
    <row r="561" spans="1:35" s="436" customFormat="1" ht="18" customHeight="1" x14ac:dyDescent="0.25">
      <c r="A561" s="435"/>
      <c r="B561" s="953" t="s">
        <v>402</v>
      </c>
      <c r="C561" s="262" t="str">
        <f>C496</f>
        <v/>
      </c>
      <c r="D561" s="262" t="str">
        <f>D496</f>
        <v/>
      </c>
      <c r="E561" s="262" t="str">
        <f t="shared" si="282"/>
        <v>N/A</v>
      </c>
      <c r="F561" s="262" t="str">
        <f t="shared" si="283"/>
        <v>N/A</v>
      </c>
      <c r="G561" s="262" t="str">
        <f t="shared" si="284"/>
        <v>N/A</v>
      </c>
      <c r="H561" s="262" t="str">
        <f t="shared" si="285"/>
        <v>N/A</v>
      </c>
      <c r="I561" s="451" t="str">
        <f>IF(F496=0,"",F496)</f>
        <v/>
      </c>
      <c r="J561" s="452" t="str">
        <f>VLOOKUP($C561,$AJ$395:$AY$409,7,FALSE)</f>
        <v/>
      </c>
      <c r="K561" s="452" t="str">
        <f>VLOOKUP($C561,$AJ$395:$AY$409,10,FALSE)</f>
        <v/>
      </c>
      <c r="L561" s="452" t="str">
        <f>VLOOKUP($C561,$AJ$395:$AY$409,13,FALSE)</f>
        <v/>
      </c>
      <c r="M561" s="453" t="str">
        <f>VLOOKUP($C561,$AJ$395:$AY$409,16,FALSE)</f>
        <v/>
      </c>
      <c r="N561" s="377">
        <f t="shared" ref="N561:N577" si="300">IF($C561="",0,$D561*(1-IF($I561="",0,$I561)*$J561)*IF(E561="N/A",0,E561*0.001))</f>
        <v>0</v>
      </c>
      <c r="O561" s="378">
        <f t="shared" ref="O561:O577" si="301">IF($C561="",0,$D561*(1-IF($I561="",0,$I561)*$K561)*IF(F561="N/A",0,F561*0.001))</f>
        <v>0</v>
      </c>
      <c r="P561" s="378">
        <f t="shared" ref="P561:P577" si="302">IF($C561="",0,$D561*(1-IF($I561="",0,$I561)*$L561)*IF(G561="N/A",0,G561*0.001))</f>
        <v>0</v>
      </c>
      <c r="Q561" s="379">
        <f t="shared" ref="Q561:Q577" si="303">IF($C561="",0,$D561*(1-IF($I561="",0,$I561)*$M561)*IF(H561="N/A",0,H561*0.001))</f>
        <v>0</v>
      </c>
      <c r="R561" s="435"/>
      <c r="S561" s="435"/>
      <c r="T561" s="435"/>
      <c r="U561" s="435"/>
      <c r="V561" s="435"/>
      <c r="W561" s="262" t="s">
        <v>48</v>
      </c>
      <c r="X561" s="262" t="s">
        <v>48</v>
      </c>
      <c r="Y561" s="262" t="s">
        <v>48</v>
      </c>
      <c r="Z561" s="262" t="s">
        <v>48</v>
      </c>
      <c r="AA561" s="435"/>
      <c r="AB561" s="435"/>
      <c r="AC561" s="435"/>
      <c r="AD561" s="435"/>
      <c r="AE561" s="435"/>
      <c r="AF561" s="435"/>
      <c r="AG561" s="435"/>
      <c r="AH561" s="435"/>
      <c r="AI561" s="435"/>
    </row>
    <row r="562" spans="1:35" s="436" customFormat="1" ht="18" customHeight="1" x14ac:dyDescent="0.25">
      <c r="A562" s="435"/>
      <c r="B562" s="914"/>
      <c r="C562" s="312" t="str">
        <f>C497</f>
        <v/>
      </c>
      <c r="D562" s="312" t="str">
        <f>D497</f>
        <v/>
      </c>
      <c r="E562" s="312" t="str">
        <f t="shared" si="282"/>
        <v>N/A</v>
      </c>
      <c r="F562" s="312" t="str">
        <f t="shared" si="283"/>
        <v>N/A</v>
      </c>
      <c r="G562" s="312" t="str">
        <f t="shared" si="284"/>
        <v>N/A</v>
      </c>
      <c r="H562" s="312" t="str">
        <f t="shared" si="285"/>
        <v>N/A</v>
      </c>
      <c r="I562" s="445" t="str">
        <f>IF(F497=0,"",F497)</f>
        <v/>
      </c>
      <c r="J562" s="446" t="str">
        <f t="shared" ref="J562:J568" si="304">VLOOKUP(C562,$AJ$395:$AY$409,7,FALSE)</f>
        <v/>
      </c>
      <c r="K562" s="446" t="str">
        <f t="shared" ref="K562:K568" si="305">VLOOKUP($C562,$AJ$395:$AY$409,10,FALSE)</f>
        <v/>
      </c>
      <c r="L562" s="446" t="str">
        <f t="shared" ref="L562:L568" si="306">VLOOKUP($C562,$AJ$395:$AY$409,13,FALSE)</f>
        <v/>
      </c>
      <c r="M562" s="447" t="str">
        <f t="shared" ref="M562:M568" si="307">VLOOKUP($C562,$AJ$395:$AY$409,16,FALSE)</f>
        <v/>
      </c>
      <c r="N562" s="355">
        <f t="shared" si="300"/>
        <v>0</v>
      </c>
      <c r="O562" s="356">
        <f t="shared" si="301"/>
        <v>0</v>
      </c>
      <c r="P562" s="356">
        <f t="shared" si="302"/>
        <v>0</v>
      </c>
      <c r="Q562" s="357">
        <f t="shared" si="303"/>
        <v>0</v>
      </c>
      <c r="R562" s="435"/>
      <c r="S562" s="435"/>
      <c r="T562" s="435"/>
      <c r="U562" s="435"/>
      <c r="V562" s="435"/>
      <c r="W562" s="312" t="s">
        <v>48</v>
      </c>
      <c r="X562" s="312" t="s">
        <v>48</v>
      </c>
      <c r="Y562" s="312" t="s">
        <v>48</v>
      </c>
      <c r="Z562" s="312" t="s">
        <v>48</v>
      </c>
      <c r="AA562" s="435"/>
      <c r="AB562" s="435"/>
      <c r="AC562" s="435"/>
      <c r="AD562" s="435"/>
      <c r="AE562" s="435"/>
      <c r="AF562" s="435"/>
      <c r="AG562" s="435"/>
      <c r="AH562" s="435"/>
      <c r="AI562" s="435"/>
    </row>
    <row r="563" spans="1:35" s="436" customFormat="1" ht="18" customHeight="1" x14ac:dyDescent="0.25">
      <c r="A563" s="435"/>
      <c r="B563" s="914"/>
      <c r="C563" s="312" t="str">
        <f t="shared" ref="C563:D563" si="308">C498</f>
        <v/>
      </c>
      <c r="D563" s="312" t="str">
        <f t="shared" si="308"/>
        <v/>
      </c>
      <c r="E563" s="312" t="str">
        <f t="shared" si="282"/>
        <v>N/A</v>
      </c>
      <c r="F563" s="312" t="str">
        <f t="shared" si="283"/>
        <v>N/A</v>
      </c>
      <c r="G563" s="312" t="str">
        <f t="shared" si="284"/>
        <v>N/A</v>
      </c>
      <c r="H563" s="312" t="str">
        <f t="shared" si="285"/>
        <v>N/A</v>
      </c>
      <c r="I563" s="445" t="str">
        <f t="shared" ref="I563:I568" si="309">IF(F498=0,"",F498)</f>
        <v/>
      </c>
      <c r="J563" s="446" t="str">
        <f t="shared" si="304"/>
        <v/>
      </c>
      <c r="K563" s="446" t="str">
        <f t="shared" si="305"/>
        <v/>
      </c>
      <c r="L563" s="446" t="str">
        <f t="shared" si="306"/>
        <v/>
      </c>
      <c r="M563" s="447" t="str">
        <f t="shared" si="307"/>
        <v/>
      </c>
      <c r="N563" s="355">
        <f t="shared" si="300"/>
        <v>0</v>
      </c>
      <c r="O563" s="356">
        <f t="shared" si="301"/>
        <v>0</v>
      </c>
      <c r="P563" s="356">
        <f t="shared" si="302"/>
        <v>0</v>
      </c>
      <c r="Q563" s="357">
        <f t="shared" si="303"/>
        <v>0</v>
      </c>
      <c r="R563" s="435"/>
      <c r="S563" s="435"/>
      <c r="T563" s="435"/>
      <c r="U563" s="435"/>
      <c r="V563" s="435"/>
      <c r="W563" s="312" t="s">
        <v>48</v>
      </c>
      <c r="X563" s="312" t="s">
        <v>48</v>
      </c>
      <c r="Y563" s="312" t="s">
        <v>48</v>
      </c>
      <c r="Z563" s="312" t="s">
        <v>48</v>
      </c>
      <c r="AA563" s="435"/>
      <c r="AB563" s="435"/>
      <c r="AC563" s="435"/>
      <c r="AD563" s="435"/>
      <c r="AE563" s="435"/>
      <c r="AF563" s="435"/>
      <c r="AG563" s="435"/>
      <c r="AH563" s="435"/>
      <c r="AI563" s="435"/>
    </row>
    <row r="564" spans="1:35" s="436" customFormat="1" ht="18" customHeight="1" x14ac:dyDescent="0.25">
      <c r="A564" s="435"/>
      <c r="B564" s="914"/>
      <c r="C564" s="312" t="str">
        <f t="shared" ref="C564:D564" si="310">C499</f>
        <v/>
      </c>
      <c r="D564" s="312" t="str">
        <f t="shared" si="310"/>
        <v/>
      </c>
      <c r="E564" s="312" t="str">
        <f t="shared" si="282"/>
        <v>N/A</v>
      </c>
      <c r="F564" s="312" t="str">
        <f t="shared" si="283"/>
        <v>N/A</v>
      </c>
      <c r="G564" s="312" t="str">
        <f t="shared" si="284"/>
        <v>N/A</v>
      </c>
      <c r="H564" s="312" t="str">
        <f t="shared" si="285"/>
        <v>N/A</v>
      </c>
      <c r="I564" s="445" t="str">
        <f t="shared" si="309"/>
        <v/>
      </c>
      <c r="J564" s="446" t="str">
        <f t="shared" si="304"/>
        <v/>
      </c>
      <c r="K564" s="446" t="str">
        <f t="shared" si="305"/>
        <v/>
      </c>
      <c r="L564" s="446" t="str">
        <f t="shared" si="306"/>
        <v/>
      </c>
      <c r="M564" s="447" t="str">
        <f t="shared" si="307"/>
        <v/>
      </c>
      <c r="N564" s="355">
        <f t="shared" si="300"/>
        <v>0</v>
      </c>
      <c r="O564" s="356">
        <f t="shared" si="301"/>
        <v>0</v>
      </c>
      <c r="P564" s="356">
        <f t="shared" si="302"/>
        <v>0</v>
      </c>
      <c r="Q564" s="357">
        <f t="shared" si="303"/>
        <v>0</v>
      </c>
      <c r="R564" s="435"/>
      <c r="S564" s="435"/>
      <c r="T564" s="435"/>
      <c r="U564" s="435"/>
      <c r="V564" s="435"/>
      <c r="W564" s="312" t="s">
        <v>48</v>
      </c>
      <c r="X564" s="312" t="s">
        <v>48</v>
      </c>
      <c r="Y564" s="312" t="s">
        <v>48</v>
      </c>
      <c r="Z564" s="312" t="s">
        <v>48</v>
      </c>
      <c r="AA564" s="435"/>
      <c r="AB564" s="435"/>
      <c r="AC564" s="435"/>
      <c r="AD564" s="435"/>
      <c r="AE564" s="435"/>
      <c r="AF564" s="435"/>
      <c r="AG564" s="435"/>
      <c r="AH564" s="435"/>
      <c r="AI564" s="435"/>
    </row>
    <row r="565" spans="1:35" s="436" customFormat="1" ht="18" customHeight="1" x14ac:dyDescent="0.25">
      <c r="A565" s="435"/>
      <c r="B565" s="914"/>
      <c r="C565" s="312" t="str">
        <f t="shared" ref="C565:D565" si="311">C500</f>
        <v/>
      </c>
      <c r="D565" s="312" t="str">
        <f t="shared" si="311"/>
        <v/>
      </c>
      <c r="E565" s="312" t="str">
        <f t="shared" si="282"/>
        <v>N/A</v>
      </c>
      <c r="F565" s="312" t="str">
        <f t="shared" si="283"/>
        <v>N/A</v>
      </c>
      <c r="G565" s="312" t="str">
        <f t="shared" si="284"/>
        <v>N/A</v>
      </c>
      <c r="H565" s="312" t="str">
        <f t="shared" si="285"/>
        <v>N/A</v>
      </c>
      <c r="I565" s="445" t="str">
        <f t="shared" si="309"/>
        <v/>
      </c>
      <c r="J565" s="446" t="str">
        <f t="shared" si="304"/>
        <v/>
      </c>
      <c r="K565" s="446" t="str">
        <f t="shared" si="305"/>
        <v/>
      </c>
      <c r="L565" s="446" t="str">
        <f t="shared" si="306"/>
        <v/>
      </c>
      <c r="M565" s="447" t="str">
        <f t="shared" si="307"/>
        <v/>
      </c>
      <c r="N565" s="355">
        <f t="shared" si="300"/>
        <v>0</v>
      </c>
      <c r="O565" s="356">
        <f t="shared" si="301"/>
        <v>0</v>
      </c>
      <c r="P565" s="356">
        <f t="shared" si="302"/>
        <v>0</v>
      </c>
      <c r="Q565" s="357">
        <f t="shared" si="303"/>
        <v>0</v>
      </c>
      <c r="R565" s="435"/>
      <c r="S565" s="435"/>
      <c r="T565" s="435"/>
      <c r="U565" s="435"/>
      <c r="V565" s="435"/>
      <c r="W565" s="312" t="s">
        <v>48</v>
      </c>
      <c r="X565" s="312" t="s">
        <v>48</v>
      </c>
      <c r="Y565" s="312" t="s">
        <v>48</v>
      </c>
      <c r="Z565" s="312" t="s">
        <v>48</v>
      </c>
      <c r="AA565" s="435"/>
      <c r="AB565" s="435"/>
      <c r="AC565" s="435"/>
      <c r="AD565" s="435"/>
      <c r="AE565" s="435"/>
      <c r="AF565" s="435"/>
      <c r="AG565" s="435"/>
      <c r="AH565" s="435"/>
      <c r="AI565" s="435"/>
    </row>
    <row r="566" spans="1:35" s="436" customFormat="1" ht="18" customHeight="1" x14ac:dyDescent="0.25">
      <c r="A566" s="435"/>
      <c r="B566" s="914"/>
      <c r="C566" s="312" t="str">
        <f t="shared" ref="C566:D566" si="312">C501</f>
        <v/>
      </c>
      <c r="D566" s="312" t="str">
        <f t="shared" si="312"/>
        <v/>
      </c>
      <c r="E566" s="312" t="str">
        <f t="shared" si="282"/>
        <v>N/A</v>
      </c>
      <c r="F566" s="312" t="str">
        <f t="shared" si="283"/>
        <v>N/A</v>
      </c>
      <c r="G566" s="312" t="str">
        <f t="shared" si="284"/>
        <v>N/A</v>
      </c>
      <c r="H566" s="312" t="str">
        <f t="shared" si="285"/>
        <v>N/A</v>
      </c>
      <c r="I566" s="445" t="str">
        <f t="shared" si="309"/>
        <v/>
      </c>
      <c r="J566" s="446" t="str">
        <f t="shared" si="304"/>
        <v/>
      </c>
      <c r="K566" s="446" t="str">
        <f t="shared" si="305"/>
        <v/>
      </c>
      <c r="L566" s="446" t="str">
        <f t="shared" si="306"/>
        <v/>
      </c>
      <c r="M566" s="447" t="str">
        <f t="shared" si="307"/>
        <v/>
      </c>
      <c r="N566" s="355">
        <f t="shared" si="300"/>
        <v>0</v>
      </c>
      <c r="O566" s="356">
        <f t="shared" si="301"/>
        <v>0</v>
      </c>
      <c r="P566" s="356">
        <f t="shared" si="302"/>
        <v>0</v>
      </c>
      <c r="Q566" s="357">
        <f t="shared" si="303"/>
        <v>0</v>
      </c>
      <c r="R566" s="435"/>
      <c r="S566" s="435"/>
      <c r="T566" s="435"/>
      <c r="U566" s="435"/>
      <c r="V566" s="435"/>
      <c r="W566" s="312" t="s">
        <v>48</v>
      </c>
      <c r="X566" s="312" t="s">
        <v>48</v>
      </c>
      <c r="Y566" s="312" t="s">
        <v>48</v>
      </c>
      <c r="Z566" s="312" t="s">
        <v>48</v>
      </c>
      <c r="AA566" s="435"/>
      <c r="AB566" s="435"/>
      <c r="AC566" s="435"/>
      <c r="AD566" s="435"/>
      <c r="AE566" s="435"/>
      <c r="AF566" s="435"/>
      <c r="AG566" s="435"/>
      <c r="AH566" s="435"/>
      <c r="AI566" s="435"/>
    </row>
    <row r="567" spans="1:35" s="436" customFormat="1" ht="18" customHeight="1" x14ac:dyDescent="0.25">
      <c r="A567" s="435"/>
      <c r="B567" s="914"/>
      <c r="C567" s="312" t="str">
        <f t="shared" ref="C567:D567" si="313">C502</f>
        <v/>
      </c>
      <c r="D567" s="312" t="str">
        <f t="shared" si="313"/>
        <v/>
      </c>
      <c r="E567" s="312" t="str">
        <f t="shared" si="282"/>
        <v>N/A</v>
      </c>
      <c r="F567" s="312" t="str">
        <f t="shared" si="283"/>
        <v>N/A</v>
      </c>
      <c r="G567" s="312" t="str">
        <f t="shared" si="284"/>
        <v>N/A</v>
      </c>
      <c r="H567" s="312" t="str">
        <f t="shared" si="285"/>
        <v>N/A</v>
      </c>
      <c r="I567" s="445" t="str">
        <f t="shared" si="309"/>
        <v/>
      </c>
      <c r="J567" s="446" t="str">
        <f t="shared" si="304"/>
        <v/>
      </c>
      <c r="K567" s="446" t="str">
        <f t="shared" si="305"/>
        <v/>
      </c>
      <c r="L567" s="446" t="str">
        <f t="shared" si="306"/>
        <v/>
      </c>
      <c r="M567" s="447" t="str">
        <f t="shared" si="307"/>
        <v/>
      </c>
      <c r="N567" s="355">
        <f t="shared" si="300"/>
        <v>0</v>
      </c>
      <c r="O567" s="356">
        <f t="shared" si="301"/>
        <v>0</v>
      </c>
      <c r="P567" s="356">
        <f t="shared" si="302"/>
        <v>0</v>
      </c>
      <c r="Q567" s="357">
        <f t="shared" si="303"/>
        <v>0</v>
      </c>
      <c r="R567" s="435"/>
      <c r="S567" s="435"/>
      <c r="T567" s="435"/>
      <c r="U567" s="435"/>
      <c r="V567" s="435"/>
      <c r="W567" s="312" t="s">
        <v>48</v>
      </c>
      <c r="X567" s="312" t="s">
        <v>48</v>
      </c>
      <c r="Y567" s="312" t="s">
        <v>48</v>
      </c>
      <c r="Z567" s="312" t="s">
        <v>48</v>
      </c>
      <c r="AA567" s="435"/>
      <c r="AB567" s="435"/>
      <c r="AC567" s="435"/>
      <c r="AD567" s="435"/>
      <c r="AE567" s="435"/>
      <c r="AF567" s="435"/>
      <c r="AG567" s="435"/>
      <c r="AH567" s="435"/>
      <c r="AI567" s="435"/>
    </row>
    <row r="568" spans="1:35" s="436" customFormat="1" ht="18" customHeight="1" thickBot="1" x14ac:dyDescent="0.3">
      <c r="A568" s="435"/>
      <c r="B568" s="954"/>
      <c r="C568" s="314" t="str">
        <f t="shared" ref="C568:D568" si="314">C503</f>
        <v/>
      </c>
      <c r="D568" s="314" t="str">
        <f t="shared" si="314"/>
        <v/>
      </c>
      <c r="E568" s="314" t="str">
        <f t="shared" si="282"/>
        <v>N/A</v>
      </c>
      <c r="F568" s="314" t="str">
        <f t="shared" si="283"/>
        <v>N/A</v>
      </c>
      <c r="G568" s="314" t="str">
        <f t="shared" si="284"/>
        <v>N/A</v>
      </c>
      <c r="H568" s="314" t="str">
        <f t="shared" si="285"/>
        <v>N/A</v>
      </c>
      <c r="I568" s="455" t="str">
        <f t="shared" si="309"/>
        <v/>
      </c>
      <c r="J568" s="456" t="str">
        <f t="shared" si="304"/>
        <v/>
      </c>
      <c r="K568" s="456" t="str">
        <f t="shared" si="305"/>
        <v/>
      </c>
      <c r="L568" s="456" t="str">
        <f t="shared" si="306"/>
        <v/>
      </c>
      <c r="M568" s="457" t="str">
        <f t="shared" si="307"/>
        <v/>
      </c>
      <c r="N568" s="361">
        <f t="shared" si="300"/>
        <v>0</v>
      </c>
      <c r="O568" s="362">
        <f t="shared" si="301"/>
        <v>0</v>
      </c>
      <c r="P568" s="362">
        <f t="shared" si="302"/>
        <v>0</v>
      </c>
      <c r="Q568" s="363">
        <f t="shared" si="303"/>
        <v>0</v>
      </c>
      <c r="R568" s="435"/>
      <c r="S568" s="435"/>
      <c r="T568" s="435"/>
      <c r="U568" s="435"/>
      <c r="V568" s="435"/>
      <c r="W568" s="312" t="s">
        <v>48</v>
      </c>
      <c r="X568" s="312" t="s">
        <v>48</v>
      </c>
      <c r="Y568" s="312" t="s">
        <v>48</v>
      </c>
      <c r="Z568" s="312" t="s">
        <v>48</v>
      </c>
      <c r="AA568" s="435"/>
      <c r="AB568" s="435"/>
      <c r="AC568" s="435"/>
      <c r="AD568" s="435"/>
      <c r="AE568" s="435"/>
      <c r="AF568" s="435"/>
      <c r="AG568" s="435"/>
      <c r="AH568" s="435"/>
      <c r="AI568" s="435"/>
    </row>
    <row r="569" spans="1:35" s="436" customFormat="1" ht="18" customHeight="1" x14ac:dyDescent="0.25">
      <c r="A569" s="435"/>
      <c r="B569" s="913" t="s">
        <v>403</v>
      </c>
      <c r="C569" s="256" t="str">
        <f t="shared" ref="C569:D571" si="315">C504</f>
        <v/>
      </c>
      <c r="D569" s="256" t="str">
        <f t="shared" si="315"/>
        <v/>
      </c>
      <c r="E569" s="256" t="str">
        <f t="shared" si="282"/>
        <v/>
      </c>
      <c r="F569" s="256" t="str">
        <f t="shared" si="283"/>
        <v>N/A</v>
      </c>
      <c r="G569" s="256" t="str">
        <f t="shared" si="284"/>
        <v>N/A</v>
      </c>
      <c r="H569" s="256" t="str">
        <f t="shared" si="285"/>
        <v>N/A</v>
      </c>
      <c r="I569" s="442" t="str">
        <f>IF(F504=0,"",F504)</f>
        <v/>
      </c>
      <c r="J569" s="443" t="str">
        <f>VLOOKUP($C569,$AJ$410:$AY$424,7,FALSE)</f>
        <v/>
      </c>
      <c r="K569" s="443" t="str">
        <f>VLOOKUP($C569,$AJ$410:$AY$424,10,FALSE)</f>
        <v/>
      </c>
      <c r="L569" s="443" t="str">
        <f>VLOOKUP($C569,$AJ$410:$AY$424,13,FALSE)</f>
        <v/>
      </c>
      <c r="M569" s="444" t="str">
        <f>VLOOKUP($C569,$AJ$410:$AY$424,16,FALSE)</f>
        <v/>
      </c>
      <c r="N569" s="347">
        <f t="shared" si="300"/>
        <v>0</v>
      </c>
      <c r="O569" s="348">
        <f t="shared" si="301"/>
        <v>0</v>
      </c>
      <c r="P569" s="348">
        <f t="shared" si="302"/>
        <v>0</v>
      </c>
      <c r="Q569" s="349">
        <f t="shared" si="303"/>
        <v>0</v>
      </c>
      <c r="R569" s="435"/>
      <c r="S569" s="435"/>
      <c r="T569" s="435"/>
      <c r="U569" s="435"/>
      <c r="V569" s="435"/>
      <c r="W569" s="256" t="str">
        <f>IF(C569="","",HLOOKUP(C569,'Subpart I Tables'!$C$104:$K$109,6,FALSE))</f>
        <v/>
      </c>
      <c r="X569" s="256" t="s">
        <v>48</v>
      </c>
      <c r="Y569" s="256" t="s">
        <v>48</v>
      </c>
      <c r="Z569" s="256" t="s">
        <v>48</v>
      </c>
      <c r="AA569" s="435"/>
      <c r="AB569" s="435"/>
      <c r="AC569" s="435"/>
      <c r="AD569" s="435"/>
      <c r="AE569" s="435"/>
      <c r="AF569" s="435"/>
      <c r="AG569" s="435"/>
      <c r="AH569" s="435"/>
      <c r="AI569" s="435"/>
    </row>
    <row r="570" spans="1:35" s="436" customFormat="1" ht="18" customHeight="1" x14ac:dyDescent="0.25">
      <c r="A570" s="435"/>
      <c r="B570" s="914"/>
      <c r="C570" s="312" t="str">
        <f t="shared" si="315"/>
        <v/>
      </c>
      <c r="D570" s="312" t="str">
        <f t="shared" si="315"/>
        <v/>
      </c>
      <c r="E570" s="312" t="str">
        <f t="shared" si="282"/>
        <v/>
      </c>
      <c r="F570" s="312" t="str">
        <f t="shared" si="283"/>
        <v>N/A</v>
      </c>
      <c r="G570" s="312" t="str">
        <f t="shared" si="284"/>
        <v>N/A</v>
      </c>
      <c r="H570" s="312" t="str">
        <f t="shared" si="285"/>
        <v>N/A</v>
      </c>
      <c r="I570" s="445" t="str">
        <f>IF(F505=0,"",F505)</f>
        <v/>
      </c>
      <c r="J570" s="446" t="str">
        <f t="shared" ref="J570:J577" si="316">VLOOKUP(C570,$AJ$410:$AY$424,7,FALSE)</f>
        <v/>
      </c>
      <c r="K570" s="446" t="str">
        <f t="shared" ref="K570:K577" si="317">VLOOKUP($C570,$AJ$410:$AY$424,10,FALSE)</f>
        <v/>
      </c>
      <c r="L570" s="446" t="str">
        <f t="shared" ref="L570:L577" si="318">VLOOKUP($C570,$AJ$410:$AY$424,13,FALSE)</f>
        <v/>
      </c>
      <c r="M570" s="447" t="str">
        <f t="shared" ref="M570:M577" si="319">VLOOKUP($C570,$AJ$410:$AY$424,16,FALSE)</f>
        <v/>
      </c>
      <c r="N570" s="355">
        <f t="shared" si="300"/>
        <v>0</v>
      </c>
      <c r="O570" s="356">
        <f t="shared" si="301"/>
        <v>0</v>
      </c>
      <c r="P570" s="356">
        <f t="shared" si="302"/>
        <v>0</v>
      </c>
      <c r="Q570" s="357">
        <f t="shared" si="303"/>
        <v>0</v>
      </c>
      <c r="R570" s="435"/>
      <c r="S570" s="435"/>
      <c r="T570" s="435"/>
      <c r="U570" s="435"/>
      <c r="V570" s="435"/>
      <c r="W570" s="312" t="str">
        <f>IF(C570="","",HLOOKUP(C570,'Subpart I Tables'!$C$104:$K$109,6,FALSE))</f>
        <v/>
      </c>
      <c r="X570" s="312" t="s">
        <v>48</v>
      </c>
      <c r="Y570" s="312" t="s">
        <v>48</v>
      </c>
      <c r="Z570" s="312" t="s">
        <v>48</v>
      </c>
      <c r="AA570" s="435"/>
      <c r="AB570" s="435"/>
      <c r="AC570" s="435"/>
      <c r="AD570" s="435"/>
      <c r="AE570" s="435"/>
      <c r="AF570" s="435"/>
      <c r="AG570" s="435"/>
      <c r="AH570" s="435"/>
      <c r="AI570" s="435"/>
    </row>
    <row r="571" spans="1:35" s="436" customFormat="1" ht="18" customHeight="1" x14ac:dyDescent="0.25">
      <c r="A571" s="435"/>
      <c r="B571" s="914"/>
      <c r="C571" s="312" t="str">
        <f t="shared" si="315"/>
        <v/>
      </c>
      <c r="D571" s="312" t="str">
        <f t="shared" si="315"/>
        <v/>
      </c>
      <c r="E571" s="312" t="str">
        <f t="shared" si="282"/>
        <v/>
      </c>
      <c r="F571" s="312" t="str">
        <f t="shared" si="283"/>
        <v>N/A</v>
      </c>
      <c r="G571" s="312" t="str">
        <f t="shared" si="284"/>
        <v>N/A</v>
      </c>
      <c r="H571" s="312" t="str">
        <f t="shared" si="285"/>
        <v>N/A</v>
      </c>
      <c r="I571" s="445" t="str">
        <f>IF(F506=0,"",F506)</f>
        <v/>
      </c>
      <c r="J571" s="446" t="str">
        <f t="shared" si="316"/>
        <v/>
      </c>
      <c r="K571" s="446" t="str">
        <f t="shared" si="317"/>
        <v/>
      </c>
      <c r="L571" s="446" t="str">
        <f t="shared" si="318"/>
        <v/>
      </c>
      <c r="M571" s="447" t="str">
        <f t="shared" si="319"/>
        <v/>
      </c>
      <c r="N571" s="355">
        <f t="shared" si="300"/>
        <v>0</v>
      </c>
      <c r="O571" s="356">
        <f t="shared" si="301"/>
        <v>0</v>
      </c>
      <c r="P571" s="356">
        <f t="shared" si="302"/>
        <v>0</v>
      </c>
      <c r="Q571" s="357">
        <f t="shared" si="303"/>
        <v>0</v>
      </c>
      <c r="R571" s="435"/>
      <c r="S571" s="435"/>
      <c r="T571" s="435"/>
      <c r="U571" s="435"/>
      <c r="V571" s="435"/>
      <c r="W571" s="312" t="str">
        <f>IF(C571="","",HLOOKUP(C571,'Subpart I Tables'!$C$104:$K$109,6,FALSE))</f>
        <v/>
      </c>
      <c r="X571" s="312" t="s">
        <v>48</v>
      </c>
      <c r="Y571" s="312" t="s">
        <v>48</v>
      </c>
      <c r="Z571" s="312" t="s">
        <v>48</v>
      </c>
      <c r="AA571" s="435"/>
      <c r="AB571" s="435"/>
      <c r="AC571" s="435"/>
      <c r="AD571" s="435"/>
      <c r="AE571" s="435"/>
      <c r="AF571" s="435"/>
      <c r="AG571" s="435"/>
      <c r="AH571" s="435"/>
      <c r="AI571" s="435"/>
    </row>
    <row r="572" spans="1:35" s="436" customFormat="1" ht="18" customHeight="1" x14ac:dyDescent="0.25">
      <c r="A572" s="435"/>
      <c r="B572" s="914"/>
      <c r="C572" s="312" t="str">
        <f t="shared" ref="C572:D572" si="320">C507</f>
        <v/>
      </c>
      <c r="D572" s="312" t="str">
        <f t="shared" si="320"/>
        <v/>
      </c>
      <c r="E572" s="312" t="str">
        <f t="shared" si="282"/>
        <v/>
      </c>
      <c r="F572" s="312" t="str">
        <f t="shared" si="283"/>
        <v>N/A</v>
      </c>
      <c r="G572" s="312" t="str">
        <f t="shared" si="284"/>
        <v>N/A</v>
      </c>
      <c r="H572" s="312" t="str">
        <f t="shared" si="285"/>
        <v>N/A</v>
      </c>
      <c r="I572" s="445" t="str">
        <f t="shared" ref="I572:I577" si="321">IF(F507=0,"",F507)</f>
        <v/>
      </c>
      <c r="J572" s="446" t="str">
        <f t="shared" si="316"/>
        <v/>
      </c>
      <c r="K572" s="446" t="str">
        <f t="shared" si="317"/>
        <v/>
      </c>
      <c r="L572" s="446" t="str">
        <f t="shared" si="318"/>
        <v/>
      </c>
      <c r="M572" s="447" t="str">
        <f t="shared" si="319"/>
        <v/>
      </c>
      <c r="N572" s="355">
        <f t="shared" si="300"/>
        <v>0</v>
      </c>
      <c r="O572" s="356">
        <f t="shared" si="301"/>
        <v>0</v>
      </c>
      <c r="P572" s="356">
        <f t="shared" si="302"/>
        <v>0</v>
      </c>
      <c r="Q572" s="357">
        <f t="shared" si="303"/>
        <v>0</v>
      </c>
      <c r="R572" s="435"/>
      <c r="S572" s="435"/>
      <c r="T572" s="435"/>
      <c r="U572" s="435"/>
      <c r="V572" s="435"/>
      <c r="W572" s="312" t="str">
        <f>IF(C572="","",HLOOKUP(C572,'Subpart I Tables'!$C$104:$K$109,6,FALSE))</f>
        <v/>
      </c>
      <c r="X572" s="312" t="s">
        <v>48</v>
      </c>
      <c r="Y572" s="312" t="s">
        <v>48</v>
      </c>
      <c r="Z572" s="312" t="s">
        <v>48</v>
      </c>
      <c r="AA572" s="435"/>
      <c r="AB572" s="435"/>
      <c r="AC572" s="435"/>
      <c r="AD572" s="435"/>
      <c r="AE572" s="435"/>
      <c r="AF572" s="435"/>
      <c r="AG572" s="435"/>
      <c r="AH572" s="435"/>
      <c r="AI572" s="435"/>
    </row>
    <row r="573" spans="1:35" s="436" customFormat="1" ht="18" customHeight="1" x14ac:dyDescent="0.25">
      <c r="A573" s="435"/>
      <c r="B573" s="914"/>
      <c r="C573" s="312" t="str">
        <f t="shared" ref="C573:D573" si="322">C508</f>
        <v/>
      </c>
      <c r="D573" s="312" t="str">
        <f t="shared" si="322"/>
        <v/>
      </c>
      <c r="E573" s="312" t="str">
        <f t="shared" si="282"/>
        <v/>
      </c>
      <c r="F573" s="312" t="str">
        <f t="shared" si="283"/>
        <v>N/A</v>
      </c>
      <c r="G573" s="312" t="str">
        <f t="shared" si="284"/>
        <v>N/A</v>
      </c>
      <c r="H573" s="312" t="str">
        <f t="shared" si="285"/>
        <v>N/A</v>
      </c>
      <c r="I573" s="445" t="str">
        <f t="shared" si="321"/>
        <v/>
      </c>
      <c r="J573" s="446" t="str">
        <f t="shared" si="316"/>
        <v/>
      </c>
      <c r="K573" s="446" t="str">
        <f t="shared" si="317"/>
        <v/>
      </c>
      <c r="L573" s="446" t="str">
        <f t="shared" si="318"/>
        <v/>
      </c>
      <c r="M573" s="447" t="str">
        <f t="shared" si="319"/>
        <v/>
      </c>
      <c r="N573" s="355">
        <f t="shared" si="300"/>
        <v>0</v>
      </c>
      <c r="O573" s="356">
        <f t="shared" si="301"/>
        <v>0</v>
      </c>
      <c r="P573" s="356">
        <f t="shared" si="302"/>
        <v>0</v>
      </c>
      <c r="Q573" s="357">
        <f t="shared" si="303"/>
        <v>0</v>
      </c>
      <c r="R573" s="435"/>
      <c r="S573" s="435"/>
      <c r="T573" s="435"/>
      <c r="U573" s="435"/>
      <c r="V573" s="435"/>
      <c r="W573" s="312" t="str">
        <f>IF(C573="","",HLOOKUP(C573,'Subpart I Tables'!$C$104:$K$109,6,FALSE))</f>
        <v/>
      </c>
      <c r="X573" s="312" t="s">
        <v>48</v>
      </c>
      <c r="Y573" s="312" t="s">
        <v>48</v>
      </c>
      <c r="Z573" s="312" t="s">
        <v>48</v>
      </c>
      <c r="AA573" s="435"/>
      <c r="AB573" s="435"/>
      <c r="AC573" s="435"/>
      <c r="AD573" s="435"/>
      <c r="AE573" s="435"/>
      <c r="AF573" s="435"/>
      <c r="AG573" s="435"/>
      <c r="AH573" s="435"/>
      <c r="AI573" s="435"/>
    </row>
    <row r="574" spans="1:35" s="436" customFormat="1" ht="18" customHeight="1" x14ac:dyDescent="0.25">
      <c r="A574" s="435"/>
      <c r="B574" s="914"/>
      <c r="C574" s="312" t="str">
        <f t="shared" ref="C574:D574" si="323">C509</f>
        <v/>
      </c>
      <c r="D574" s="312" t="str">
        <f t="shared" si="323"/>
        <v/>
      </c>
      <c r="E574" s="312" t="str">
        <f t="shared" si="282"/>
        <v/>
      </c>
      <c r="F574" s="312" t="str">
        <f t="shared" si="283"/>
        <v>N/A</v>
      </c>
      <c r="G574" s="312" t="str">
        <f t="shared" si="284"/>
        <v>N/A</v>
      </c>
      <c r="H574" s="312" t="str">
        <f t="shared" si="285"/>
        <v>N/A</v>
      </c>
      <c r="I574" s="445" t="str">
        <f t="shared" si="321"/>
        <v/>
      </c>
      <c r="J574" s="446" t="str">
        <f t="shared" si="316"/>
        <v/>
      </c>
      <c r="K574" s="446" t="str">
        <f t="shared" si="317"/>
        <v/>
      </c>
      <c r="L574" s="446" t="str">
        <f t="shared" si="318"/>
        <v/>
      </c>
      <c r="M574" s="447" t="str">
        <f t="shared" si="319"/>
        <v/>
      </c>
      <c r="N574" s="355">
        <f t="shared" si="300"/>
        <v>0</v>
      </c>
      <c r="O574" s="356">
        <f t="shared" si="301"/>
        <v>0</v>
      </c>
      <c r="P574" s="356">
        <f t="shared" si="302"/>
        <v>0</v>
      </c>
      <c r="Q574" s="357">
        <f t="shared" si="303"/>
        <v>0</v>
      </c>
      <c r="R574" s="435"/>
      <c r="S574" s="435"/>
      <c r="T574" s="435"/>
      <c r="U574" s="435"/>
      <c r="V574" s="435"/>
      <c r="W574" s="312" t="str">
        <f>IF(C574="","",HLOOKUP(C574,'Subpart I Tables'!$C$104:$K$109,6,FALSE))</f>
        <v/>
      </c>
      <c r="X574" s="312" t="s">
        <v>48</v>
      </c>
      <c r="Y574" s="312" t="s">
        <v>48</v>
      </c>
      <c r="Z574" s="312" t="s">
        <v>48</v>
      </c>
      <c r="AA574" s="435"/>
      <c r="AB574" s="435"/>
      <c r="AC574" s="435"/>
      <c r="AD574" s="435"/>
      <c r="AE574" s="435"/>
      <c r="AF574" s="435"/>
      <c r="AG574" s="435"/>
      <c r="AH574" s="435"/>
      <c r="AI574" s="435"/>
    </row>
    <row r="575" spans="1:35" s="436" customFormat="1" ht="18" customHeight="1" x14ac:dyDescent="0.25">
      <c r="A575" s="435"/>
      <c r="B575" s="914"/>
      <c r="C575" s="312" t="str">
        <f t="shared" ref="C575:D575" si="324">C510</f>
        <v/>
      </c>
      <c r="D575" s="312" t="str">
        <f t="shared" si="324"/>
        <v/>
      </c>
      <c r="E575" s="312" t="str">
        <f t="shared" si="282"/>
        <v/>
      </c>
      <c r="F575" s="312" t="str">
        <f t="shared" si="283"/>
        <v>N/A</v>
      </c>
      <c r="G575" s="312" t="str">
        <f t="shared" si="284"/>
        <v>N/A</v>
      </c>
      <c r="H575" s="312" t="str">
        <f t="shared" si="285"/>
        <v>N/A</v>
      </c>
      <c r="I575" s="445" t="str">
        <f t="shared" si="321"/>
        <v/>
      </c>
      <c r="J575" s="446" t="str">
        <f t="shared" si="316"/>
        <v/>
      </c>
      <c r="K575" s="446" t="str">
        <f t="shared" si="317"/>
        <v/>
      </c>
      <c r="L575" s="446" t="str">
        <f t="shared" si="318"/>
        <v/>
      </c>
      <c r="M575" s="447" t="str">
        <f t="shared" si="319"/>
        <v/>
      </c>
      <c r="N575" s="355">
        <f t="shared" si="300"/>
        <v>0</v>
      </c>
      <c r="O575" s="356">
        <f t="shared" si="301"/>
        <v>0</v>
      </c>
      <c r="P575" s="356">
        <f t="shared" si="302"/>
        <v>0</v>
      </c>
      <c r="Q575" s="357">
        <f t="shared" si="303"/>
        <v>0</v>
      </c>
      <c r="R575" s="435"/>
      <c r="S575" s="435"/>
      <c r="T575" s="435"/>
      <c r="U575" s="435"/>
      <c r="V575" s="435"/>
      <c r="W575" s="312" t="str">
        <f>IF(C575="","",HLOOKUP(C575,'Subpart I Tables'!$C$104:$K$109,6,FALSE))</f>
        <v/>
      </c>
      <c r="X575" s="312" t="s">
        <v>48</v>
      </c>
      <c r="Y575" s="312" t="s">
        <v>48</v>
      </c>
      <c r="Z575" s="312" t="s">
        <v>48</v>
      </c>
      <c r="AA575" s="435"/>
      <c r="AB575" s="435"/>
      <c r="AC575" s="435"/>
      <c r="AD575" s="435"/>
      <c r="AE575" s="435"/>
      <c r="AF575" s="435"/>
      <c r="AG575" s="435"/>
      <c r="AH575" s="435"/>
      <c r="AI575" s="435"/>
    </row>
    <row r="576" spans="1:35" x14ac:dyDescent="0.2">
      <c r="A576" s="435"/>
      <c r="B576" s="914"/>
      <c r="C576" s="312" t="str">
        <f t="shared" ref="C576:D576" si="325">C511</f>
        <v/>
      </c>
      <c r="D576" s="312" t="str">
        <f t="shared" si="325"/>
        <v/>
      </c>
      <c r="E576" s="312" t="str">
        <f t="shared" si="282"/>
        <v/>
      </c>
      <c r="F576" s="312" t="str">
        <f t="shared" si="283"/>
        <v>N/A</v>
      </c>
      <c r="G576" s="312" t="str">
        <f t="shared" si="284"/>
        <v>N/A</v>
      </c>
      <c r="H576" s="312" t="str">
        <f t="shared" si="285"/>
        <v>N/A</v>
      </c>
      <c r="I576" s="445" t="str">
        <f t="shared" si="321"/>
        <v/>
      </c>
      <c r="J576" s="446" t="str">
        <f t="shared" si="316"/>
        <v/>
      </c>
      <c r="K576" s="446" t="str">
        <f t="shared" si="317"/>
        <v/>
      </c>
      <c r="L576" s="446" t="str">
        <f t="shared" si="318"/>
        <v/>
      </c>
      <c r="M576" s="447" t="str">
        <f t="shared" si="319"/>
        <v/>
      </c>
      <c r="N576" s="355">
        <f t="shared" si="300"/>
        <v>0</v>
      </c>
      <c r="O576" s="356">
        <f t="shared" si="301"/>
        <v>0</v>
      </c>
      <c r="P576" s="356">
        <f t="shared" si="302"/>
        <v>0</v>
      </c>
      <c r="Q576" s="357">
        <f t="shared" si="303"/>
        <v>0</v>
      </c>
      <c r="R576" s="435"/>
      <c r="S576" s="435"/>
      <c r="T576" s="435"/>
      <c r="U576" s="435"/>
      <c r="V576" s="435"/>
      <c r="W576" s="312" t="str">
        <f>IF(C576="","",HLOOKUP(C576,'Subpart I Tables'!$C$104:$K$109,6,FALSE))</f>
        <v/>
      </c>
      <c r="X576" s="312" t="s">
        <v>48</v>
      </c>
      <c r="Y576" s="312" t="s">
        <v>48</v>
      </c>
      <c r="Z576" s="312" t="s">
        <v>48</v>
      </c>
      <c r="AA576" s="234"/>
      <c r="AB576" s="234"/>
      <c r="AC576" s="234"/>
      <c r="AD576" s="234"/>
      <c r="AE576" s="234"/>
      <c r="AF576" s="234"/>
      <c r="AG576" s="234"/>
      <c r="AH576" s="234"/>
      <c r="AI576" s="234"/>
    </row>
    <row r="577" spans="1:35" s="436" customFormat="1" ht="18" customHeight="1" thickBot="1" x14ac:dyDescent="0.3">
      <c r="A577" s="435"/>
      <c r="B577" s="915"/>
      <c r="C577" s="317" t="str">
        <f t="shared" ref="C577:D577" si="326">C512</f>
        <v/>
      </c>
      <c r="D577" s="317" t="str">
        <f t="shared" si="326"/>
        <v/>
      </c>
      <c r="E577" s="317" t="str">
        <f t="shared" si="282"/>
        <v/>
      </c>
      <c r="F577" s="317" t="str">
        <f t="shared" si="283"/>
        <v>N/A</v>
      </c>
      <c r="G577" s="317" t="str">
        <f t="shared" si="284"/>
        <v>N/A</v>
      </c>
      <c r="H577" s="317" t="str">
        <f t="shared" si="285"/>
        <v>N/A</v>
      </c>
      <c r="I577" s="448" t="str">
        <f t="shared" si="321"/>
        <v/>
      </c>
      <c r="J577" s="449" t="str">
        <f t="shared" si="316"/>
        <v/>
      </c>
      <c r="K577" s="449" t="str">
        <f t="shared" si="317"/>
        <v/>
      </c>
      <c r="L577" s="449" t="str">
        <f t="shared" si="318"/>
        <v/>
      </c>
      <c r="M577" s="450" t="str">
        <f t="shared" si="319"/>
        <v/>
      </c>
      <c r="N577" s="371">
        <f t="shared" si="300"/>
        <v>0</v>
      </c>
      <c r="O577" s="372">
        <f t="shared" si="301"/>
        <v>0</v>
      </c>
      <c r="P577" s="372">
        <f t="shared" si="302"/>
        <v>0</v>
      </c>
      <c r="Q577" s="373">
        <f t="shared" si="303"/>
        <v>0</v>
      </c>
      <c r="R577" s="435"/>
      <c r="S577" s="435"/>
      <c r="T577" s="435"/>
      <c r="U577" s="435"/>
      <c r="V577" s="435"/>
      <c r="W577" s="317" t="str">
        <f>IF(C577="","",HLOOKUP(C577,'Subpart I Tables'!$C$104:$K$109,6,FALSE))</f>
        <v/>
      </c>
      <c r="X577" s="317" t="s">
        <v>48</v>
      </c>
      <c r="Y577" s="317" t="s">
        <v>48</v>
      </c>
      <c r="Z577" s="317" t="s">
        <v>48</v>
      </c>
      <c r="AA577" s="435"/>
      <c r="AB577" s="435"/>
      <c r="AC577" s="435"/>
      <c r="AD577" s="435"/>
      <c r="AE577" s="435"/>
      <c r="AF577" s="435"/>
      <c r="AG577" s="435"/>
      <c r="AH577" s="435"/>
      <c r="AI577" s="435"/>
    </row>
    <row r="578" spans="1:35" s="436" customFormat="1" ht="18" customHeight="1" thickBot="1" x14ac:dyDescent="0.4">
      <c r="A578" s="234"/>
      <c r="B578" s="319" t="s">
        <v>56</v>
      </c>
      <c r="C578" s="320"/>
      <c r="D578" s="321"/>
      <c r="E578" s="321"/>
      <c r="F578" s="321"/>
      <c r="G578" s="321"/>
      <c r="H578" s="321"/>
      <c r="I578" s="458"/>
      <c r="J578" s="321"/>
      <c r="K578" s="321"/>
      <c r="L578" s="321"/>
      <c r="M578" s="321"/>
      <c r="N578" s="459" t="s">
        <v>404</v>
      </c>
      <c r="O578" s="460"/>
      <c r="P578" s="460"/>
      <c r="Q578" s="461"/>
      <c r="R578" s="234"/>
      <c r="S578" s="234"/>
      <c r="T578" s="234"/>
      <c r="U578" s="234"/>
      <c r="V578" s="234"/>
      <c r="Y578" s="435"/>
      <c r="Z578" s="435"/>
      <c r="AA578" s="435"/>
      <c r="AB578" s="435"/>
      <c r="AC578" s="435"/>
      <c r="AD578" s="435"/>
      <c r="AE578" s="435"/>
      <c r="AF578" s="435"/>
      <c r="AG578" s="435"/>
      <c r="AH578" s="435"/>
      <c r="AI578" s="435"/>
    </row>
    <row r="579" spans="1:35" s="436" customFormat="1" ht="18" customHeight="1" thickBot="1" x14ac:dyDescent="0.3">
      <c r="A579" s="435"/>
      <c r="B579" s="215" t="s">
        <v>116</v>
      </c>
      <c r="C579" s="422" t="str">
        <f>C514</f>
        <v/>
      </c>
      <c r="D579" s="462" t="str">
        <f t="shared" ref="C579:D581" si="327">D514</f>
        <v/>
      </c>
      <c r="E579" s="462" t="str">
        <f>IF(C579="","",IF(C579=$T$9,'Subpart I Tables'!$I$86,HLOOKUP(C579,'Subpart I Tables'!$C$81:$N$87,6,FALSE)))</f>
        <v/>
      </c>
      <c r="F579" s="422" t="s">
        <v>48</v>
      </c>
      <c r="G579" s="422" t="str">
        <f>IF(C579="","",IF(C579=$T$9,'Subpart I Tables'!$I$87,HLOOKUP(C579,'Subpart I Tables'!$C$81:$N$87,7,FALSE)))</f>
        <v/>
      </c>
      <c r="H579" s="422" t="s">
        <v>48</v>
      </c>
      <c r="I579" s="463" t="str">
        <f>IF(F514=0,"",F514)</f>
        <v/>
      </c>
      <c r="J579" s="464" t="str">
        <f>VLOOKUP($C579,$AJ$425:$AY$425,7,FALSE)</f>
        <v/>
      </c>
      <c r="K579" s="464" t="str">
        <f>VLOOKUP($C579,$AJ$425:$AY$425,10,FALSE)</f>
        <v/>
      </c>
      <c r="L579" s="464" t="str">
        <f>VLOOKUP($C579,$AJ$425:$AY$425,13,FALSE)</f>
        <v/>
      </c>
      <c r="M579" s="465" t="str">
        <f>VLOOKUP($C579,$AJ$425:$AY$425,16,FALSE)</f>
        <v/>
      </c>
      <c r="N579" s="347">
        <f>IF($D579="",0,$D579*(1-IF($I579="",0,$I579)*$J579)*IF(E579="N/A",0,E579*0.001))</f>
        <v>0</v>
      </c>
      <c r="O579" s="348">
        <f>IF($D579="",0,$D579*(1-IF($I579="",0,$I579)*$K579)*IF(F579="N/A",0,F579*0.001))</f>
        <v>0</v>
      </c>
      <c r="P579" s="348">
        <f>IF($D579="",0,$D579*(1-IF($I579="",0,$I579)*$L579)*IF(G579="N/A",0,G579*0.001))</f>
        <v>0</v>
      </c>
      <c r="Q579" s="349">
        <f>IF($D579="",0,$D579*(1-IF($I579="",0,$I579)*$M579)*IF(H579="N/A",0,H579*0.001))</f>
        <v>0</v>
      </c>
      <c r="R579" s="435"/>
      <c r="S579" s="435"/>
      <c r="T579" s="435"/>
      <c r="U579" s="435"/>
      <c r="V579" s="435"/>
      <c r="Y579" s="435"/>
      <c r="Z579" s="435"/>
      <c r="AA579" s="435"/>
      <c r="AB579" s="435"/>
      <c r="AC579" s="435"/>
      <c r="AD579" s="435"/>
      <c r="AE579" s="435"/>
      <c r="AF579" s="435"/>
      <c r="AG579" s="435"/>
      <c r="AH579" s="435"/>
      <c r="AI579" s="435"/>
    </row>
    <row r="580" spans="1:35" s="436" customFormat="1" ht="18" customHeight="1" thickBot="1" x14ac:dyDescent="0.3">
      <c r="A580" s="435"/>
      <c r="B580" s="215" t="s">
        <v>402</v>
      </c>
      <c r="C580" s="422" t="str">
        <f t="shared" si="327"/>
        <v/>
      </c>
      <c r="D580" s="462" t="str">
        <f t="shared" si="327"/>
        <v/>
      </c>
      <c r="E580" s="422" t="s">
        <v>48</v>
      </c>
      <c r="F580" s="422" t="s">
        <v>48</v>
      </c>
      <c r="G580" s="422" t="s">
        <v>48</v>
      </c>
      <c r="H580" s="422" t="s">
        <v>48</v>
      </c>
      <c r="I580" s="463" t="str">
        <f>IF(F515=0,"",F515)</f>
        <v/>
      </c>
      <c r="J580" s="464" t="str">
        <f>VLOOKUP($C580,$AJ$426:$AY$426,7,FALSE)</f>
        <v/>
      </c>
      <c r="K580" s="464" t="str">
        <f>VLOOKUP($C580,$AJ$426:$AY$426,10,FALSE)</f>
        <v/>
      </c>
      <c r="L580" s="464" t="str">
        <f>VLOOKUP($C580,$AJ$426:$AY$426,13,FALSE)</f>
        <v/>
      </c>
      <c r="M580" s="465" t="str">
        <f>VLOOKUP($C580,$AJ$426:$AY$426,16,FALSE)</f>
        <v/>
      </c>
      <c r="N580" s="355">
        <f t="shared" ref="N580:N581" si="328">IF($D580="",0,$D580*(1-IF($I580="",0,$I580)*$J580)*IF(E580="N/A",0,E580*0.001))</f>
        <v>0</v>
      </c>
      <c r="O580" s="356">
        <f t="shared" ref="O580:O581" si="329">IF($D580="",0,$D580*(1-IF($I580="",0,$I580)*$K580)*IF(F580="N/A",0,F580*0.001))</f>
        <v>0</v>
      </c>
      <c r="P580" s="356">
        <f t="shared" ref="P580:P581" si="330">IF($D580="",0,$D580*(1-IF($I580="",0,$I580)*$L580)*IF(G580="N/A",0,G580*0.001))</f>
        <v>0</v>
      </c>
      <c r="Q580" s="357">
        <f t="shared" ref="Q580:Q581" si="331">IF($D580="",0,$D580*(1-IF($I580="",0,$I580)*$M580)*IF(H580="N/A",0,H580*0.001))</f>
        <v>0</v>
      </c>
      <c r="R580" s="435"/>
      <c r="S580" s="435"/>
      <c r="T580" s="435"/>
      <c r="U580" s="435"/>
      <c r="V580" s="435"/>
      <c r="Y580" s="435"/>
      <c r="Z580" s="435"/>
      <c r="AA580" s="435"/>
      <c r="AB580" s="435"/>
      <c r="AC580" s="435"/>
      <c r="AD580" s="435"/>
      <c r="AE580" s="435"/>
      <c r="AF580" s="435"/>
      <c r="AG580" s="435"/>
      <c r="AH580" s="435"/>
      <c r="AI580" s="435"/>
    </row>
    <row r="581" spans="1:35" s="436" customFormat="1" ht="18" customHeight="1" thickBot="1" x14ac:dyDescent="0.3">
      <c r="A581" s="435"/>
      <c r="B581" s="215" t="s">
        <v>403</v>
      </c>
      <c r="C581" s="422" t="str">
        <f t="shared" si="327"/>
        <v/>
      </c>
      <c r="D581" s="462" t="str">
        <f t="shared" si="327"/>
        <v/>
      </c>
      <c r="E581" s="422" t="str">
        <f>IF(C581="","",IF(C581=$T$9,'Subpart I Tables'!I109,HLOOKUP(C581,'Subpart I Tables'!$C$104:$K$109,6,FALSE)))</f>
        <v/>
      </c>
      <c r="F581" s="422" t="s">
        <v>48</v>
      </c>
      <c r="G581" s="422" t="s">
        <v>48</v>
      </c>
      <c r="H581" s="422" t="s">
        <v>48</v>
      </c>
      <c r="I581" s="463" t="str">
        <f>IF(F516=0,"",F516)</f>
        <v/>
      </c>
      <c r="J581" s="464" t="str">
        <f>VLOOKUP($C581,$AJ$427:$AY$427,7,FALSE)</f>
        <v/>
      </c>
      <c r="K581" s="464" t="str">
        <f>VLOOKUP($C581,$AJ$427:$AY$427,10,FALSE)</f>
        <v/>
      </c>
      <c r="L581" s="464" t="str">
        <f>VLOOKUP($C581,$AJ$427:$AY$427,13,FALSE)</f>
        <v/>
      </c>
      <c r="M581" s="465" t="str">
        <f>VLOOKUP($C581,$AJ$427:$AY$427,16,FALSE)</f>
        <v/>
      </c>
      <c r="N581" s="371">
        <f t="shared" si="328"/>
        <v>0</v>
      </c>
      <c r="O581" s="372">
        <f t="shared" si="329"/>
        <v>0</v>
      </c>
      <c r="P581" s="372">
        <f t="shared" si="330"/>
        <v>0</v>
      </c>
      <c r="Q581" s="373">
        <f t="shared" si="331"/>
        <v>0</v>
      </c>
      <c r="R581" s="435"/>
      <c r="S581" s="435"/>
      <c r="T581" s="435"/>
      <c r="U581" s="435"/>
      <c r="V581" s="435"/>
      <c r="Y581" s="435"/>
      <c r="Z581" s="435"/>
      <c r="AA581" s="435"/>
      <c r="AB581" s="435"/>
      <c r="AC581" s="435"/>
      <c r="AD581" s="435"/>
      <c r="AE581" s="435"/>
      <c r="AF581" s="435"/>
      <c r="AG581" s="435"/>
      <c r="AH581" s="435"/>
      <c r="AI581" s="435"/>
    </row>
    <row r="582" spans="1:35" x14ac:dyDescent="0.2">
      <c r="A582" s="234"/>
      <c r="B582" s="234"/>
      <c r="C582" s="234"/>
      <c r="D582" s="234"/>
      <c r="E582" s="234"/>
      <c r="F582" s="234"/>
      <c r="G582" s="234"/>
      <c r="H582" s="234"/>
      <c r="I582" s="234"/>
      <c r="J582" s="234"/>
      <c r="K582" s="234"/>
      <c r="L582" s="234"/>
      <c r="M582" s="234"/>
      <c r="N582" s="234"/>
      <c r="O582" s="234"/>
      <c r="P582" s="234"/>
      <c r="Q582" s="234"/>
      <c r="R582" s="234"/>
      <c r="S582" s="234"/>
      <c r="T582" s="234"/>
      <c r="U582" s="234"/>
      <c r="V582" s="234"/>
      <c r="W582" s="234"/>
      <c r="X582" s="234"/>
      <c r="Y582" s="234"/>
      <c r="Z582" s="234"/>
      <c r="AA582" s="234"/>
      <c r="AB582" s="234"/>
      <c r="AC582" s="234"/>
    </row>
    <row r="583" spans="1:35" ht="16.5" x14ac:dyDescent="0.3">
      <c r="A583" s="234"/>
      <c r="B583" s="234"/>
      <c r="C583" s="234"/>
      <c r="D583" s="234"/>
      <c r="E583" s="234"/>
      <c r="F583" s="234"/>
      <c r="G583" s="234"/>
      <c r="H583" s="234"/>
      <c r="I583" s="234"/>
      <c r="J583" s="234"/>
      <c r="M583" s="234"/>
      <c r="N583" s="234"/>
      <c r="O583" s="234"/>
      <c r="P583" s="234"/>
      <c r="Q583" s="65" t="s">
        <v>414</v>
      </c>
      <c r="R583" s="234"/>
      <c r="S583" s="234"/>
      <c r="T583" s="234"/>
      <c r="U583" s="234"/>
      <c r="V583" s="234"/>
      <c r="W583" s="234"/>
      <c r="X583" s="234"/>
      <c r="Y583" s="234"/>
      <c r="Z583" s="234"/>
      <c r="AA583" s="234"/>
      <c r="AB583" s="234"/>
      <c r="AC583" s="234"/>
    </row>
    <row r="584" spans="1:35" x14ac:dyDescent="0.2">
      <c r="A584" s="234"/>
      <c r="B584" s="234"/>
      <c r="C584" s="234"/>
      <c r="D584" s="234"/>
      <c r="E584" s="234"/>
      <c r="F584" s="234"/>
      <c r="G584" s="234"/>
      <c r="H584" s="234"/>
      <c r="I584" s="234"/>
      <c r="J584" s="234"/>
      <c r="K584" s="234"/>
      <c r="L584" s="234"/>
      <c r="M584" s="234"/>
      <c r="N584" s="234"/>
      <c r="O584" s="234"/>
      <c r="P584" s="234"/>
      <c r="Q584" s="234"/>
      <c r="R584" s="234"/>
      <c r="S584" s="234"/>
      <c r="T584" s="234"/>
      <c r="U584" s="234"/>
      <c r="V584" s="234"/>
      <c r="W584" s="234"/>
      <c r="X584" s="234"/>
      <c r="Y584" s="234"/>
      <c r="Z584" s="234"/>
      <c r="AA584" s="234"/>
      <c r="AB584" s="234"/>
      <c r="AC584" s="234"/>
    </row>
    <row r="585" spans="1:35" ht="15" x14ac:dyDescent="0.25">
      <c r="A585" s="234"/>
      <c r="B585" s="249" t="s">
        <v>53</v>
      </c>
      <c r="C585" s="234"/>
      <c r="D585" s="234"/>
      <c r="E585" s="234"/>
      <c r="F585" s="234"/>
      <c r="G585" s="234"/>
      <c r="H585" s="234"/>
      <c r="I585" s="234"/>
      <c r="J585" s="234"/>
      <c r="K585" s="234"/>
      <c r="L585" s="234"/>
      <c r="M585" s="234"/>
      <c r="N585" s="234"/>
      <c r="O585" s="234"/>
      <c r="P585" s="234"/>
      <c r="Q585" s="234"/>
      <c r="R585" s="234"/>
      <c r="S585" s="234"/>
      <c r="T585" s="234"/>
      <c r="U585" s="234"/>
      <c r="V585" s="234"/>
      <c r="W585" s="234"/>
      <c r="X585" s="234"/>
      <c r="Y585" s="234"/>
      <c r="Z585" s="234"/>
      <c r="AA585" s="234"/>
      <c r="AB585" s="234"/>
      <c r="AC585" s="234"/>
    </row>
    <row r="586" spans="1:35" x14ac:dyDescent="0.2">
      <c r="A586" s="234"/>
      <c r="B586" s="246"/>
      <c r="C586" s="246"/>
      <c r="D586" s="246"/>
      <c r="E586" s="246"/>
      <c r="F586" s="246"/>
      <c r="G586" s="246"/>
      <c r="H586" s="246"/>
      <c r="I586" s="234"/>
      <c r="J586" s="234"/>
      <c r="K586" s="234"/>
      <c r="L586" s="234"/>
      <c r="M586" s="234"/>
      <c r="N586" s="234"/>
      <c r="O586" s="234"/>
      <c r="P586" s="234"/>
      <c r="Q586" s="234"/>
      <c r="R586" s="234"/>
      <c r="S586" s="234"/>
      <c r="T586" s="234"/>
      <c r="U586" s="234"/>
      <c r="V586" s="234"/>
      <c r="W586" s="234"/>
      <c r="X586" s="234"/>
      <c r="Y586" s="234"/>
      <c r="Z586" s="234"/>
      <c r="AA586" s="234"/>
      <c r="AB586" s="234"/>
      <c r="AC586" s="234"/>
    </row>
    <row r="587" spans="1:35" x14ac:dyDescent="0.2">
      <c r="A587" s="234"/>
      <c r="B587" s="246"/>
      <c r="C587" s="246"/>
      <c r="D587" s="246"/>
      <c r="E587" s="246"/>
      <c r="F587" s="246"/>
      <c r="G587" s="246"/>
      <c r="H587" s="246"/>
      <c r="I587" s="234"/>
      <c r="J587" s="234"/>
      <c r="K587" s="234"/>
      <c r="L587" s="234"/>
      <c r="M587" s="234"/>
      <c r="N587" s="234"/>
      <c r="O587" s="234"/>
      <c r="P587" s="234"/>
      <c r="Q587" s="234"/>
      <c r="R587" s="234"/>
      <c r="S587" s="234"/>
      <c r="T587" s="234"/>
      <c r="U587" s="234"/>
      <c r="V587" s="234"/>
      <c r="W587" s="234"/>
      <c r="X587" s="234"/>
      <c r="Y587" s="234"/>
      <c r="Z587" s="234"/>
      <c r="AA587" s="234"/>
      <c r="AB587" s="234"/>
      <c r="AC587" s="234"/>
    </row>
    <row r="588" spans="1:35" x14ac:dyDescent="0.2">
      <c r="A588" s="234"/>
      <c r="B588" s="246"/>
      <c r="C588" s="246"/>
      <c r="D588" s="246"/>
      <c r="E588" s="246"/>
      <c r="F588" s="246"/>
      <c r="G588" s="246"/>
      <c r="H588" s="246"/>
      <c r="I588" s="234"/>
      <c r="J588" s="234"/>
      <c r="K588" s="234"/>
      <c r="L588" s="234"/>
      <c r="M588" s="234"/>
      <c r="N588" s="234"/>
      <c r="O588" s="234"/>
      <c r="P588" s="234"/>
      <c r="Q588" s="234"/>
      <c r="R588" s="234"/>
      <c r="S588" s="234"/>
      <c r="T588" s="234"/>
      <c r="U588" s="234"/>
      <c r="V588" s="234"/>
      <c r="W588" s="234"/>
      <c r="X588" s="234"/>
      <c r="Y588" s="234"/>
      <c r="Z588" s="234"/>
      <c r="AA588" s="234"/>
      <c r="AB588" s="234"/>
      <c r="AC588" s="234"/>
    </row>
    <row r="589" spans="1:35" x14ac:dyDescent="0.2">
      <c r="A589" s="234"/>
      <c r="B589" s="246"/>
      <c r="C589" s="246"/>
      <c r="D589" s="246"/>
      <c r="E589" s="246"/>
      <c r="F589" s="466"/>
      <c r="G589" s="246"/>
      <c r="H589" s="246"/>
      <c r="I589" s="234"/>
      <c r="J589" s="234"/>
      <c r="K589" s="234"/>
      <c r="L589" s="234"/>
      <c r="M589" s="234"/>
      <c r="N589" s="234"/>
      <c r="O589" s="234"/>
      <c r="P589" s="234"/>
      <c r="Q589" s="234"/>
      <c r="R589" s="234"/>
      <c r="S589" s="234"/>
      <c r="T589" s="234"/>
      <c r="U589" s="234"/>
      <c r="V589" s="234"/>
      <c r="W589" s="234"/>
      <c r="X589" s="234"/>
      <c r="Y589" s="234"/>
      <c r="Z589" s="234"/>
      <c r="AA589" s="234"/>
      <c r="AB589" s="234"/>
      <c r="AC589" s="234"/>
    </row>
    <row r="590" spans="1:35" x14ac:dyDescent="0.2">
      <c r="A590" s="234"/>
      <c r="B590" s="246"/>
      <c r="C590" s="246"/>
      <c r="D590" s="246"/>
      <c r="E590" s="246"/>
      <c r="F590" s="246"/>
      <c r="G590" s="246"/>
      <c r="H590" s="246"/>
      <c r="I590" s="234"/>
      <c r="J590" s="234"/>
      <c r="K590" s="234"/>
      <c r="L590" s="234"/>
      <c r="M590" s="234"/>
      <c r="N590" s="234"/>
      <c r="O590" s="234"/>
      <c r="P590" s="234"/>
      <c r="Q590" s="234"/>
      <c r="R590" s="234"/>
      <c r="S590" s="234"/>
      <c r="T590" s="234"/>
      <c r="U590" s="234"/>
      <c r="V590" s="234"/>
      <c r="W590" s="234"/>
      <c r="X590" s="234"/>
      <c r="Y590" s="234"/>
      <c r="Z590" s="234"/>
      <c r="AA590" s="234"/>
      <c r="AB590" s="234"/>
      <c r="AC590" s="234"/>
    </row>
    <row r="591" spans="1:35" s="436" customFormat="1" ht="18" customHeight="1" thickBot="1" x14ac:dyDescent="0.25">
      <c r="A591" s="234"/>
      <c r="B591" s="246"/>
      <c r="C591" s="246"/>
      <c r="D591" s="246"/>
      <c r="E591" s="246"/>
      <c r="F591" s="246"/>
      <c r="G591" s="246"/>
      <c r="H591" s="246"/>
      <c r="I591" s="234"/>
      <c r="J591" s="234"/>
      <c r="K591" s="234"/>
      <c r="L591" s="234"/>
      <c r="M591" s="234"/>
      <c r="N591" s="234"/>
      <c r="O591" s="234"/>
      <c r="P591" s="234"/>
      <c r="Q591" s="234"/>
      <c r="R591" s="234"/>
      <c r="S591" s="234"/>
      <c r="T591" s="435"/>
      <c r="U591" s="435"/>
      <c r="V591" s="435"/>
      <c r="W591" s="435"/>
      <c r="X591" s="435"/>
      <c r="Y591" s="435"/>
      <c r="Z591" s="435"/>
      <c r="AA591" s="435"/>
      <c r="AB591" s="435"/>
      <c r="AC591" s="435"/>
    </row>
    <row r="592" spans="1:35" s="436" customFormat="1" ht="68.25" customHeight="1" thickBot="1" x14ac:dyDescent="0.25">
      <c r="A592" s="234"/>
      <c r="B592" s="306" t="s">
        <v>35</v>
      </c>
      <c r="C592" s="468" t="s">
        <v>34</v>
      </c>
      <c r="D592" s="469" t="s">
        <v>428</v>
      </c>
      <c r="E592" s="246"/>
      <c r="F592" s="246"/>
      <c r="G592" s="246"/>
      <c r="H592" s="246"/>
      <c r="I592" s="234"/>
      <c r="J592" s="234"/>
      <c r="K592" s="234"/>
      <c r="L592" s="234"/>
      <c r="M592" s="234"/>
      <c r="N592" s="234"/>
      <c r="O592" s="234"/>
      <c r="P592" s="234"/>
      <c r="Q592" s="234"/>
      <c r="R592" s="234"/>
      <c r="S592" s="234"/>
      <c r="T592" s="435"/>
      <c r="U592" s="435"/>
      <c r="V592" s="435"/>
      <c r="W592" s="435"/>
      <c r="X592" s="435"/>
      <c r="Y592" s="435"/>
      <c r="Z592" s="435"/>
      <c r="AA592" s="435"/>
      <c r="AB592" s="435"/>
      <c r="AC592" s="435"/>
    </row>
    <row r="593" spans="1:29" s="436" customFormat="1" ht="18" customHeight="1" x14ac:dyDescent="0.25">
      <c r="A593" s="435"/>
      <c r="B593" s="922" t="str">
        <f>B461</f>
        <v>Plasma Etching</v>
      </c>
      <c r="C593" s="470" t="str">
        <f>AG27</f>
        <v/>
      </c>
      <c r="D593" s="849">
        <f>SUMIF($C$462:$C$486,C593,$H$462:$H$486)</f>
        <v>0</v>
      </c>
      <c r="E593" s="471"/>
      <c r="F593" s="471"/>
      <c r="G593" s="471"/>
      <c r="H593" s="471"/>
      <c r="I593" s="435"/>
      <c r="J593" s="435"/>
      <c r="K593" s="435"/>
      <c r="L593" s="435"/>
      <c r="M593" s="435"/>
      <c r="N593" s="435"/>
      <c r="O593" s="435"/>
      <c r="P593" s="435"/>
      <c r="Q593" s="435"/>
      <c r="R593" s="435"/>
      <c r="S593" s="435"/>
      <c r="T593" s="435"/>
      <c r="U593" s="435"/>
      <c r="V593" s="435"/>
      <c r="W593" s="435"/>
      <c r="X593" s="435"/>
      <c r="Y593" s="435"/>
      <c r="Z593" s="435"/>
      <c r="AA593" s="435"/>
      <c r="AB593" s="435"/>
      <c r="AC593" s="435"/>
    </row>
    <row r="594" spans="1:29" s="436" customFormat="1" ht="18" customHeight="1" x14ac:dyDescent="0.25">
      <c r="A594" s="435"/>
      <c r="B594" s="936"/>
      <c r="C594" s="472" t="str">
        <f>AG28</f>
        <v/>
      </c>
      <c r="D594" s="850">
        <f t="shared" ref="D594:D601" si="332">SUMIF($C$462:$C$486,C594,$H$462:$H$486)</f>
        <v>0</v>
      </c>
      <c r="E594" s="471"/>
      <c r="F594" s="471"/>
      <c r="G594" s="471"/>
      <c r="H594" s="471"/>
      <c r="I594" s="435"/>
      <c r="J594" s="435"/>
      <c r="K594" s="435"/>
      <c r="L594" s="435"/>
      <c r="M594" s="435"/>
      <c r="N594" s="435"/>
      <c r="O594" s="435"/>
      <c r="P594" s="435"/>
      <c r="Q594" s="435"/>
      <c r="R594" s="435"/>
      <c r="S594" s="435"/>
      <c r="T594" s="435"/>
      <c r="U594" s="435"/>
      <c r="V594" s="435"/>
      <c r="W594" s="435"/>
      <c r="X594" s="435"/>
      <c r="Y594" s="435"/>
      <c r="Z594" s="435"/>
      <c r="AA594" s="435"/>
      <c r="AB594" s="435"/>
      <c r="AC594" s="435"/>
    </row>
    <row r="595" spans="1:29" s="436" customFormat="1" ht="18" customHeight="1" x14ac:dyDescent="0.25">
      <c r="A595" s="435"/>
      <c r="B595" s="936"/>
      <c r="C595" s="472" t="str">
        <f t="shared" ref="C595:C617" si="333">AG29</f>
        <v/>
      </c>
      <c r="D595" s="850">
        <f t="shared" si="332"/>
        <v>0</v>
      </c>
      <c r="E595" s="471"/>
      <c r="F595" s="471"/>
      <c r="G595" s="471"/>
      <c r="H595" s="471"/>
      <c r="I595" s="435"/>
      <c r="J595" s="435"/>
      <c r="K595" s="435"/>
      <c r="L595" s="435"/>
      <c r="M595" s="435"/>
      <c r="N595" s="435"/>
      <c r="O595" s="435"/>
      <c r="P595" s="435"/>
      <c r="Q595" s="435"/>
      <c r="R595" s="435"/>
      <c r="S595" s="435"/>
      <c r="T595" s="435"/>
      <c r="U595" s="435"/>
      <c r="V595" s="435"/>
      <c r="W595" s="435"/>
      <c r="X595" s="435"/>
      <c r="Y595" s="435"/>
      <c r="Z595" s="435"/>
      <c r="AA595" s="435"/>
      <c r="AB595" s="435"/>
      <c r="AC595" s="435"/>
    </row>
    <row r="596" spans="1:29" s="436" customFormat="1" ht="18" customHeight="1" x14ac:dyDescent="0.25">
      <c r="A596" s="435"/>
      <c r="B596" s="936"/>
      <c r="C596" s="472" t="str">
        <f t="shared" si="333"/>
        <v/>
      </c>
      <c r="D596" s="850">
        <f t="shared" si="332"/>
        <v>0</v>
      </c>
      <c r="E596" s="471"/>
      <c r="F596" s="471"/>
      <c r="G596" s="471"/>
      <c r="H596" s="471"/>
      <c r="I596" s="435"/>
      <c r="J596" s="435"/>
      <c r="K596" s="435"/>
      <c r="L596" s="435"/>
      <c r="M596" s="435"/>
      <c r="N596" s="435"/>
      <c r="O596" s="435"/>
      <c r="P596" s="435"/>
      <c r="Q596" s="435"/>
      <c r="R596" s="435"/>
      <c r="S596" s="435"/>
      <c r="T596" s="435"/>
      <c r="U596" s="435"/>
      <c r="V596" s="435"/>
      <c r="W596" s="435"/>
      <c r="X596" s="435"/>
      <c r="Y596" s="435"/>
      <c r="Z596" s="435"/>
      <c r="AA596" s="435"/>
      <c r="AB596" s="435"/>
      <c r="AC596" s="435"/>
    </row>
    <row r="597" spans="1:29" s="436" customFormat="1" ht="18" customHeight="1" x14ac:dyDescent="0.25">
      <c r="A597" s="435"/>
      <c r="B597" s="936"/>
      <c r="C597" s="472" t="str">
        <f t="shared" si="333"/>
        <v/>
      </c>
      <c r="D597" s="850">
        <f t="shared" si="332"/>
        <v>0</v>
      </c>
      <c r="E597" s="471"/>
      <c r="F597" s="471"/>
      <c r="G597" s="471"/>
      <c r="H597" s="471"/>
      <c r="I597" s="435"/>
      <c r="J597" s="435"/>
      <c r="K597" s="435"/>
      <c r="L597" s="435"/>
      <c r="M597" s="435"/>
      <c r="N597" s="435"/>
      <c r="O597" s="435"/>
      <c r="P597" s="435"/>
      <c r="Q597" s="435"/>
      <c r="R597" s="435"/>
      <c r="S597" s="435"/>
      <c r="T597" s="435"/>
      <c r="U597" s="435"/>
      <c r="V597" s="435"/>
      <c r="W597" s="435"/>
      <c r="X597" s="435"/>
      <c r="Y597" s="435"/>
      <c r="Z597" s="435"/>
      <c r="AA597" s="435"/>
      <c r="AB597" s="435"/>
      <c r="AC597" s="435"/>
    </row>
    <row r="598" spans="1:29" s="436" customFormat="1" ht="18" customHeight="1" x14ac:dyDescent="0.25">
      <c r="A598" s="435"/>
      <c r="B598" s="936"/>
      <c r="C598" s="472" t="str">
        <f t="shared" si="333"/>
        <v/>
      </c>
      <c r="D598" s="850">
        <f t="shared" si="332"/>
        <v>0</v>
      </c>
      <c r="E598" s="471"/>
      <c r="F598" s="471"/>
      <c r="G598" s="471"/>
      <c r="H598" s="471"/>
      <c r="I598" s="435"/>
      <c r="J598" s="435"/>
      <c r="K598" s="435"/>
      <c r="L598" s="435"/>
      <c r="M598" s="435"/>
      <c r="N598" s="435"/>
      <c r="O598" s="435"/>
      <c r="P598" s="435"/>
      <c r="Q598" s="435"/>
      <c r="R598" s="435"/>
      <c r="S598" s="435"/>
      <c r="T598" s="435"/>
      <c r="U598" s="435"/>
      <c r="V598" s="435"/>
      <c r="W598" s="435"/>
      <c r="X598" s="435"/>
      <c r="Y598" s="435"/>
      <c r="Z598" s="435"/>
      <c r="AA598" s="435"/>
      <c r="AB598" s="435"/>
      <c r="AC598" s="435"/>
    </row>
    <row r="599" spans="1:29" s="436" customFormat="1" ht="18" customHeight="1" x14ac:dyDescent="0.25">
      <c r="A599" s="435"/>
      <c r="B599" s="936"/>
      <c r="C599" s="472" t="str">
        <f t="shared" si="333"/>
        <v/>
      </c>
      <c r="D599" s="850">
        <f t="shared" si="332"/>
        <v>0</v>
      </c>
      <c r="E599" s="471"/>
      <c r="F599" s="471"/>
      <c r="G599" s="471"/>
      <c r="H599" s="471"/>
      <c r="I599" s="435"/>
      <c r="J599" s="435"/>
      <c r="K599" s="435"/>
      <c r="L599" s="435"/>
      <c r="M599" s="435"/>
      <c r="N599" s="435"/>
      <c r="O599" s="435"/>
      <c r="P599" s="435"/>
      <c r="Q599" s="435"/>
      <c r="R599" s="435"/>
      <c r="S599" s="435"/>
      <c r="T599" s="435"/>
      <c r="U599" s="435"/>
      <c r="V599" s="435"/>
      <c r="W599" s="435"/>
      <c r="X599" s="435"/>
      <c r="Y599" s="435"/>
      <c r="Z599" s="435"/>
      <c r="AA599" s="435"/>
      <c r="AB599" s="435"/>
      <c r="AC599" s="435"/>
    </row>
    <row r="600" spans="1:29" s="436" customFormat="1" ht="18" customHeight="1" x14ac:dyDescent="0.25">
      <c r="A600" s="435"/>
      <c r="B600" s="936"/>
      <c r="C600" s="472" t="str">
        <f t="shared" si="333"/>
        <v/>
      </c>
      <c r="D600" s="850">
        <f t="shared" si="332"/>
        <v>0</v>
      </c>
      <c r="E600" s="471"/>
      <c r="F600" s="471"/>
      <c r="G600" s="471"/>
      <c r="H600" s="471"/>
      <c r="I600" s="435"/>
      <c r="J600" s="435"/>
      <c r="K600" s="435"/>
      <c r="L600" s="435"/>
      <c r="M600" s="435"/>
      <c r="N600" s="435"/>
      <c r="O600" s="435"/>
      <c r="P600" s="435"/>
      <c r="Q600" s="435"/>
      <c r="R600" s="435"/>
      <c r="S600" s="435"/>
      <c r="T600" s="435"/>
      <c r="U600" s="435"/>
      <c r="V600" s="435"/>
      <c r="W600" s="435"/>
      <c r="X600" s="435"/>
      <c r="Y600" s="435"/>
      <c r="Z600" s="435"/>
      <c r="AA600" s="435"/>
      <c r="AB600" s="435"/>
      <c r="AC600" s="435"/>
    </row>
    <row r="601" spans="1:29" s="436" customFormat="1" ht="18" customHeight="1" x14ac:dyDescent="0.25">
      <c r="A601" s="435"/>
      <c r="B601" s="936"/>
      <c r="C601" s="472" t="str">
        <f t="shared" si="333"/>
        <v/>
      </c>
      <c r="D601" s="850">
        <f t="shared" si="332"/>
        <v>0</v>
      </c>
      <c r="E601" s="471"/>
      <c r="F601" s="471"/>
      <c r="G601" s="471"/>
      <c r="H601" s="471"/>
      <c r="I601" s="435"/>
      <c r="J601" s="435"/>
      <c r="K601" s="435"/>
      <c r="L601" s="435"/>
      <c r="M601" s="435"/>
      <c r="N601" s="435"/>
      <c r="O601" s="435"/>
      <c r="P601" s="435"/>
      <c r="Q601" s="435"/>
      <c r="R601" s="435"/>
      <c r="S601" s="435"/>
      <c r="T601" s="435"/>
      <c r="U601" s="435"/>
      <c r="V601" s="435"/>
      <c r="W601" s="435"/>
      <c r="X601" s="435"/>
      <c r="Y601" s="435"/>
      <c r="Z601" s="435"/>
      <c r="AA601" s="435"/>
      <c r="AB601" s="435"/>
      <c r="AC601" s="435"/>
    </row>
    <row r="602" spans="1:29" s="436" customFormat="1" ht="18" customHeight="1" x14ac:dyDescent="0.25">
      <c r="A602" s="435"/>
      <c r="B602" s="936"/>
      <c r="C602" s="472" t="str">
        <f t="shared" si="333"/>
        <v/>
      </c>
      <c r="D602" s="850">
        <f t="shared" ref="D602:D615" si="334">SUMIF($C$462:$C$486,C602,$H$462:$H$486)</f>
        <v>0</v>
      </c>
      <c r="E602" s="471"/>
      <c r="F602" s="471"/>
      <c r="G602" s="471"/>
      <c r="H602" s="471"/>
      <c r="I602" s="435"/>
      <c r="J602" s="435"/>
      <c r="K602" s="435"/>
      <c r="L602" s="435"/>
      <c r="M602" s="435"/>
      <c r="N602" s="435"/>
      <c r="O602" s="435"/>
      <c r="P602" s="435"/>
      <c r="Q602" s="435"/>
      <c r="R602" s="435"/>
      <c r="S602" s="435"/>
      <c r="T602" s="435"/>
      <c r="U602" s="435"/>
      <c r="V602" s="435"/>
      <c r="W602" s="435"/>
      <c r="X602" s="435"/>
      <c r="Y602" s="435"/>
      <c r="Z602" s="435"/>
      <c r="AA602" s="435"/>
      <c r="AB602" s="435"/>
      <c r="AC602" s="435"/>
    </row>
    <row r="603" spans="1:29" s="436" customFormat="1" ht="18" customHeight="1" x14ac:dyDescent="0.25">
      <c r="A603" s="435"/>
      <c r="B603" s="936"/>
      <c r="C603" s="472" t="str">
        <f t="shared" si="333"/>
        <v/>
      </c>
      <c r="D603" s="850">
        <f t="shared" si="334"/>
        <v>0</v>
      </c>
      <c r="E603" s="471"/>
      <c r="F603" s="471"/>
      <c r="G603" s="471"/>
      <c r="H603" s="471"/>
      <c r="I603" s="435"/>
      <c r="J603" s="435"/>
      <c r="K603" s="435"/>
      <c r="L603" s="435"/>
      <c r="M603" s="435"/>
      <c r="N603" s="435"/>
      <c r="O603" s="435"/>
      <c r="P603" s="435"/>
      <c r="Q603" s="435"/>
      <c r="R603" s="435"/>
      <c r="S603" s="435"/>
      <c r="T603" s="435"/>
      <c r="U603" s="435"/>
      <c r="V603" s="435"/>
      <c r="W603" s="435"/>
      <c r="X603" s="435"/>
      <c r="Y603" s="435"/>
      <c r="Z603" s="435"/>
      <c r="AA603" s="435"/>
      <c r="AB603" s="435"/>
      <c r="AC603" s="435"/>
    </row>
    <row r="604" spans="1:29" s="436" customFormat="1" ht="18" customHeight="1" x14ac:dyDescent="0.25">
      <c r="A604" s="435"/>
      <c r="B604" s="936"/>
      <c r="C604" s="472" t="str">
        <f t="shared" si="333"/>
        <v/>
      </c>
      <c r="D604" s="850">
        <f t="shared" si="334"/>
        <v>0</v>
      </c>
      <c r="E604" s="471"/>
      <c r="F604" s="471"/>
      <c r="G604" s="471"/>
      <c r="H604" s="471"/>
      <c r="I604" s="435"/>
      <c r="J604" s="435"/>
      <c r="K604" s="435"/>
      <c r="L604" s="435"/>
      <c r="M604" s="435"/>
      <c r="N604" s="435"/>
      <c r="O604" s="435"/>
      <c r="P604" s="435"/>
      <c r="Q604" s="435"/>
      <c r="R604" s="435"/>
      <c r="S604" s="435"/>
      <c r="T604" s="435"/>
      <c r="U604" s="435"/>
      <c r="V604" s="435"/>
      <c r="W604" s="435"/>
      <c r="X604" s="435"/>
      <c r="Y604" s="435"/>
      <c r="Z604" s="435"/>
      <c r="AA604" s="435"/>
      <c r="AB604" s="435"/>
      <c r="AC604" s="435"/>
    </row>
    <row r="605" spans="1:29" s="436" customFormat="1" ht="18" customHeight="1" x14ac:dyDescent="0.25">
      <c r="A605" s="435"/>
      <c r="B605" s="936"/>
      <c r="C605" s="472" t="str">
        <f t="shared" si="333"/>
        <v/>
      </c>
      <c r="D605" s="850">
        <f t="shared" si="334"/>
        <v>0</v>
      </c>
      <c r="E605" s="471"/>
      <c r="F605" s="471"/>
      <c r="G605" s="471"/>
      <c r="H605" s="471"/>
      <c r="I605" s="435"/>
      <c r="J605" s="435"/>
      <c r="K605" s="435"/>
      <c r="L605" s="435"/>
      <c r="M605" s="435"/>
      <c r="N605" s="435"/>
      <c r="O605" s="435"/>
      <c r="P605" s="435"/>
      <c r="Q605" s="435"/>
      <c r="R605" s="435"/>
      <c r="S605" s="435"/>
      <c r="T605" s="435"/>
      <c r="U605" s="435"/>
      <c r="V605" s="435"/>
      <c r="W605" s="435"/>
      <c r="X605" s="435"/>
      <c r="Y605" s="435"/>
      <c r="Z605" s="435"/>
      <c r="AA605" s="435"/>
      <c r="AB605" s="435"/>
      <c r="AC605" s="435"/>
    </row>
    <row r="606" spans="1:29" s="436" customFormat="1" ht="18" customHeight="1" x14ac:dyDescent="0.25">
      <c r="A606" s="435"/>
      <c r="B606" s="936"/>
      <c r="C606" s="472" t="str">
        <f t="shared" si="333"/>
        <v/>
      </c>
      <c r="D606" s="850">
        <f t="shared" si="334"/>
        <v>0</v>
      </c>
      <c r="E606" s="471"/>
      <c r="F606" s="471"/>
      <c r="G606" s="471"/>
      <c r="H606" s="471"/>
      <c r="I606" s="435"/>
      <c r="J606" s="435"/>
      <c r="K606" s="435"/>
      <c r="L606" s="435"/>
      <c r="M606" s="435"/>
      <c r="N606" s="435"/>
      <c r="O606" s="435"/>
      <c r="P606" s="435"/>
      <c r="Q606" s="435"/>
      <c r="R606" s="435"/>
      <c r="S606" s="435"/>
      <c r="T606" s="435"/>
      <c r="U606" s="435"/>
      <c r="V606" s="435"/>
      <c r="W606" s="435"/>
      <c r="X606" s="435"/>
      <c r="Y606" s="435"/>
      <c r="Z606" s="435"/>
      <c r="AA606" s="435"/>
      <c r="AB606" s="435"/>
      <c r="AC606" s="435"/>
    </row>
    <row r="607" spans="1:29" s="436" customFormat="1" ht="18" customHeight="1" x14ac:dyDescent="0.25">
      <c r="A607" s="435"/>
      <c r="B607" s="936"/>
      <c r="C607" s="472" t="str">
        <f t="shared" si="333"/>
        <v/>
      </c>
      <c r="D607" s="850">
        <f t="shared" si="334"/>
        <v>0</v>
      </c>
      <c r="E607" s="471"/>
      <c r="F607" s="471"/>
      <c r="G607" s="471"/>
      <c r="H607" s="471"/>
      <c r="I607" s="435"/>
      <c r="J607" s="435"/>
      <c r="K607" s="435"/>
      <c r="L607" s="435"/>
      <c r="M607" s="435"/>
      <c r="N607" s="435"/>
      <c r="O607" s="435"/>
      <c r="P607" s="435"/>
      <c r="Q607" s="435"/>
      <c r="R607" s="435"/>
      <c r="S607" s="435"/>
      <c r="T607" s="435"/>
      <c r="U607" s="435"/>
      <c r="V607" s="435"/>
      <c r="W607" s="435"/>
      <c r="X607" s="435"/>
      <c r="Y607" s="435"/>
      <c r="Z607" s="435"/>
      <c r="AA607" s="435"/>
      <c r="AB607" s="435"/>
      <c r="AC607" s="435"/>
    </row>
    <row r="608" spans="1:29" s="436" customFormat="1" ht="18" customHeight="1" x14ac:dyDescent="0.25">
      <c r="A608" s="435"/>
      <c r="B608" s="936"/>
      <c r="C608" s="472" t="str">
        <f t="shared" si="333"/>
        <v/>
      </c>
      <c r="D608" s="850">
        <f t="shared" si="334"/>
        <v>0</v>
      </c>
      <c r="E608" s="471"/>
      <c r="F608" s="471"/>
      <c r="G608" s="471"/>
      <c r="H608" s="471"/>
      <c r="I608" s="435"/>
      <c r="J608" s="435"/>
      <c r="K608" s="435"/>
      <c r="L608" s="435"/>
      <c r="M608" s="435"/>
      <c r="N608" s="435"/>
      <c r="O608" s="435"/>
      <c r="P608" s="435"/>
      <c r="Q608" s="435"/>
      <c r="R608" s="435"/>
      <c r="S608" s="435"/>
      <c r="T608" s="435"/>
      <c r="U608" s="435"/>
      <c r="V608" s="435"/>
      <c r="W608" s="435"/>
      <c r="X608" s="435"/>
      <c r="Y608" s="435"/>
      <c r="Z608" s="435"/>
      <c r="AA608" s="435"/>
      <c r="AB608" s="435"/>
      <c r="AC608" s="435"/>
    </row>
    <row r="609" spans="1:29" s="436" customFormat="1" ht="18" customHeight="1" x14ac:dyDescent="0.25">
      <c r="A609" s="435"/>
      <c r="B609" s="936"/>
      <c r="C609" s="472" t="str">
        <f t="shared" si="333"/>
        <v/>
      </c>
      <c r="D609" s="850">
        <f t="shared" si="334"/>
        <v>0</v>
      </c>
      <c r="E609" s="471"/>
      <c r="F609" s="471"/>
      <c r="G609" s="471"/>
      <c r="H609" s="471"/>
      <c r="I609" s="435"/>
      <c r="J609" s="435"/>
      <c r="K609" s="435"/>
      <c r="L609" s="435"/>
      <c r="M609" s="435"/>
      <c r="N609" s="435"/>
      <c r="O609" s="435"/>
      <c r="P609" s="435"/>
      <c r="Q609" s="435"/>
      <c r="R609" s="435"/>
      <c r="S609" s="435"/>
      <c r="T609" s="435"/>
      <c r="U609" s="435"/>
      <c r="V609" s="435"/>
      <c r="W609" s="435"/>
      <c r="X609" s="435"/>
      <c r="Y609" s="435"/>
      <c r="Z609" s="435"/>
      <c r="AA609" s="435"/>
      <c r="AB609" s="435"/>
      <c r="AC609" s="435"/>
    </row>
    <row r="610" spans="1:29" s="436" customFormat="1" ht="18" customHeight="1" x14ac:dyDescent="0.25">
      <c r="A610" s="435"/>
      <c r="B610" s="936"/>
      <c r="C610" s="472" t="str">
        <f t="shared" si="333"/>
        <v/>
      </c>
      <c r="D610" s="850">
        <f t="shared" si="334"/>
        <v>0</v>
      </c>
      <c r="E610" s="471"/>
      <c r="F610" s="471"/>
      <c r="G610" s="471"/>
      <c r="H610" s="471"/>
      <c r="I610" s="435"/>
      <c r="J610" s="435"/>
      <c r="K610" s="435"/>
      <c r="L610" s="435"/>
      <c r="M610" s="435"/>
      <c r="N610" s="435"/>
      <c r="O610" s="435"/>
      <c r="P610" s="435"/>
      <c r="Q610" s="435"/>
      <c r="R610" s="435"/>
      <c r="S610" s="435"/>
      <c r="T610" s="435"/>
      <c r="U610" s="435"/>
      <c r="V610" s="435"/>
      <c r="W610" s="435"/>
      <c r="X610" s="435"/>
      <c r="Y610" s="435"/>
      <c r="Z610" s="435"/>
      <c r="AA610" s="435"/>
      <c r="AB610" s="435"/>
      <c r="AC610" s="435"/>
    </row>
    <row r="611" spans="1:29" s="436" customFormat="1" ht="18" customHeight="1" x14ac:dyDescent="0.25">
      <c r="A611" s="435"/>
      <c r="B611" s="936"/>
      <c r="C611" s="472" t="str">
        <f t="shared" si="333"/>
        <v/>
      </c>
      <c r="D611" s="850">
        <f t="shared" si="334"/>
        <v>0</v>
      </c>
      <c r="E611" s="471"/>
      <c r="F611" s="471"/>
      <c r="G611" s="471"/>
      <c r="H611" s="471"/>
      <c r="I611" s="435"/>
      <c r="J611" s="435"/>
      <c r="K611" s="435"/>
      <c r="L611" s="435"/>
      <c r="M611" s="435"/>
      <c r="N611" s="435"/>
      <c r="O611" s="435"/>
      <c r="P611" s="435"/>
      <c r="Q611" s="435"/>
      <c r="R611" s="435"/>
      <c r="S611" s="435"/>
      <c r="T611" s="435"/>
      <c r="U611" s="435"/>
      <c r="V611" s="435"/>
      <c r="W611" s="435"/>
      <c r="X611" s="435"/>
      <c r="Y611" s="435"/>
      <c r="Z611" s="435"/>
      <c r="AA611" s="435"/>
      <c r="AB611" s="435"/>
      <c r="AC611" s="435"/>
    </row>
    <row r="612" spans="1:29" s="436" customFormat="1" ht="18" customHeight="1" x14ac:dyDescent="0.25">
      <c r="A612" s="435"/>
      <c r="B612" s="936"/>
      <c r="C612" s="472" t="str">
        <f t="shared" si="333"/>
        <v/>
      </c>
      <c r="D612" s="850">
        <f t="shared" si="334"/>
        <v>0</v>
      </c>
      <c r="E612" s="471"/>
      <c r="F612" s="471"/>
      <c r="G612" s="471"/>
      <c r="H612" s="471"/>
      <c r="I612" s="435"/>
      <c r="J612" s="435"/>
      <c r="K612" s="435"/>
      <c r="L612" s="435"/>
      <c r="M612" s="435"/>
      <c r="N612" s="435"/>
      <c r="O612" s="435"/>
      <c r="P612" s="435"/>
      <c r="Q612" s="435"/>
      <c r="R612" s="435"/>
      <c r="S612" s="435"/>
      <c r="T612" s="435"/>
      <c r="U612" s="435"/>
      <c r="V612" s="435"/>
      <c r="W612" s="435"/>
      <c r="X612" s="435"/>
      <c r="Y612" s="435"/>
      <c r="Z612" s="435"/>
      <c r="AA612" s="435"/>
      <c r="AB612" s="435"/>
      <c r="AC612" s="435"/>
    </row>
    <row r="613" spans="1:29" s="436" customFormat="1" ht="18" customHeight="1" x14ac:dyDescent="0.25">
      <c r="A613" s="435"/>
      <c r="B613" s="936"/>
      <c r="C613" s="472" t="str">
        <f t="shared" si="333"/>
        <v/>
      </c>
      <c r="D613" s="850">
        <f t="shared" si="334"/>
        <v>0</v>
      </c>
      <c r="E613" s="471"/>
      <c r="F613" s="471"/>
      <c r="G613" s="471"/>
      <c r="H613" s="471"/>
      <c r="I613" s="435"/>
      <c r="J613" s="435"/>
      <c r="K613" s="435"/>
      <c r="L613" s="435"/>
      <c r="M613" s="435"/>
      <c r="N613" s="435"/>
      <c r="O613" s="435"/>
      <c r="P613" s="435"/>
      <c r="Q613" s="435"/>
      <c r="R613" s="435"/>
      <c r="S613" s="435"/>
      <c r="T613" s="435"/>
      <c r="U613" s="435"/>
      <c r="V613" s="435"/>
      <c r="W613" s="435"/>
      <c r="X613" s="435"/>
      <c r="Y613" s="435"/>
      <c r="Z613" s="435"/>
      <c r="AA613" s="435"/>
      <c r="AB613" s="435"/>
      <c r="AC613" s="435"/>
    </row>
    <row r="614" spans="1:29" s="436" customFormat="1" ht="18" customHeight="1" x14ac:dyDescent="0.25">
      <c r="A614" s="435"/>
      <c r="B614" s="936"/>
      <c r="C614" s="472" t="str">
        <f t="shared" si="333"/>
        <v/>
      </c>
      <c r="D614" s="850">
        <f t="shared" si="334"/>
        <v>0</v>
      </c>
      <c r="E614" s="471"/>
      <c r="F614" s="471"/>
      <c r="G614" s="471"/>
      <c r="H614" s="471"/>
      <c r="I614" s="435"/>
      <c r="J614" s="435"/>
      <c r="K614" s="435"/>
      <c r="L614" s="435"/>
      <c r="M614" s="435"/>
      <c r="N614" s="435"/>
      <c r="O614" s="435"/>
      <c r="P614" s="435"/>
      <c r="Q614" s="435"/>
      <c r="R614" s="435"/>
      <c r="S614" s="435"/>
      <c r="T614" s="435"/>
      <c r="U614" s="435"/>
      <c r="V614" s="435"/>
      <c r="W614" s="435"/>
      <c r="X614" s="435"/>
      <c r="Y614" s="435"/>
      <c r="Z614" s="435"/>
      <c r="AA614" s="435"/>
      <c r="AB614" s="435"/>
      <c r="AC614" s="435"/>
    </row>
    <row r="615" spans="1:29" s="436" customFormat="1" ht="18" customHeight="1" x14ac:dyDescent="0.25">
      <c r="A615" s="435"/>
      <c r="B615" s="936"/>
      <c r="C615" s="472" t="str">
        <f t="shared" si="333"/>
        <v/>
      </c>
      <c r="D615" s="850">
        <f t="shared" si="334"/>
        <v>0</v>
      </c>
      <c r="E615" s="471"/>
      <c r="F615" s="471"/>
      <c r="G615" s="471"/>
      <c r="H615" s="471"/>
      <c r="I615" s="435"/>
      <c r="J615" s="435"/>
      <c r="K615" s="435"/>
      <c r="L615" s="435"/>
      <c r="M615" s="435"/>
      <c r="N615" s="435"/>
      <c r="O615" s="435"/>
      <c r="P615" s="435"/>
      <c r="Q615" s="435"/>
      <c r="R615" s="435"/>
      <c r="S615" s="435"/>
      <c r="T615" s="435"/>
      <c r="U615" s="435"/>
      <c r="V615" s="435"/>
      <c r="W615" s="435"/>
      <c r="X615" s="435"/>
      <c r="Y615" s="435"/>
      <c r="Z615" s="435"/>
      <c r="AA615" s="435"/>
      <c r="AB615" s="435"/>
      <c r="AC615" s="435"/>
    </row>
    <row r="616" spans="1:29" s="436" customFormat="1" ht="18" customHeight="1" x14ac:dyDescent="0.25">
      <c r="A616" s="435"/>
      <c r="B616" s="923"/>
      <c r="C616" s="472" t="str">
        <f t="shared" si="333"/>
        <v/>
      </c>
      <c r="D616" s="850">
        <f>SUMIF($C$462:$C$486,C616,$H$462:$H$486)</f>
        <v>0</v>
      </c>
      <c r="E616" s="471"/>
      <c r="F616" s="471"/>
      <c r="G616" s="471"/>
      <c r="H616" s="471"/>
      <c r="I616" s="435"/>
      <c r="J616" s="435"/>
      <c r="K616" s="435"/>
      <c r="L616" s="435"/>
      <c r="M616" s="435"/>
      <c r="N616" s="435"/>
      <c r="O616" s="435"/>
      <c r="P616" s="435"/>
      <c r="Q616" s="435"/>
      <c r="R616" s="435"/>
      <c r="S616" s="435"/>
      <c r="T616" s="435"/>
      <c r="U616" s="435"/>
      <c r="V616" s="435"/>
      <c r="W616" s="435"/>
      <c r="X616" s="435"/>
      <c r="Y616" s="435"/>
      <c r="Z616" s="435"/>
      <c r="AA616" s="435"/>
      <c r="AB616" s="435"/>
      <c r="AC616" s="435"/>
    </row>
    <row r="617" spans="1:29" s="436" customFormat="1" ht="18" customHeight="1" thickBot="1" x14ac:dyDescent="0.3">
      <c r="A617" s="435"/>
      <c r="B617" s="924"/>
      <c r="C617" s="473" t="str">
        <f t="shared" si="333"/>
        <v/>
      </c>
      <c r="D617" s="851">
        <f>SUMIF($C$462:$C$486,C617,$H$462:$H$486)</f>
        <v>0</v>
      </c>
      <c r="E617" s="471"/>
      <c r="F617" s="471"/>
      <c r="G617" s="471"/>
      <c r="H617" s="471"/>
      <c r="I617" s="435"/>
      <c r="J617" s="435"/>
      <c r="K617" s="435"/>
      <c r="L617" s="435"/>
      <c r="M617" s="435"/>
      <c r="N617" s="435"/>
      <c r="O617" s="435"/>
      <c r="P617" s="435"/>
      <c r="Q617" s="435"/>
      <c r="R617" s="435"/>
      <c r="S617" s="435"/>
      <c r="T617" s="435"/>
      <c r="U617" s="435"/>
      <c r="V617" s="435"/>
      <c r="W617" s="435"/>
      <c r="X617" s="435"/>
      <c r="Y617" s="435"/>
      <c r="Z617" s="435"/>
      <c r="AA617" s="435"/>
      <c r="AB617" s="435"/>
      <c r="AC617" s="435"/>
    </row>
    <row r="618" spans="1:29" s="436" customFormat="1" ht="18" customHeight="1" x14ac:dyDescent="0.25">
      <c r="A618" s="435"/>
      <c r="B618" s="936" t="str">
        <f>B487</f>
        <v>Chamber Cleaning</v>
      </c>
      <c r="C618" s="474" t="str">
        <f>AG27</f>
        <v/>
      </c>
      <c r="D618" s="852">
        <f t="shared" ref="D618:D626" si="335">SUMIF($C$488:$C$512,C618,$H$488:$H$512)</f>
        <v>0</v>
      </c>
      <c r="E618" s="471"/>
      <c r="F618" s="471"/>
      <c r="G618" s="471"/>
      <c r="H618" s="471"/>
      <c r="I618" s="435"/>
      <c r="J618" s="435"/>
      <c r="K618" s="435"/>
      <c r="L618" s="435"/>
      <c r="M618" s="435"/>
      <c r="N618" s="435"/>
      <c r="O618" s="435"/>
      <c r="P618" s="435"/>
      <c r="Q618" s="435"/>
      <c r="R618" s="435"/>
      <c r="S618" s="435"/>
      <c r="T618" s="435"/>
      <c r="U618" s="435"/>
      <c r="V618" s="435"/>
      <c r="W618" s="435"/>
      <c r="X618" s="435"/>
      <c r="Y618" s="435"/>
      <c r="Z618" s="435"/>
      <c r="AA618" s="435"/>
      <c r="AB618" s="435"/>
      <c r="AC618" s="435"/>
    </row>
    <row r="619" spans="1:29" s="436" customFormat="1" ht="18" customHeight="1" x14ac:dyDescent="0.25">
      <c r="A619" s="435"/>
      <c r="B619" s="936"/>
      <c r="C619" s="474" t="str">
        <f>AG28</f>
        <v/>
      </c>
      <c r="D619" s="853">
        <f t="shared" si="335"/>
        <v>0</v>
      </c>
      <c r="E619" s="471"/>
      <c r="F619" s="471"/>
      <c r="G619" s="471"/>
      <c r="H619" s="471"/>
      <c r="I619" s="435"/>
      <c r="J619" s="435"/>
      <c r="K619" s="435"/>
      <c r="L619" s="435"/>
      <c r="M619" s="435"/>
      <c r="N619" s="435"/>
      <c r="O619" s="435"/>
      <c r="P619" s="435"/>
      <c r="Q619" s="435"/>
      <c r="R619" s="435"/>
      <c r="S619" s="435"/>
      <c r="T619" s="435"/>
      <c r="U619" s="435"/>
      <c r="V619" s="435"/>
      <c r="W619" s="435"/>
      <c r="X619" s="435"/>
      <c r="Y619" s="435"/>
      <c r="Z619" s="435"/>
      <c r="AA619" s="435"/>
      <c r="AB619" s="435"/>
      <c r="AC619" s="435"/>
    </row>
    <row r="620" spans="1:29" s="436" customFormat="1" ht="18" customHeight="1" x14ac:dyDescent="0.25">
      <c r="A620" s="435"/>
      <c r="B620" s="936"/>
      <c r="C620" s="474" t="str">
        <f t="shared" ref="C620:C642" si="336">AG29</f>
        <v/>
      </c>
      <c r="D620" s="853">
        <f t="shared" si="335"/>
        <v>0</v>
      </c>
      <c r="E620" s="471"/>
      <c r="F620" s="471"/>
      <c r="G620" s="471"/>
      <c r="H620" s="471"/>
      <c r="I620" s="435"/>
      <c r="J620" s="435"/>
      <c r="K620" s="435"/>
      <c r="L620" s="435"/>
      <c r="M620" s="435"/>
      <c r="N620" s="435"/>
      <c r="O620" s="435"/>
      <c r="P620" s="435"/>
      <c r="Q620" s="435"/>
      <c r="R620" s="435"/>
      <c r="S620" s="435"/>
      <c r="T620" s="435"/>
      <c r="U620" s="435"/>
      <c r="V620" s="435"/>
      <c r="W620" s="435"/>
      <c r="X620" s="435"/>
      <c r="Y620" s="435"/>
      <c r="Z620" s="435"/>
      <c r="AA620" s="435"/>
      <c r="AB620" s="435"/>
      <c r="AC620" s="435"/>
    </row>
    <row r="621" spans="1:29" s="436" customFormat="1" ht="18" customHeight="1" x14ac:dyDescent="0.25">
      <c r="A621" s="435"/>
      <c r="B621" s="936"/>
      <c r="C621" s="474" t="str">
        <f t="shared" si="336"/>
        <v/>
      </c>
      <c r="D621" s="853">
        <f t="shared" si="335"/>
        <v>0</v>
      </c>
      <c r="E621" s="471"/>
      <c r="F621" s="471"/>
      <c r="G621" s="471"/>
      <c r="H621" s="471"/>
      <c r="I621" s="435"/>
      <c r="J621" s="435"/>
      <c r="K621" s="435"/>
      <c r="L621" s="435"/>
      <c r="M621" s="435"/>
      <c r="N621" s="435"/>
      <c r="O621" s="435"/>
      <c r="P621" s="435"/>
      <c r="Q621" s="435"/>
      <c r="R621" s="435"/>
      <c r="S621" s="435"/>
      <c r="T621" s="435"/>
      <c r="U621" s="435"/>
      <c r="V621" s="435"/>
      <c r="W621" s="435"/>
      <c r="X621" s="435"/>
      <c r="Y621" s="435"/>
      <c r="Z621" s="435"/>
      <c r="AA621" s="435"/>
      <c r="AB621" s="435"/>
      <c r="AC621" s="435"/>
    </row>
    <row r="622" spans="1:29" s="436" customFormat="1" ht="18" customHeight="1" x14ac:dyDescent="0.25">
      <c r="A622" s="435"/>
      <c r="B622" s="936"/>
      <c r="C622" s="474" t="str">
        <f t="shared" si="336"/>
        <v/>
      </c>
      <c r="D622" s="853">
        <f t="shared" si="335"/>
        <v>0</v>
      </c>
      <c r="E622" s="471"/>
      <c r="F622" s="471"/>
      <c r="G622" s="471"/>
      <c r="H622" s="471"/>
      <c r="I622" s="435"/>
      <c r="J622" s="435"/>
      <c r="K622" s="435"/>
      <c r="L622" s="435"/>
      <c r="M622" s="435"/>
      <c r="N622" s="435"/>
      <c r="O622" s="435"/>
      <c r="P622" s="435"/>
      <c r="Q622" s="435"/>
      <c r="R622" s="435"/>
      <c r="S622" s="435"/>
      <c r="T622" s="435"/>
      <c r="U622" s="435"/>
      <c r="V622" s="435"/>
      <c r="W622" s="435"/>
      <c r="X622" s="435"/>
      <c r="Y622" s="435"/>
      <c r="Z622" s="435"/>
      <c r="AA622" s="435"/>
      <c r="AB622" s="435"/>
      <c r="AC622" s="435"/>
    </row>
    <row r="623" spans="1:29" s="436" customFormat="1" ht="18" customHeight="1" x14ac:dyDescent="0.25">
      <c r="A623" s="435"/>
      <c r="B623" s="936"/>
      <c r="C623" s="474" t="str">
        <f t="shared" si="336"/>
        <v/>
      </c>
      <c r="D623" s="853">
        <f t="shared" si="335"/>
        <v>0</v>
      </c>
      <c r="E623" s="471"/>
      <c r="F623" s="471"/>
      <c r="G623" s="471"/>
      <c r="H623" s="471"/>
      <c r="I623" s="435"/>
      <c r="J623" s="435"/>
      <c r="K623" s="435"/>
      <c r="L623" s="435"/>
      <c r="M623" s="435"/>
      <c r="N623" s="435"/>
      <c r="O623" s="435"/>
      <c r="P623" s="435"/>
      <c r="Q623" s="435"/>
      <c r="R623" s="435"/>
      <c r="S623" s="435"/>
      <c r="T623" s="435"/>
      <c r="U623" s="435"/>
      <c r="V623" s="435"/>
      <c r="W623" s="435"/>
      <c r="X623" s="435"/>
      <c r="Y623" s="435"/>
      <c r="Z623" s="435"/>
      <c r="AA623" s="435"/>
      <c r="AB623" s="435"/>
      <c r="AC623" s="435"/>
    </row>
    <row r="624" spans="1:29" s="436" customFormat="1" ht="18" customHeight="1" x14ac:dyDescent="0.25">
      <c r="A624" s="435"/>
      <c r="B624" s="936"/>
      <c r="C624" s="474" t="str">
        <f t="shared" si="336"/>
        <v/>
      </c>
      <c r="D624" s="853">
        <f t="shared" si="335"/>
        <v>0</v>
      </c>
      <c r="E624" s="471"/>
      <c r="F624" s="471"/>
      <c r="G624" s="471"/>
      <c r="H624" s="471"/>
      <c r="I624" s="435"/>
      <c r="J624" s="435"/>
      <c r="K624" s="435"/>
      <c r="L624" s="435"/>
      <c r="M624" s="435"/>
      <c r="N624" s="435"/>
      <c r="O624" s="435"/>
      <c r="P624" s="435"/>
      <c r="Q624" s="435"/>
      <c r="R624" s="435"/>
      <c r="S624" s="435"/>
      <c r="T624" s="435"/>
      <c r="U624" s="435"/>
      <c r="V624" s="435"/>
      <c r="W624" s="435"/>
      <c r="X624" s="435"/>
      <c r="Y624" s="435"/>
      <c r="Z624" s="435"/>
      <c r="AA624" s="435"/>
      <c r="AB624" s="435"/>
      <c r="AC624" s="435"/>
    </row>
    <row r="625" spans="1:29" s="436" customFormat="1" ht="18" customHeight="1" x14ac:dyDescent="0.25">
      <c r="A625" s="435"/>
      <c r="B625" s="936"/>
      <c r="C625" s="474" t="str">
        <f t="shared" si="336"/>
        <v/>
      </c>
      <c r="D625" s="853">
        <f t="shared" si="335"/>
        <v>0</v>
      </c>
      <c r="E625" s="471"/>
      <c r="F625" s="471"/>
      <c r="G625" s="471"/>
      <c r="H625" s="471"/>
      <c r="I625" s="435"/>
      <c r="J625" s="435"/>
      <c r="K625" s="435"/>
      <c r="L625" s="435"/>
      <c r="M625" s="435"/>
      <c r="N625" s="435"/>
      <c r="O625" s="435"/>
      <c r="P625" s="435"/>
      <c r="Q625" s="435"/>
      <c r="R625" s="435"/>
      <c r="S625" s="435"/>
      <c r="T625" s="435"/>
      <c r="U625" s="435"/>
      <c r="V625" s="435"/>
      <c r="W625" s="435"/>
      <c r="X625" s="435"/>
      <c r="Y625" s="435"/>
      <c r="Z625" s="435"/>
      <c r="AA625" s="435"/>
      <c r="AB625" s="435"/>
      <c r="AC625" s="435"/>
    </row>
    <row r="626" spans="1:29" s="436" customFormat="1" ht="18" customHeight="1" x14ac:dyDescent="0.25">
      <c r="A626" s="435"/>
      <c r="B626" s="936"/>
      <c r="C626" s="474" t="str">
        <f t="shared" si="336"/>
        <v/>
      </c>
      <c r="D626" s="853">
        <f t="shared" si="335"/>
        <v>0</v>
      </c>
      <c r="E626" s="471"/>
      <c r="F626" s="471"/>
      <c r="G626" s="471"/>
      <c r="H626" s="471"/>
      <c r="I626" s="435"/>
      <c r="J626" s="435"/>
      <c r="K626" s="435"/>
      <c r="L626" s="435"/>
      <c r="M626" s="435"/>
      <c r="N626" s="435"/>
      <c r="O626" s="435"/>
      <c r="P626" s="435"/>
      <c r="Q626" s="435"/>
      <c r="R626" s="435"/>
      <c r="S626" s="435"/>
      <c r="T626" s="435"/>
      <c r="U626" s="435"/>
      <c r="V626" s="435"/>
      <c r="W626" s="435"/>
      <c r="X626" s="435"/>
      <c r="Y626" s="435"/>
      <c r="Z626" s="435"/>
      <c r="AA626" s="435"/>
      <c r="AB626" s="435"/>
      <c r="AC626" s="435"/>
    </row>
    <row r="627" spans="1:29" s="436" customFormat="1" ht="18" customHeight="1" x14ac:dyDescent="0.25">
      <c r="A627" s="435"/>
      <c r="B627" s="936"/>
      <c r="C627" s="474" t="str">
        <f t="shared" si="336"/>
        <v/>
      </c>
      <c r="D627" s="853">
        <f t="shared" ref="D627:D642" si="337">SUMIF($C$488:$C$512,C627,$H$488:$H$512)</f>
        <v>0</v>
      </c>
      <c r="E627" s="471"/>
      <c r="F627" s="471"/>
      <c r="G627" s="471"/>
      <c r="H627" s="471"/>
      <c r="I627" s="435"/>
      <c r="J627" s="435"/>
      <c r="K627" s="435"/>
      <c r="L627" s="435"/>
      <c r="M627" s="435"/>
      <c r="N627" s="435"/>
      <c r="O627" s="435"/>
      <c r="P627" s="435"/>
      <c r="Q627" s="435"/>
      <c r="R627" s="435"/>
      <c r="S627" s="435"/>
      <c r="T627" s="435"/>
      <c r="U627" s="435"/>
      <c r="V627" s="435"/>
      <c r="W627" s="435"/>
      <c r="X627" s="435"/>
      <c r="Y627" s="435"/>
      <c r="Z627" s="435"/>
      <c r="AA627" s="435"/>
      <c r="AB627" s="435"/>
      <c r="AC627" s="435"/>
    </row>
    <row r="628" spans="1:29" s="436" customFormat="1" ht="18" customHeight="1" x14ac:dyDescent="0.25">
      <c r="A628" s="435"/>
      <c r="B628" s="936"/>
      <c r="C628" s="474" t="str">
        <f t="shared" si="336"/>
        <v/>
      </c>
      <c r="D628" s="853">
        <f t="shared" si="337"/>
        <v>0</v>
      </c>
      <c r="E628" s="471"/>
      <c r="F628" s="471"/>
      <c r="G628" s="471"/>
      <c r="H628" s="471"/>
      <c r="I628" s="435"/>
      <c r="J628" s="435"/>
      <c r="K628" s="435"/>
      <c r="L628" s="435"/>
      <c r="M628" s="435"/>
      <c r="N628" s="435"/>
      <c r="O628" s="435"/>
      <c r="P628" s="435"/>
      <c r="Q628" s="435"/>
      <c r="R628" s="435"/>
      <c r="S628" s="435"/>
      <c r="T628" s="435"/>
      <c r="U628" s="435"/>
      <c r="V628" s="435"/>
      <c r="W628" s="435"/>
      <c r="X628" s="435"/>
      <c r="Y628" s="435"/>
      <c r="Z628" s="435"/>
      <c r="AA628" s="435"/>
      <c r="AB628" s="435"/>
      <c r="AC628" s="435"/>
    </row>
    <row r="629" spans="1:29" s="436" customFormat="1" ht="18" customHeight="1" x14ac:dyDescent="0.25">
      <c r="A629" s="435"/>
      <c r="B629" s="936"/>
      <c r="C629" s="474" t="str">
        <f t="shared" si="336"/>
        <v/>
      </c>
      <c r="D629" s="853">
        <f t="shared" si="337"/>
        <v>0</v>
      </c>
      <c r="E629" s="471"/>
      <c r="F629" s="471"/>
      <c r="G629" s="471"/>
      <c r="H629" s="471"/>
      <c r="I629" s="435"/>
      <c r="J629" s="435"/>
      <c r="K629" s="435"/>
      <c r="L629" s="435"/>
      <c r="M629" s="435"/>
      <c r="N629" s="435"/>
      <c r="O629" s="435"/>
      <c r="P629" s="435"/>
      <c r="Q629" s="435"/>
      <c r="R629" s="435"/>
      <c r="S629" s="435"/>
      <c r="T629" s="435"/>
      <c r="U629" s="435"/>
      <c r="V629" s="435"/>
      <c r="W629" s="435"/>
      <c r="X629" s="435"/>
      <c r="Y629" s="435"/>
      <c r="Z629" s="435"/>
      <c r="AA629" s="435"/>
      <c r="AB629" s="435"/>
      <c r="AC629" s="435"/>
    </row>
    <row r="630" spans="1:29" s="436" customFormat="1" ht="18" customHeight="1" x14ac:dyDescent="0.25">
      <c r="A630" s="435"/>
      <c r="B630" s="936"/>
      <c r="C630" s="474" t="str">
        <f t="shared" si="336"/>
        <v/>
      </c>
      <c r="D630" s="853">
        <f t="shared" si="337"/>
        <v>0</v>
      </c>
      <c r="E630" s="471"/>
      <c r="F630" s="471"/>
      <c r="G630" s="471"/>
      <c r="H630" s="471"/>
      <c r="I630" s="435"/>
      <c r="J630" s="435"/>
      <c r="K630" s="435"/>
      <c r="L630" s="435"/>
      <c r="M630" s="435"/>
      <c r="N630" s="435"/>
      <c r="O630" s="435"/>
      <c r="P630" s="435"/>
      <c r="Q630" s="435"/>
      <c r="R630" s="435"/>
      <c r="S630" s="435"/>
      <c r="T630" s="435"/>
      <c r="U630" s="435"/>
      <c r="V630" s="435"/>
      <c r="W630" s="435"/>
      <c r="X630" s="435"/>
      <c r="Y630" s="435"/>
      <c r="Z630" s="435"/>
      <c r="AA630" s="435"/>
      <c r="AB630" s="435"/>
      <c r="AC630" s="435"/>
    </row>
    <row r="631" spans="1:29" s="436" customFormat="1" ht="18" customHeight="1" x14ac:dyDescent="0.25">
      <c r="A631" s="435"/>
      <c r="B631" s="936"/>
      <c r="C631" s="474" t="str">
        <f t="shared" si="336"/>
        <v/>
      </c>
      <c r="D631" s="853">
        <f t="shared" si="337"/>
        <v>0</v>
      </c>
      <c r="E631" s="471"/>
      <c r="F631" s="471"/>
      <c r="G631" s="471"/>
      <c r="H631" s="471"/>
      <c r="I631" s="435"/>
      <c r="J631" s="435"/>
      <c r="K631" s="435"/>
      <c r="L631" s="435"/>
      <c r="M631" s="435"/>
      <c r="N631" s="435"/>
      <c r="O631" s="435"/>
      <c r="P631" s="435"/>
      <c r="Q631" s="435"/>
      <c r="R631" s="435"/>
      <c r="S631" s="435"/>
      <c r="T631" s="435"/>
      <c r="U631" s="435"/>
      <c r="V631" s="435"/>
      <c r="W631" s="435"/>
      <c r="X631" s="435"/>
      <c r="Y631" s="435"/>
      <c r="Z631" s="435"/>
      <c r="AA631" s="435"/>
      <c r="AB631" s="435"/>
      <c r="AC631" s="435"/>
    </row>
    <row r="632" spans="1:29" s="436" customFormat="1" ht="18" customHeight="1" x14ac:dyDescent="0.25">
      <c r="A632" s="435"/>
      <c r="B632" s="936"/>
      <c r="C632" s="474" t="str">
        <f t="shared" si="336"/>
        <v/>
      </c>
      <c r="D632" s="853">
        <f t="shared" si="337"/>
        <v>0</v>
      </c>
      <c r="E632" s="471"/>
      <c r="F632" s="471"/>
      <c r="G632" s="471"/>
      <c r="H632" s="471"/>
      <c r="I632" s="435"/>
      <c r="J632" s="435"/>
      <c r="K632" s="435"/>
      <c r="L632" s="435"/>
      <c r="M632" s="435"/>
      <c r="N632" s="435"/>
      <c r="O632" s="435"/>
      <c r="P632" s="435"/>
      <c r="Q632" s="435"/>
      <c r="R632" s="435"/>
      <c r="S632" s="435"/>
      <c r="T632" s="435"/>
      <c r="U632" s="435"/>
      <c r="V632" s="435"/>
      <c r="W632" s="435"/>
      <c r="X632" s="435"/>
      <c r="Y632" s="435"/>
      <c r="Z632" s="435"/>
      <c r="AA632" s="435"/>
      <c r="AB632" s="435"/>
      <c r="AC632" s="435"/>
    </row>
    <row r="633" spans="1:29" s="436" customFormat="1" ht="18" customHeight="1" x14ac:dyDescent="0.25">
      <c r="A633" s="435"/>
      <c r="B633" s="936"/>
      <c r="C633" s="474" t="str">
        <f t="shared" si="336"/>
        <v/>
      </c>
      <c r="D633" s="853">
        <f t="shared" si="337"/>
        <v>0</v>
      </c>
      <c r="E633" s="471"/>
      <c r="F633" s="471"/>
      <c r="G633" s="471"/>
      <c r="H633" s="471"/>
      <c r="I633" s="435"/>
      <c r="J633" s="435"/>
      <c r="K633" s="435"/>
      <c r="L633" s="435"/>
      <c r="M633" s="435"/>
      <c r="N633" s="435"/>
      <c r="O633" s="435"/>
      <c r="P633" s="435"/>
      <c r="Q633" s="435"/>
      <c r="R633" s="435"/>
      <c r="S633" s="435"/>
      <c r="T633" s="435"/>
      <c r="U633" s="435"/>
      <c r="V633" s="435"/>
      <c r="W633" s="435"/>
      <c r="X633" s="435"/>
      <c r="Y633" s="435"/>
      <c r="Z633" s="435"/>
      <c r="AA633" s="435"/>
      <c r="AB633" s="435"/>
      <c r="AC633" s="435"/>
    </row>
    <row r="634" spans="1:29" s="436" customFormat="1" ht="18" customHeight="1" x14ac:dyDescent="0.25">
      <c r="A634" s="435"/>
      <c r="B634" s="936"/>
      <c r="C634" s="474" t="str">
        <f t="shared" si="336"/>
        <v/>
      </c>
      <c r="D634" s="853">
        <f t="shared" si="337"/>
        <v>0</v>
      </c>
      <c r="E634" s="471"/>
      <c r="F634" s="471"/>
      <c r="G634" s="471"/>
      <c r="H634" s="471"/>
      <c r="I634" s="435"/>
      <c r="J634" s="435"/>
      <c r="K634" s="435"/>
      <c r="L634" s="435"/>
      <c r="M634" s="435"/>
      <c r="N634" s="435"/>
      <c r="O634" s="435"/>
      <c r="P634" s="435"/>
      <c r="Q634" s="435"/>
      <c r="R634" s="435"/>
      <c r="S634" s="435"/>
      <c r="T634" s="435"/>
      <c r="U634" s="435"/>
      <c r="V634" s="435"/>
      <c r="W634" s="435"/>
      <c r="X634" s="435"/>
      <c r="Y634" s="435"/>
      <c r="Z634" s="435"/>
      <c r="AA634" s="435"/>
      <c r="AB634" s="435"/>
      <c r="AC634" s="435"/>
    </row>
    <row r="635" spans="1:29" s="436" customFormat="1" ht="18" customHeight="1" x14ac:dyDescent="0.25">
      <c r="A635" s="435"/>
      <c r="B635" s="936"/>
      <c r="C635" s="474" t="str">
        <f t="shared" si="336"/>
        <v/>
      </c>
      <c r="D635" s="853">
        <f t="shared" si="337"/>
        <v>0</v>
      </c>
      <c r="E635" s="471"/>
      <c r="F635" s="471"/>
      <c r="G635" s="471"/>
      <c r="H635" s="471"/>
      <c r="I635" s="435"/>
      <c r="J635" s="435"/>
      <c r="K635" s="435"/>
      <c r="L635" s="435"/>
      <c r="M635" s="435"/>
      <c r="N635" s="435"/>
      <c r="O635" s="435"/>
      <c r="P635" s="435"/>
      <c r="Q635" s="435"/>
      <c r="R635" s="435"/>
      <c r="S635" s="435"/>
      <c r="T635" s="435"/>
      <c r="U635" s="435"/>
      <c r="V635" s="435"/>
      <c r="W635" s="435"/>
      <c r="X635" s="435"/>
      <c r="Y635" s="435"/>
      <c r="Z635" s="435"/>
      <c r="AA635" s="435"/>
      <c r="AB635" s="435"/>
      <c r="AC635" s="435"/>
    </row>
    <row r="636" spans="1:29" s="436" customFormat="1" ht="18" customHeight="1" x14ac:dyDescent="0.25">
      <c r="A636" s="435"/>
      <c r="B636" s="936"/>
      <c r="C636" s="474" t="str">
        <f t="shared" si="336"/>
        <v/>
      </c>
      <c r="D636" s="853">
        <f t="shared" si="337"/>
        <v>0</v>
      </c>
      <c r="E636" s="471"/>
      <c r="F636" s="471"/>
      <c r="G636" s="471"/>
      <c r="H636" s="471"/>
      <c r="I636" s="435"/>
      <c r="J636" s="435"/>
      <c r="K636" s="435"/>
      <c r="L636" s="435"/>
      <c r="M636" s="435"/>
      <c r="N636" s="435"/>
      <c r="O636" s="435"/>
      <c r="P636" s="435"/>
      <c r="Q636" s="435"/>
      <c r="R636" s="435"/>
      <c r="S636" s="435"/>
      <c r="T636" s="435"/>
      <c r="U636" s="435"/>
      <c r="V636" s="435"/>
      <c r="W636" s="435"/>
      <c r="X636" s="435"/>
      <c r="Y636" s="435"/>
      <c r="Z636" s="435"/>
      <c r="AA636" s="435"/>
      <c r="AB636" s="435"/>
      <c r="AC636" s="435"/>
    </row>
    <row r="637" spans="1:29" s="436" customFormat="1" ht="18" customHeight="1" x14ac:dyDescent="0.25">
      <c r="A637" s="435"/>
      <c r="B637" s="936"/>
      <c r="C637" s="474" t="str">
        <f t="shared" si="336"/>
        <v/>
      </c>
      <c r="D637" s="853">
        <f t="shared" si="337"/>
        <v>0</v>
      </c>
      <c r="E637" s="471"/>
      <c r="F637" s="471"/>
      <c r="G637" s="471"/>
      <c r="H637" s="471"/>
      <c r="I637" s="435"/>
      <c r="J637" s="435"/>
      <c r="K637" s="435"/>
      <c r="L637" s="435"/>
      <c r="M637" s="435"/>
      <c r="N637" s="435"/>
      <c r="O637" s="435"/>
      <c r="P637" s="435"/>
      <c r="Q637" s="435"/>
      <c r="R637" s="435"/>
      <c r="S637" s="435"/>
      <c r="T637" s="435"/>
      <c r="U637" s="435"/>
      <c r="V637" s="435"/>
      <c r="W637" s="435"/>
      <c r="X637" s="435"/>
      <c r="Y637" s="435"/>
      <c r="Z637" s="435"/>
      <c r="AA637" s="435"/>
      <c r="AB637" s="435"/>
      <c r="AC637" s="435"/>
    </row>
    <row r="638" spans="1:29" s="436" customFormat="1" ht="18" customHeight="1" x14ac:dyDescent="0.25">
      <c r="A638" s="435"/>
      <c r="B638" s="936"/>
      <c r="C638" s="474" t="str">
        <f t="shared" si="336"/>
        <v/>
      </c>
      <c r="D638" s="853">
        <f t="shared" si="337"/>
        <v>0</v>
      </c>
      <c r="E638" s="471"/>
      <c r="F638" s="471"/>
      <c r="G638" s="471"/>
      <c r="H638" s="471"/>
      <c r="I638" s="435"/>
      <c r="J638" s="435"/>
      <c r="K638" s="435"/>
      <c r="L638" s="435"/>
      <c r="M638" s="435"/>
      <c r="N638" s="435"/>
      <c r="O638" s="435"/>
      <c r="P638" s="435"/>
      <c r="Q638" s="435"/>
      <c r="R638" s="435"/>
      <c r="S638" s="435"/>
      <c r="T638" s="435"/>
      <c r="U638" s="435"/>
      <c r="V638" s="435"/>
      <c r="W638" s="435"/>
      <c r="X638" s="435"/>
      <c r="Y638" s="435"/>
      <c r="Z638" s="435"/>
      <c r="AA638" s="435"/>
      <c r="AB638" s="435"/>
      <c r="AC638" s="435"/>
    </row>
    <row r="639" spans="1:29" s="436" customFormat="1" ht="18" customHeight="1" x14ac:dyDescent="0.25">
      <c r="A639" s="435"/>
      <c r="B639" s="936"/>
      <c r="C639" s="474" t="str">
        <f t="shared" si="336"/>
        <v/>
      </c>
      <c r="D639" s="853">
        <f t="shared" si="337"/>
        <v>0</v>
      </c>
      <c r="E639" s="471"/>
      <c r="F639" s="471"/>
      <c r="G639" s="471"/>
      <c r="H639" s="471"/>
      <c r="I639" s="435"/>
      <c r="J639" s="435"/>
      <c r="K639" s="435"/>
      <c r="L639" s="435"/>
      <c r="M639" s="435"/>
      <c r="N639" s="435"/>
      <c r="O639" s="435"/>
      <c r="P639" s="435"/>
      <c r="Q639" s="435"/>
      <c r="R639" s="435"/>
      <c r="S639" s="435"/>
      <c r="T639" s="435"/>
      <c r="U639" s="435"/>
      <c r="V639" s="435"/>
      <c r="W639" s="435"/>
      <c r="X639" s="435"/>
      <c r="Y639" s="435"/>
      <c r="Z639" s="435"/>
      <c r="AA639" s="435"/>
      <c r="AB639" s="435"/>
      <c r="AC639" s="435"/>
    </row>
    <row r="640" spans="1:29" s="436" customFormat="1" ht="18" customHeight="1" x14ac:dyDescent="0.25">
      <c r="A640" s="435"/>
      <c r="B640" s="936"/>
      <c r="C640" s="474" t="str">
        <f t="shared" si="336"/>
        <v/>
      </c>
      <c r="D640" s="853">
        <f t="shared" si="337"/>
        <v>0</v>
      </c>
      <c r="E640" s="471"/>
      <c r="F640" s="471"/>
      <c r="G640" s="471"/>
      <c r="H640" s="471"/>
      <c r="I640" s="435"/>
      <c r="J640" s="435"/>
      <c r="K640" s="435"/>
      <c r="L640" s="435"/>
      <c r="M640" s="435"/>
      <c r="N640" s="435"/>
      <c r="O640" s="435"/>
      <c r="P640" s="435"/>
      <c r="Q640" s="435"/>
      <c r="R640" s="435"/>
      <c r="S640" s="435"/>
      <c r="T640" s="435"/>
      <c r="U640" s="435"/>
      <c r="V640" s="435"/>
      <c r="W640" s="435"/>
      <c r="X640" s="435"/>
      <c r="Y640" s="435"/>
      <c r="Z640" s="435"/>
      <c r="AA640" s="435"/>
      <c r="AB640" s="435"/>
      <c r="AC640" s="435"/>
    </row>
    <row r="641" spans="1:29" s="436" customFormat="1" ht="18" customHeight="1" x14ac:dyDescent="0.25">
      <c r="A641" s="435"/>
      <c r="B641" s="936"/>
      <c r="C641" s="474" t="str">
        <f t="shared" si="336"/>
        <v/>
      </c>
      <c r="D641" s="853">
        <f t="shared" si="337"/>
        <v>0</v>
      </c>
      <c r="E641" s="471"/>
      <c r="F641" s="471"/>
      <c r="G641" s="471"/>
      <c r="H641" s="471"/>
      <c r="I641" s="435"/>
      <c r="J641" s="435"/>
      <c r="K641" s="435"/>
      <c r="L641" s="435"/>
      <c r="M641" s="435"/>
      <c r="N641" s="435"/>
      <c r="O641" s="435"/>
      <c r="P641" s="435"/>
      <c r="Q641" s="435"/>
      <c r="R641" s="435"/>
      <c r="S641" s="435"/>
      <c r="T641" s="435"/>
      <c r="U641" s="435"/>
      <c r="V641" s="435"/>
      <c r="W641" s="435"/>
      <c r="X641" s="435"/>
      <c r="Y641" s="435"/>
      <c r="Z641" s="435"/>
      <c r="AA641" s="435"/>
      <c r="AB641" s="435"/>
      <c r="AC641" s="435"/>
    </row>
    <row r="642" spans="1:29" s="436" customFormat="1" ht="18" customHeight="1" thickBot="1" x14ac:dyDescent="0.3">
      <c r="A642" s="435"/>
      <c r="B642" s="924"/>
      <c r="C642" s="474" t="str">
        <f t="shared" si="336"/>
        <v/>
      </c>
      <c r="D642" s="853">
        <f t="shared" si="337"/>
        <v>0</v>
      </c>
      <c r="E642" s="435"/>
      <c r="F642" s="435"/>
      <c r="G642" s="435"/>
      <c r="H642" s="435"/>
      <c r="I642" s="435"/>
      <c r="J642" s="435"/>
      <c r="K642" s="435"/>
      <c r="L642" s="435"/>
      <c r="M642" s="435"/>
      <c r="N642" s="435"/>
      <c r="O642" s="435"/>
      <c r="P642" s="435"/>
      <c r="Q642" s="435"/>
      <c r="R642" s="435"/>
      <c r="S642" s="435"/>
      <c r="T642" s="435"/>
      <c r="U642" s="435"/>
      <c r="V642" s="435"/>
      <c r="W642" s="435"/>
      <c r="X642" s="435"/>
      <c r="Y642" s="435"/>
      <c r="Z642" s="435"/>
      <c r="AA642" s="435"/>
      <c r="AB642" s="435"/>
      <c r="AC642" s="435"/>
    </row>
    <row r="643" spans="1:29" s="436" customFormat="1" ht="18" customHeight="1" thickBot="1" x14ac:dyDescent="0.3">
      <c r="A643" s="435"/>
      <c r="B643" s="475" t="s">
        <v>405</v>
      </c>
      <c r="C643" s="476" t="str">
        <f>T9</f>
        <v>Nitrogen trifluoride</v>
      </c>
      <c r="D643" s="854">
        <f>SUMIF($C$514:$C$516,C643,$H$514:$H$516)</f>
        <v>0</v>
      </c>
      <c r="E643" s="435"/>
      <c r="F643" s="435"/>
      <c r="G643" s="435"/>
      <c r="H643" s="435"/>
      <c r="I643" s="435"/>
      <c r="J643" s="435"/>
      <c r="K643" s="435"/>
      <c r="L643" s="435"/>
      <c r="M643" s="435"/>
      <c r="N643" s="435"/>
      <c r="O643" s="435"/>
      <c r="P643" s="435"/>
      <c r="Q643" s="435"/>
      <c r="R643" s="435"/>
      <c r="S643" s="435"/>
      <c r="T643" s="435"/>
      <c r="U643" s="435"/>
      <c r="V643" s="435"/>
      <c r="W643" s="435"/>
      <c r="X643" s="435"/>
      <c r="Y643" s="435"/>
      <c r="Z643" s="435"/>
      <c r="AA643" s="435"/>
      <c r="AB643" s="435"/>
      <c r="AC643" s="435"/>
    </row>
    <row r="644" spans="1:29" x14ac:dyDescent="0.2">
      <c r="A644" s="234"/>
      <c r="B644" s="234"/>
      <c r="C644" s="234"/>
      <c r="D644" s="234"/>
      <c r="E644" s="234"/>
      <c r="F644" s="234"/>
      <c r="G644" s="234"/>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row>
    <row r="645" spans="1:29" ht="15" x14ac:dyDescent="0.25">
      <c r="A645" s="234"/>
      <c r="B645" s="234"/>
      <c r="C645" s="234"/>
      <c r="D645" s="234"/>
      <c r="E645" s="65" t="s">
        <v>415</v>
      </c>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row>
    <row r="646" spans="1:29" x14ac:dyDescent="0.2">
      <c r="A646" s="234"/>
      <c r="B646" s="234"/>
      <c r="C646" s="234"/>
      <c r="D646" s="234"/>
      <c r="E646" s="234"/>
      <c r="F646" s="234"/>
      <c r="G646" s="234"/>
      <c r="H646" s="234"/>
      <c r="I646" s="234"/>
      <c r="J646" s="234"/>
      <c r="K646" s="234"/>
      <c r="L646" s="234"/>
      <c r="M646" s="234"/>
      <c r="N646" s="234"/>
      <c r="O646" s="234"/>
      <c r="P646" s="234"/>
      <c r="Q646" s="234"/>
      <c r="R646" s="234"/>
      <c r="S646" s="234"/>
      <c r="T646" s="234"/>
      <c r="U646" s="234"/>
      <c r="V646" s="234"/>
      <c r="W646" s="234"/>
      <c r="X646" s="234"/>
      <c r="Y646" s="234"/>
      <c r="Z646" s="234"/>
      <c r="AA646" s="234"/>
      <c r="AB646" s="234"/>
      <c r="AC646" s="234"/>
    </row>
    <row r="647" spans="1:29" x14ac:dyDescent="0.2">
      <c r="A647" s="234"/>
      <c r="B647" s="234"/>
      <c r="C647" s="234"/>
      <c r="D647" s="234"/>
      <c r="E647" s="234"/>
      <c r="F647" s="234"/>
      <c r="G647" s="234"/>
      <c r="H647" s="234"/>
      <c r="I647" s="234"/>
      <c r="J647" s="234"/>
      <c r="K647" s="234"/>
      <c r="L647" s="234"/>
      <c r="M647" s="234"/>
      <c r="N647" s="234"/>
      <c r="O647" s="234"/>
      <c r="P647" s="234"/>
      <c r="Q647" s="234"/>
      <c r="R647" s="234"/>
      <c r="S647" s="234"/>
      <c r="T647" s="234"/>
      <c r="U647" s="234"/>
      <c r="V647" s="234"/>
      <c r="W647" s="234"/>
      <c r="X647" s="234"/>
      <c r="Y647" s="234"/>
      <c r="Z647" s="234"/>
      <c r="AA647" s="234"/>
      <c r="AB647" s="234"/>
      <c r="AC647" s="234"/>
    </row>
    <row r="648" spans="1:29" x14ac:dyDescent="0.2">
      <c r="A648" s="234"/>
      <c r="B648" s="234"/>
      <c r="C648" s="234"/>
      <c r="D648" s="234"/>
      <c r="E648" s="234"/>
      <c r="F648" s="234"/>
      <c r="G648" s="234"/>
      <c r="H648" s="234"/>
      <c r="I648" s="234"/>
      <c r="J648" s="234"/>
      <c r="K648" s="234"/>
      <c r="L648" s="234"/>
      <c r="M648" s="234"/>
      <c r="N648" s="234"/>
      <c r="O648" s="234"/>
      <c r="P648" s="234"/>
      <c r="Q648" s="234"/>
      <c r="R648" s="234"/>
      <c r="S648" s="234"/>
      <c r="T648" s="234"/>
      <c r="U648" s="234"/>
      <c r="V648" s="234"/>
      <c r="W648" s="234"/>
      <c r="X648" s="234"/>
      <c r="Y648" s="234"/>
      <c r="Z648" s="234"/>
      <c r="AA648" s="234"/>
      <c r="AB648" s="234"/>
      <c r="AC648" s="234"/>
    </row>
    <row r="649" spans="1:29" ht="15" x14ac:dyDescent="0.25">
      <c r="A649" s="234"/>
      <c r="B649" s="249" t="s">
        <v>54</v>
      </c>
      <c r="C649" s="234"/>
      <c r="D649" s="234"/>
      <c r="E649" s="234"/>
      <c r="F649" s="234"/>
      <c r="G649" s="234"/>
      <c r="H649" s="234"/>
      <c r="I649" s="234"/>
      <c r="J649" s="234"/>
      <c r="K649" s="234"/>
      <c r="L649" s="234"/>
      <c r="M649" s="234"/>
      <c r="N649" s="234"/>
      <c r="O649" s="234"/>
      <c r="P649" s="234"/>
      <c r="Q649" s="234"/>
      <c r="R649" s="234"/>
      <c r="S649" s="234"/>
      <c r="T649" s="234"/>
      <c r="U649" s="234"/>
      <c r="V649" s="234"/>
      <c r="W649" s="234"/>
      <c r="X649" s="234"/>
      <c r="Y649" s="234"/>
      <c r="Z649" s="234"/>
      <c r="AA649" s="234"/>
      <c r="AB649" s="234"/>
      <c r="AC649" s="234"/>
    </row>
    <row r="650" spans="1:29" x14ac:dyDescent="0.2">
      <c r="A650" s="234"/>
      <c r="B650" s="234"/>
      <c r="C650" s="234"/>
      <c r="D650" s="234"/>
      <c r="E650" s="234"/>
      <c r="F650" s="234"/>
      <c r="G650" s="234"/>
      <c r="H650" s="234"/>
      <c r="I650" s="234"/>
      <c r="J650" s="234"/>
      <c r="K650" s="234"/>
      <c r="L650" s="234"/>
      <c r="M650" s="234"/>
      <c r="N650" s="234"/>
      <c r="O650" s="234"/>
      <c r="P650" s="234"/>
      <c r="Q650" s="234"/>
      <c r="R650" s="234"/>
      <c r="S650" s="234"/>
      <c r="T650" s="234"/>
      <c r="U650" s="234"/>
      <c r="V650" s="234"/>
      <c r="W650" s="234"/>
      <c r="X650" s="234"/>
      <c r="Y650" s="234"/>
      <c r="Z650" s="234"/>
      <c r="AA650" s="234"/>
      <c r="AB650" s="234"/>
      <c r="AC650" s="234"/>
    </row>
    <row r="651" spans="1:29" x14ac:dyDescent="0.2">
      <c r="A651" s="234"/>
      <c r="B651" s="234"/>
      <c r="C651" s="234"/>
      <c r="D651" s="234"/>
      <c r="E651" s="234"/>
      <c r="F651" s="234"/>
      <c r="G651" s="234"/>
      <c r="H651" s="234"/>
      <c r="I651" s="234"/>
      <c r="J651" s="234"/>
      <c r="K651" s="234"/>
      <c r="L651" s="234"/>
      <c r="M651" s="234"/>
      <c r="N651" s="234"/>
      <c r="O651" s="234"/>
      <c r="P651" s="234"/>
      <c r="Q651" s="234"/>
      <c r="R651" s="234"/>
      <c r="S651" s="234"/>
      <c r="T651" s="234"/>
      <c r="U651" s="234"/>
      <c r="V651" s="234"/>
      <c r="W651" s="234"/>
      <c r="X651" s="234"/>
      <c r="Y651" s="234"/>
      <c r="Z651" s="234"/>
      <c r="AA651" s="234"/>
      <c r="AB651" s="234"/>
      <c r="AC651" s="234"/>
    </row>
    <row r="652" spans="1:29" x14ac:dyDescent="0.2">
      <c r="A652" s="234"/>
      <c r="B652" s="234"/>
      <c r="C652" s="234"/>
      <c r="D652" s="234"/>
      <c r="E652" s="234"/>
      <c r="F652" s="234"/>
      <c r="G652" s="234"/>
      <c r="H652" s="234"/>
      <c r="I652" s="234"/>
      <c r="J652" s="234"/>
      <c r="K652" s="234"/>
      <c r="L652" s="234"/>
      <c r="M652" s="234"/>
      <c r="N652" s="234"/>
      <c r="O652" s="234"/>
      <c r="P652" s="234"/>
      <c r="Q652" s="234"/>
      <c r="R652" s="234"/>
      <c r="S652" s="234"/>
      <c r="T652" s="234"/>
      <c r="U652" s="234"/>
      <c r="V652" s="234"/>
      <c r="W652" s="234"/>
      <c r="X652" s="234"/>
      <c r="Y652" s="234"/>
      <c r="Z652" s="234"/>
      <c r="AA652" s="234"/>
      <c r="AB652" s="234"/>
      <c r="AC652" s="234"/>
    </row>
    <row r="653" spans="1:29" x14ac:dyDescent="0.2">
      <c r="A653" s="234"/>
      <c r="B653" s="234"/>
      <c r="C653" s="234"/>
      <c r="D653" s="234"/>
      <c r="E653" s="234"/>
      <c r="F653" s="234"/>
      <c r="G653" s="234"/>
      <c r="H653" s="234"/>
      <c r="I653" s="234"/>
      <c r="J653" s="234"/>
      <c r="K653" s="234"/>
      <c r="L653" s="234"/>
      <c r="M653" s="234"/>
      <c r="N653" s="234"/>
      <c r="O653" s="234"/>
      <c r="P653" s="234"/>
      <c r="Q653" s="234"/>
      <c r="R653" s="234"/>
      <c r="S653" s="234"/>
      <c r="T653" s="234"/>
      <c r="U653" s="234"/>
      <c r="V653" s="234"/>
      <c r="W653" s="234"/>
      <c r="X653" s="234"/>
      <c r="Y653" s="234"/>
      <c r="Z653" s="234"/>
      <c r="AA653" s="234"/>
      <c r="AB653" s="234"/>
      <c r="AC653" s="234"/>
    </row>
    <row r="654" spans="1:29" x14ac:dyDescent="0.2">
      <c r="A654" s="234"/>
      <c r="B654" s="234"/>
      <c r="C654" s="234"/>
      <c r="D654" s="234"/>
      <c r="E654" s="234"/>
      <c r="F654" s="234"/>
      <c r="G654" s="234"/>
      <c r="H654" s="234"/>
      <c r="I654" s="234"/>
      <c r="J654" s="234"/>
      <c r="K654" s="234"/>
      <c r="L654" s="234"/>
      <c r="M654" s="234"/>
      <c r="N654" s="234"/>
      <c r="O654" s="234"/>
      <c r="P654" s="234"/>
      <c r="Q654" s="234"/>
      <c r="R654" s="234"/>
      <c r="S654" s="234"/>
      <c r="T654" s="234"/>
      <c r="U654" s="234"/>
      <c r="V654" s="234"/>
      <c r="W654" s="234"/>
      <c r="X654" s="234"/>
      <c r="Y654" s="234"/>
      <c r="Z654" s="234"/>
      <c r="AA654" s="234"/>
      <c r="AB654" s="234"/>
      <c r="AC654" s="234"/>
    </row>
    <row r="655" spans="1:29" x14ac:dyDescent="0.2">
      <c r="A655" s="234"/>
      <c r="B655" s="234"/>
      <c r="C655" s="234"/>
      <c r="D655" s="234"/>
      <c r="E655" s="234"/>
      <c r="F655" s="234"/>
      <c r="G655" s="234"/>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row>
    <row r="656" spans="1:29" x14ac:dyDescent="0.2">
      <c r="A656" s="234"/>
      <c r="B656" s="234"/>
      <c r="C656" s="234"/>
      <c r="D656" s="234"/>
      <c r="E656" s="234"/>
      <c r="F656" s="234"/>
      <c r="G656" s="234"/>
      <c r="H656" s="234"/>
      <c r="I656" s="234"/>
      <c r="J656" s="234"/>
      <c r="K656" s="234"/>
      <c r="L656" s="234"/>
      <c r="M656" s="234"/>
      <c r="N656" s="234"/>
      <c r="O656" s="234"/>
      <c r="P656" s="234"/>
      <c r="Q656" s="234"/>
      <c r="R656" s="234"/>
      <c r="S656" s="234"/>
      <c r="T656" s="234"/>
      <c r="U656" s="234"/>
      <c r="V656" s="234"/>
      <c r="W656" s="234"/>
      <c r="X656" s="234"/>
      <c r="Y656" s="234"/>
      <c r="Z656" s="234"/>
      <c r="AA656" s="234"/>
      <c r="AB656" s="234"/>
      <c r="AC656" s="234"/>
    </row>
    <row r="657" spans="1:29" ht="18" customHeight="1" thickBot="1" x14ac:dyDescent="0.25">
      <c r="A657" s="234"/>
      <c r="B657" s="234"/>
      <c r="C657" s="234"/>
      <c r="D657" s="234"/>
      <c r="E657" s="234"/>
      <c r="F657" s="234"/>
      <c r="G657" s="234"/>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row>
    <row r="658" spans="1:29" ht="65.25" customHeight="1" thickBot="1" x14ac:dyDescent="0.25">
      <c r="A658" s="234"/>
      <c r="B658" s="306" t="s">
        <v>35</v>
      </c>
      <c r="C658" s="477" t="s">
        <v>55</v>
      </c>
      <c r="D658" s="255" t="s">
        <v>703</v>
      </c>
      <c r="E658" s="234"/>
      <c r="F658" s="234"/>
      <c r="G658" s="234"/>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row>
    <row r="659" spans="1:29" ht="18" customHeight="1" x14ac:dyDescent="0.2">
      <c r="A659" s="234"/>
      <c r="B659" s="922" t="str">
        <f>B526</f>
        <v>Plasma Etching</v>
      </c>
      <c r="C659" s="196" t="s">
        <v>49</v>
      </c>
      <c r="D659" s="855">
        <f>SUM(N527:N551)</f>
        <v>0</v>
      </c>
      <c r="E659" s="234"/>
      <c r="F659" s="234"/>
      <c r="G659" s="234"/>
      <c r="H659" s="234"/>
      <c r="I659" s="234"/>
      <c r="J659" s="234"/>
      <c r="K659" s="234"/>
      <c r="L659" s="234"/>
      <c r="M659" s="234"/>
      <c r="N659" s="234"/>
      <c r="O659" s="234"/>
      <c r="P659" s="234"/>
      <c r="Q659" s="234"/>
      <c r="R659" s="234"/>
      <c r="S659" s="234"/>
      <c r="T659" s="234"/>
      <c r="U659" s="234"/>
      <c r="V659" s="234"/>
      <c r="W659" s="234"/>
      <c r="X659" s="234"/>
      <c r="Y659" s="234"/>
      <c r="Z659" s="234"/>
      <c r="AA659" s="234"/>
      <c r="AB659" s="234"/>
      <c r="AC659" s="234"/>
    </row>
    <row r="660" spans="1:29" ht="18" customHeight="1" x14ac:dyDescent="0.2">
      <c r="A660" s="234"/>
      <c r="B660" s="923"/>
      <c r="C660" s="198" t="s">
        <v>50</v>
      </c>
      <c r="D660" s="856">
        <f>SUM(O527:O551)</f>
        <v>0</v>
      </c>
      <c r="E660" s="234"/>
      <c r="F660" s="234"/>
      <c r="G660" s="234"/>
      <c r="H660" s="234"/>
      <c r="I660" s="234"/>
      <c r="J660" s="234"/>
      <c r="K660" s="234"/>
      <c r="L660" s="234"/>
      <c r="M660" s="234"/>
      <c r="N660" s="234"/>
      <c r="O660" s="234"/>
      <c r="P660" s="234"/>
      <c r="Q660" s="234"/>
      <c r="R660" s="234"/>
      <c r="S660" s="234"/>
      <c r="T660" s="234"/>
      <c r="U660" s="234"/>
      <c r="V660" s="234"/>
      <c r="W660" s="234"/>
      <c r="X660" s="234"/>
      <c r="Y660" s="234"/>
      <c r="Z660" s="234"/>
      <c r="AA660" s="234"/>
      <c r="AB660" s="234"/>
      <c r="AC660" s="234"/>
    </row>
    <row r="661" spans="1:29" ht="18" customHeight="1" thickBot="1" x14ac:dyDescent="0.25">
      <c r="A661" s="234"/>
      <c r="B661" s="924"/>
      <c r="C661" s="200" t="s">
        <v>51</v>
      </c>
      <c r="D661" s="857">
        <f>SUM(Q527:Q551)</f>
        <v>0</v>
      </c>
      <c r="E661" s="234"/>
      <c r="F661" s="234"/>
      <c r="G661" s="234"/>
      <c r="H661" s="234"/>
      <c r="I661" s="234"/>
      <c r="J661" s="234"/>
      <c r="K661" s="234"/>
      <c r="L661" s="234"/>
      <c r="M661" s="234"/>
      <c r="N661" s="234"/>
      <c r="O661" s="234"/>
      <c r="P661" s="234"/>
      <c r="Q661" s="234"/>
      <c r="R661" s="234"/>
      <c r="S661" s="234"/>
      <c r="T661" s="234"/>
      <c r="U661" s="234"/>
      <c r="V661" s="234"/>
      <c r="W661" s="234"/>
      <c r="X661" s="234"/>
      <c r="Y661" s="234"/>
      <c r="Z661" s="234"/>
      <c r="AA661" s="234"/>
      <c r="AB661" s="234"/>
      <c r="AC661" s="234"/>
    </row>
    <row r="662" spans="1:29" ht="18" customHeight="1" x14ac:dyDescent="0.2">
      <c r="A662" s="234"/>
      <c r="B662" s="936" t="str">
        <f>B552</f>
        <v>Chamber Cleaning</v>
      </c>
      <c r="C662" s="196" t="s">
        <v>49</v>
      </c>
      <c r="D662" s="858">
        <f>SUM(N553:N577)</f>
        <v>0</v>
      </c>
      <c r="E662" s="234"/>
      <c r="F662" s="234"/>
      <c r="G662" s="234"/>
      <c r="H662" s="234"/>
      <c r="I662" s="234"/>
      <c r="J662" s="234"/>
      <c r="K662" s="234"/>
      <c r="L662" s="234"/>
      <c r="M662" s="234"/>
      <c r="N662" s="234"/>
      <c r="O662" s="234"/>
      <c r="P662" s="234"/>
      <c r="Q662" s="234"/>
      <c r="R662" s="234"/>
      <c r="S662" s="234"/>
      <c r="T662" s="234"/>
      <c r="U662" s="234"/>
      <c r="V662" s="234"/>
      <c r="W662" s="234"/>
      <c r="X662" s="234"/>
      <c r="Y662" s="234"/>
      <c r="Z662" s="234"/>
      <c r="AA662" s="234"/>
      <c r="AB662" s="234"/>
      <c r="AC662" s="234"/>
    </row>
    <row r="663" spans="1:29" ht="18" customHeight="1" thickBot="1" x14ac:dyDescent="0.25">
      <c r="A663" s="234"/>
      <c r="B663" s="923"/>
      <c r="C663" s="198" t="s">
        <v>52</v>
      </c>
      <c r="D663" s="856">
        <f>SUM(P553:P577)</f>
        <v>0</v>
      </c>
      <c r="E663" s="234"/>
      <c r="F663" s="234"/>
      <c r="G663" s="234"/>
      <c r="H663" s="234"/>
      <c r="I663" s="234"/>
      <c r="J663" s="234"/>
      <c r="K663" s="234"/>
      <c r="L663" s="234"/>
      <c r="M663" s="234"/>
      <c r="N663" s="234"/>
      <c r="O663" s="234"/>
      <c r="P663" s="234"/>
      <c r="Q663" s="234"/>
      <c r="R663" s="234"/>
      <c r="S663" s="234"/>
      <c r="T663" s="234"/>
      <c r="U663" s="234"/>
      <c r="V663" s="234"/>
      <c r="W663" s="234"/>
      <c r="X663" s="234"/>
      <c r="Y663" s="234"/>
      <c r="Z663" s="234"/>
      <c r="AA663" s="234"/>
      <c r="AB663" s="234"/>
      <c r="AC663" s="234"/>
    </row>
    <row r="664" spans="1:29" x14ac:dyDescent="0.2">
      <c r="A664" s="234"/>
      <c r="B664" s="951" t="s">
        <v>405</v>
      </c>
      <c r="C664" s="256" t="s">
        <v>49</v>
      </c>
      <c r="D664" s="859">
        <f>SUM(N579:N581)</f>
        <v>0</v>
      </c>
      <c r="E664" s="234"/>
      <c r="F664" s="234"/>
      <c r="G664" s="234"/>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row>
    <row r="665" spans="1:29" ht="21" customHeight="1" thickBot="1" x14ac:dyDescent="0.25">
      <c r="A665" s="234"/>
      <c r="B665" s="952"/>
      <c r="C665" s="317" t="s">
        <v>52</v>
      </c>
      <c r="D665" s="860">
        <f>SUM(P579:P581)</f>
        <v>0</v>
      </c>
      <c r="E665" s="234"/>
      <c r="F665" s="234"/>
      <c r="G665" s="234"/>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row>
    <row r="666" spans="1:29" x14ac:dyDescent="0.2">
      <c r="A666" s="234"/>
      <c r="B666" s="234"/>
      <c r="C666" s="234"/>
      <c r="D666" s="234"/>
      <c r="E666" s="234"/>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row>
    <row r="667" spans="1:29" ht="15" x14ac:dyDescent="0.25">
      <c r="A667" s="234"/>
      <c r="B667" s="234"/>
      <c r="C667" s="234"/>
      <c r="D667" s="234"/>
      <c r="E667" s="65" t="s">
        <v>415</v>
      </c>
      <c r="F667" s="234"/>
      <c r="G667" s="234"/>
      <c r="H667" s="234"/>
      <c r="I667" s="234"/>
      <c r="J667" s="234"/>
      <c r="K667" s="234"/>
      <c r="L667" s="234"/>
      <c r="M667" s="234"/>
      <c r="N667" s="234"/>
      <c r="O667" s="234"/>
      <c r="P667" s="234"/>
      <c r="Q667" s="234"/>
      <c r="R667" s="234"/>
      <c r="S667" s="234"/>
      <c r="T667" s="234"/>
      <c r="U667" s="234"/>
      <c r="V667" s="234"/>
      <c r="W667" s="234"/>
      <c r="X667" s="234"/>
      <c r="Y667" s="234"/>
      <c r="Z667" s="234"/>
      <c r="AA667" s="234"/>
      <c r="AB667" s="234"/>
      <c r="AC667" s="234"/>
    </row>
    <row r="668" spans="1:29" x14ac:dyDescent="0.2">
      <c r="A668" s="234"/>
      <c r="B668" s="234"/>
      <c r="C668" s="234"/>
      <c r="D668" s="234"/>
      <c r="E668" s="234"/>
      <c r="F668" s="234"/>
      <c r="G668" s="234"/>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row>
    <row r="669" spans="1:29" x14ac:dyDescent="0.2">
      <c r="A669" s="234"/>
      <c r="B669" s="234"/>
      <c r="C669" s="234"/>
      <c r="D669" s="234"/>
      <c r="E669" s="234"/>
      <c r="F669" s="234"/>
      <c r="G669" s="234"/>
      <c r="H669" s="234"/>
      <c r="I669" s="234"/>
      <c r="J669" s="234"/>
      <c r="K669" s="234"/>
      <c r="L669" s="234"/>
      <c r="M669" s="234"/>
      <c r="N669" s="234"/>
      <c r="O669" s="234"/>
      <c r="P669" s="234"/>
      <c r="Q669" s="234"/>
      <c r="R669" s="234"/>
      <c r="S669" s="234"/>
      <c r="T669" s="234"/>
      <c r="U669" s="234"/>
      <c r="V669" s="234"/>
      <c r="W669" s="234"/>
      <c r="X669" s="234"/>
      <c r="Y669" s="234"/>
      <c r="Z669" s="234"/>
      <c r="AA669" s="234"/>
      <c r="AB669" s="234"/>
      <c r="AC669" s="234"/>
    </row>
    <row r="670" spans="1:29" x14ac:dyDescent="0.2">
      <c r="A670" s="234"/>
      <c r="B670" s="234"/>
      <c r="C670" s="234"/>
      <c r="D670" s="234"/>
      <c r="E670" s="234"/>
      <c r="F670" s="234"/>
      <c r="G670" s="234"/>
      <c r="H670" s="234"/>
      <c r="I670" s="234"/>
      <c r="J670" s="234"/>
      <c r="K670" s="234"/>
      <c r="L670" s="234"/>
      <c r="M670" s="234"/>
      <c r="N670" s="234"/>
      <c r="O670" s="234"/>
      <c r="P670" s="234"/>
      <c r="Q670" s="234"/>
      <c r="R670" s="234"/>
      <c r="S670" s="234"/>
      <c r="T670" s="234"/>
      <c r="U670" s="234"/>
      <c r="V670" s="234"/>
      <c r="W670" s="234"/>
      <c r="X670" s="234"/>
      <c r="Y670" s="234"/>
      <c r="Z670" s="234"/>
      <c r="AA670" s="234"/>
      <c r="AB670" s="234"/>
      <c r="AC670" s="234"/>
    </row>
    <row r="671" spans="1:29" x14ac:dyDescent="0.2">
      <c r="A671" s="234"/>
      <c r="B671" s="234"/>
      <c r="C671" s="234"/>
      <c r="D671" s="234"/>
      <c r="E671" s="234"/>
      <c r="F671" s="234"/>
      <c r="G671" s="234"/>
      <c r="H671" s="234"/>
      <c r="I671" s="234"/>
      <c r="J671" s="234"/>
      <c r="K671" s="234"/>
      <c r="L671" s="234"/>
      <c r="M671" s="234"/>
      <c r="N671" s="234"/>
      <c r="O671" s="234"/>
      <c r="P671" s="234"/>
      <c r="Q671" s="234"/>
      <c r="R671" s="234"/>
      <c r="S671" s="234"/>
      <c r="T671" s="234"/>
      <c r="U671" s="234"/>
      <c r="V671" s="234"/>
      <c r="W671" s="234"/>
      <c r="X671" s="234"/>
      <c r="Y671" s="234"/>
      <c r="Z671" s="234"/>
      <c r="AA671" s="234"/>
      <c r="AB671" s="234"/>
      <c r="AC671" s="234"/>
    </row>
    <row r="672" spans="1:29" x14ac:dyDescent="0.2">
      <c r="A672" s="234"/>
      <c r="B672" s="234"/>
      <c r="C672" s="234"/>
      <c r="D672" s="234"/>
      <c r="E672" s="234"/>
      <c r="F672" s="234"/>
      <c r="G672" s="234"/>
      <c r="H672" s="234"/>
      <c r="I672" s="234"/>
      <c r="J672" s="234"/>
      <c r="K672" s="234"/>
      <c r="L672" s="234"/>
      <c r="M672" s="234"/>
      <c r="N672" s="234"/>
      <c r="O672" s="234"/>
      <c r="P672" s="234"/>
      <c r="Q672" s="234"/>
      <c r="R672" s="234"/>
      <c r="S672" s="234"/>
      <c r="T672" s="234"/>
      <c r="U672" s="234"/>
      <c r="V672" s="234"/>
      <c r="W672" s="234"/>
      <c r="X672" s="234"/>
      <c r="Y672" s="234"/>
      <c r="Z672" s="234"/>
      <c r="AA672" s="234"/>
      <c r="AB672" s="234"/>
      <c r="AC672" s="234"/>
    </row>
    <row r="673" spans="1:29" x14ac:dyDescent="0.2">
      <c r="A673" s="234"/>
      <c r="B673" s="234"/>
      <c r="C673" s="234"/>
      <c r="D673" s="234"/>
      <c r="E673" s="234"/>
      <c r="F673" s="234"/>
      <c r="G673" s="234"/>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row>
    <row r="674" spans="1:29" x14ac:dyDescent="0.2">
      <c r="A674" s="234"/>
      <c r="B674" s="234"/>
      <c r="C674" s="234"/>
      <c r="D674" s="234"/>
      <c r="E674" s="234"/>
      <c r="F674" s="234"/>
      <c r="G674" s="234"/>
      <c r="H674" s="234"/>
      <c r="I674" s="234"/>
      <c r="J674" s="234"/>
      <c r="K674" s="234"/>
      <c r="L674" s="234"/>
      <c r="M674" s="234"/>
      <c r="N674" s="234"/>
      <c r="O674" s="234"/>
      <c r="P674" s="234"/>
      <c r="Q674" s="234"/>
      <c r="R674" s="234"/>
      <c r="S674" s="234"/>
      <c r="T674" s="234"/>
      <c r="U674" s="234"/>
      <c r="V674" s="234"/>
      <c r="W674" s="234"/>
      <c r="X674" s="234"/>
      <c r="Y674" s="234"/>
      <c r="Z674" s="234"/>
      <c r="AA674" s="234"/>
      <c r="AB674" s="234"/>
      <c r="AC674" s="234"/>
    </row>
    <row r="675" spans="1:29" x14ac:dyDescent="0.2">
      <c r="A675" s="234"/>
      <c r="B675" s="234"/>
      <c r="C675" s="234"/>
      <c r="D675" s="234"/>
      <c r="E675" s="234"/>
      <c r="F675" s="234"/>
      <c r="G675" s="234"/>
      <c r="H675" s="234"/>
      <c r="I675" s="234"/>
      <c r="J675" s="234"/>
      <c r="K675" s="234"/>
      <c r="L675" s="234"/>
      <c r="M675" s="234"/>
      <c r="N675" s="234"/>
      <c r="O675" s="234"/>
      <c r="P675" s="234"/>
      <c r="Q675" s="234"/>
      <c r="R675" s="234"/>
      <c r="S675" s="234"/>
      <c r="T675" s="234"/>
      <c r="U675" s="234"/>
      <c r="V675" s="234"/>
      <c r="W675" s="234"/>
      <c r="X675" s="234"/>
      <c r="Y675" s="234"/>
      <c r="Z675" s="234"/>
      <c r="AA675" s="234"/>
      <c r="AB675" s="234"/>
      <c r="AC675" s="234"/>
    </row>
    <row r="676" spans="1:29" x14ac:dyDescent="0.2">
      <c r="A676" s="234"/>
      <c r="B676" s="234"/>
      <c r="C676" s="234"/>
      <c r="D676" s="234"/>
      <c r="E676" s="234"/>
      <c r="F676" s="234"/>
      <c r="G676" s="234"/>
      <c r="H676" s="234"/>
      <c r="I676" s="234"/>
      <c r="J676" s="234"/>
      <c r="K676" s="234"/>
      <c r="L676" s="234"/>
      <c r="M676" s="234"/>
      <c r="N676" s="234"/>
      <c r="O676" s="234"/>
      <c r="P676" s="234"/>
      <c r="Q676" s="234"/>
      <c r="R676" s="234"/>
      <c r="S676" s="234"/>
      <c r="T676" s="234"/>
      <c r="U676" s="234"/>
      <c r="V676" s="234"/>
      <c r="W676" s="234"/>
      <c r="X676" s="234"/>
      <c r="Y676" s="234"/>
      <c r="Z676" s="234"/>
      <c r="AA676" s="234"/>
      <c r="AB676" s="234"/>
      <c r="AC676" s="234"/>
    </row>
    <row r="677" spans="1:29" x14ac:dyDescent="0.2">
      <c r="A677" s="234"/>
      <c r="B677" s="234"/>
      <c r="C677" s="234"/>
      <c r="D677" s="234"/>
      <c r="E677" s="234"/>
      <c r="F677" s="234"/>
      <c r="G677" s="234"/>
      <c r="H677" s="234"/>
      <c r="I677" s="234"/>
      <c r="J677" s="234"/>
      <c r="K677" s="234"/>
      <c r="L677" s="234"/>
      <c r="M677" s="234"/>
      <c r="N677" s="234"/>
      <c r="O677" s="234"/>
      <c r="P677" s="234"/>
      <c r="Q677" s="234"/>
      <c r="R677" s="234"/>
      <c r="S677" s="234"/>
      <c r="T677" s="234"/>
      <c r="U677" s="234"/>
      <c r="V677" s="234"/>
      <c r="W677" s="234"/>
      <c r="X677" s="234"/>
      <c r="Y677" s="234"/>
      <c r="Z677" s="234"/>
      <c r="AA677" s="234"/>
      <c r="AB677" s="234"/>
      <c r="AC677" s="234"/>
    </row>
    <row r="678" spans="1:29" x14ac:dyDescent="0.2">
      <c r="A678" s="234"/>
      <c r="B678" s="234"/>
      <c r="C678" s="234"/>
      <c r="D678" s="234"/>
      <c r="E678" s="234"/>
      <c r="F678" s="234"/>
      <c r="G678" s="234"/>
      <c r="H678" s="234"/>
      <c r="I678" s="234"/>
      <c r="J678" s="234"/>
      <c r="K678" s="234"/>
      <c r="L678" s="234"/>
      <c r="M678" s="234"/>
      <c r="N678" s="234"/>
      <c r="O678" s="234"/>
      <c r="P678" s="234"/>
      <c r="Q678" s="234"/>
      <c r="R678" s="234"/>
      <c r="S678" s="234"/>
      <c r="T678" s="234"/>
      <c r="U678" s="234"/>
      <c r="V678" s="234"/>
      <c r="W678" s="234"/>
      <c r="X678" s="234"/>
      <c r="Y678" s="234"/>
      <c r="Z678" s="234"/>
      <c r="AA678" s="234"/>
      <c r="AB678" s="234"/>
      <c r="AC678" s="234"/>
    </row>
    <row r="679" spans="1:29" x14ac:dyDescent="0.2">
      <c r="A679" s="234"/>
      <c r="B679" s="234"/>
      <c r="C679" s="234"/>
      <c r="D679" s="234"/>
      <c r="E679" s="234"/>
      <c r="F679" s="234"/>
      <c r="G679" s="234"/>
      <c r="H679" s="234"/>
      <c r="I679" s="234"/>
      <c r="J679" s="234"/>
      <c r="K679" s="234"/>
      <c r="L679" s="234"/>
      <c r="M679" s="234"/>
      <c r="N679" s="234"/>
      <c r="O679" s="234"/>
      <c r="P679" s="234"/>
      <c r="Q679" s="234"/>
      <c r="R679" s="234"/>
      <c r="S679" s="234"/>
    </row>
    <row r="680" spans="1:29" x14ac:dyDescent="0.2">
      <c r="A680" s="234"/>
      <c r="B680" s="234"/>
      <c r="C680" s="234"/>
      <c r="D680" s="234"/>
      <c r="E680" s="234"/>
      <c r="F680" s="234"/>
      <c r="G680" s="234"/>
      <c r="H680" s="234"/>
      <c r="I680" s="234"/>
      <c r="J680" s="234"/>
      <c r="K680" s="234"/>
      <c r="L680" s="234"/>
      <c r="M680" s="234"/>
      <c r="N680" s="234"/>
      <c r="O680" s="234"/>
      <c r="P680" s="234"/>
      <c r="Q680" s="234"/>
      <c r="R680" s="234"/>
      <c r="S680" s="234"/>
    </row>
  </sheetData>
  <sheetProtection password="CDDE" sheet="1" objects="1" scenarios="1"/>
  <dataConsolidate>
    <dataRefs count="1">
      <dataRef ref="V40:V47" sheet="PV|MEMS|LCD Process"/>
    </dataRefs>
  </dataConsolidate>
  <customSheetViews>
    <customSheetView guid="{59C7AF62-EEC6-4F51-A806-769887FF76F8}" scale="80" topLeftCell="A17">
      <selection activeCell="I283" sqref="I283"/>
      <pageMargins left="0.7" right="0.7" top="0.75" bottom="0.75" header="0.3" footer="0.3"/>
      <pageSetup orientation="portrait" r:id="rId1"/>
    </customSheetView>
    <customSheetView guid="{4578E973-646E-4880-BAA0-5156523D5ED5}" scale="80" topLeftCell="A274">
      <selection activeCell="H285" sqref="H285"/>
      <pageMargins left="0.7" right="0.7" top="0.75" bottom="0.75" header="0.3" footer="0.3"/>
      <pageSetup orientation="portrait" r:id="rId2"/>
    </customSheetView>
    <customSheetView guid="{F89B9BEA-1774-4CFC-87FC-E38938422EEF}" scale="80" topLeftCell="A17">
      <selection activeCell="I283" sqref="I283"/>
      <pageMargins left="0.7" right="0.7" top="0.75" bottom="0.75" header="0.3" footer="0.3"/>
      <pageSetup orientation="portrait" r:id="rId3"/>
    </customSheetView>
  </customSheetViews>
  <mergeCells count="52">
    <mergeCell ref="B75:B89"/>
    <mergeCell ref="B662:B663"/>
    <mergeCell ref="B664:B665"/>
    <mergeCell ref="B569:B577"/>
    <mergeCell ref="B659:B661"/>
    <mergeCell ref="B593:B617"/>
    <mergeCell ref="B618:B642"/>
    <mergeCell ref="B561:B568"/>
    <mergeCell ref="B488:B495"/>
    <mergeCell ref="B496:B503"/>
    <mergeCell ref="B325:F326"/>
    <mergeCell ref="B504:B512"/>
    <mergeCell ref="B527:B534"/>
    <mergeCell ref="B535:B542"/>
    <mergeCell ref="B543:B551"/>
    <mergeCell ref="B553:B560"/>
    <mergeCell ref="B6:N6"/>
    <mergeCell ref="B9:N9"/>
    <mergeCell ref="B7:I8"/>
    <mergeCell ref="B42:B56"/>
    <mergeCell ref="B57:B71"/>
    <mergeCell ref="B27:B41"/>
    <mergeCell ref="B11:N11"/>
    <mergeCell ref="B90:B104"/>
    <mergeCell ref="B105:B120"/>
    <mergeCell ref="B130:B144"/>
    <mergeCell ref="B426:B433"/>
    <mergeCell ref="B410:B424"/>
    <mergeCell ref="B300:B314"/>
    <mergeCell ref="B270:B284"/>
    <mergeCell ref="B285:B299"/>
    <mergeCell ref="B349:B363"/>
    <mergeCell ref="B145:B159"/>
    <mergeCell ref="B160:B174"/>
    <mergeCell ref="B239:B253"/>
    <mergeCell ref="B254:B268"/>
    <mergeCell ref="B224:B238"/>
    <mergeCell ref="B364:B378"/>
    <mergeCell ref="B380:B394"/>
    <mergeCell ref="AQ332:AS332"/>
    <mergeCell ref="B462:B469"/>
    <mergeCell ref="N524:Q524"/>
    <mergeCell ref="AT332:AV332"/>
    <mergeCell ref="AW332:AY332"/>
    <mergeCell ref="B334:B348"/>
    <mergeCell ref="AK332:AM332"/>
    <mergeCell ref="AN332:AP332"/>
    <mergeCell ref="B395:B409"/>
    <mergeCell ref="B470:B477"/>
    <mergeCell ref="B478:B486"/>
    <mergeCell ref="B434:B442"/>
    <mergeCell ref="B443:B451"/>
  </mergeCells>
  <phoneticPr fontId="22" type="noConversion"/>
  <conditionalFormatting sqref="D426:D451 D334:D378 D380:D393 D395:D424">
    <cfRule type="expression" dxfId="43" priority="22">
      <formula>#REF!="Other"</formula>
    </cfRule>
  </conditionalFormatting>
  <conditionalFormatting sqref="D643 D593:D617">
    <cfRule type="expression" dxfId="42" priority="11">
      <formula>$D593&gt;0</formula>
    </cfRule>
  </conditionalFormatting>
  <conditionalFormatting sqref="D618:D642">
    <cfRule type="expression" dxfId="41" priority="10">
      <formula>$D618&gt;0</formula>
    </cfRule>
  </conditionalFormatting>
  <conditionalFormatting sqref="D659">
    <cfRule type="expression" dxfId="40" priority="8">
      <formula>$D$659&gt;0</formula>
    </cfRule>
  </conditionalFormatting>
  <conditionalFormatting sqref="D660">
    <cfRule type="expression" dxfId="39" priority="7">
      <formula>$D$660&gt;0</formula>
    </cfRule>
  </conditionalFormatting>
  <conditionalFormatting sqref="D661">
    <cfRule type="expression" dxfId="38" priority="6">
      <formula>$D$661&gt;0</formula>
    </cfRule>
  </conditionalFormatting>
  <conditionalFormatting sqref="D662">
    <cfRule type="expression" dxfId="37" priority="5">
      <formula>$D$662&gt;0</formula>
    </cfRule>
  </conditionalFormatting>
  <conditionalFormatting sqref="D663">
    <cfRule type="expression" dxfId="36" priority="4">
      <formula>$D$663&gt;0</formula>
    </cfRule>
  </conditionalFormatting>
  <conditionalFormatting sqref="D664">
    <cfRule type="expression" dxfId="35" priority="3">
      <formula>$D$664&gt;0</formula>
    </cfRule>
  </conditionalFormatting>
  <conditionalFormatting sqref="D665">
    <cfRule type="expression" dxfId="34" priority="2">
      <formula>$D$665&gt;0</formula>
    </cfRule>
  </conditionalFormatting>
  <conditionalFormatting sqref="D27:D71">
    <cfRule type="expression" dxfId="33" priority="1">
      <formula>C27="Other f-GHG (specify)"</formula>
    </cfRule>
  </conditionalFormatting>
  <dataValidations count="18">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2:C13 B3 B11 B6"/>
    <dataValidation type="decimal" allowBlank="1" showInputMessage="1" showErrorMessage="1" errorTitle="Decimal Fraction" error="This value is a decimal fraction. The value must fall between 0 and 1." sqref="E270:E314 E316:E318 E224:E268 F334:J378 F426:J451 F380:J424">
      <formula1>0</formula1>
      <formula2>1</formula2>
    </dataValidation>
    <dataValidation type="list" allowBlank="1" showInputMessage="1" showErrorMessage="1" sqref="E27:E71">
      <formula1>"Yes, No"</formula1>
    </dataValidation>
    <dataValidation type="list" allowBlank="1" showInputMessage="1" showErrorMessage="1" sqref="C48:C56 C63:C71">
      <formula1>$T$3:$T$10</formula1>
    </dataValidation>
    <dataValidation type="decimal" allowBlank="1" showInputMessage="1" showErrorMessage="1" errorTitle="Decimal Fraction" error="This value is a decimal fraction. The value must fall between 0 and 1." sqref="G27:G71">
      <formula1>IF(E27="NO",0.0000001,0)</formula1>
      <formula2>1</formula2>
    </dataValidation>
    <dataValidation type="list" allowBlank="1" showInputMessage="1" showErrorMessage="1" sqref="D426:D451 D334:D378 D380:D424">
      <formula1>$B$184:$B$209</formula1>
    </dataValidation>
    <dataValidation type="list" allowBlank="1" showInputMessage="1" showErrorMessage="1" sqref="C426:C433">
      <formula1>$C$316</formula1>
    </dataValidation>
    <dataValidation type="list" allowBlank="1" showInputMessage="1" showErrorMessage="1" sqref="C434:C442">
      <formula1>$C$317</formula1>
    </dataValidation>
    <dataValidation type="list" allowBlank="1" showInputMessage="1" showErrorMessage="1" sqref="C443:C451">
      <formula1>$C$318</formula1>
    </dataValidation>
    <dataValidation type="list" allowBlank="1" showInputMessage="1" showErrorMessage="1" sqref="C334:C348">
      <formula1>$C$224:$C$238</formula1>
    </dataValidation>
    <dataValidation type="list" allowBlank="1" showInputMessage="1" showErrorMessage="1" sqref="C349:C363">
      <formula1>$C$239:$C$253</formula1>
    </dataValidation>
    <dataValidation type="list" allowBlank="1" showInputMessage="1" showErrorMessage="1" sqref="C364:C378">
      <formula1>$C$254:$C$268</formula1>
    </dataValidation>
    <dataValidation type="list" allowBlank="1" showInputMessage="1" showErrorMessage="1" sqref="C380:C394">
      <formula1>$C$270:$C$284</formula1>
    </dataValidation>
    <dataValidation type="list" allowBlank="1" showInputMessage="1" showErrorMessage="1" sqref="C395:C409">
      <formula1>$C$285:$C$299</formula1>
    </dataValidation>
    <dataValidation type="list" allowBlank="1" showInputMessage="1" showErrorMessage="1" sqref="C410:C424">
      <formula1>$C$300:$C$314</formula1>
    </dataValidation>
    <dataValidation type="list" allowBlank="1" showInputMessage="1" showErrorMessage="1" sqref="C27:C47 C57:C62">
      <formula1>$T$3:$T$14</formula1>
    </dataValidation>
    <dataValidation type="decimal" allowBlank="1" showInputMessage="1" showErrorMessage="1" error="Value must be less than or equal to the values calculated in Equation 1-13" sqref="E426:E451 E334:E378 E380:E424">
      <formula1>0</formula1>
      <formula2>AI334</formula2>
    </dataValidation>
    <dataValidation type="decimal" allowBlank="1" showInputMessage="1" showErrorMessage="1" error="This value is a decimal fraction. The value must fall between 0 and 1." sqref="F462:F486 F514:F516 F488:F512">
      <formula1>0</formula1>
      <formula2>1</formula2>
    </dataValidation>
  </dataValidations>
  <hyperlinks>
    <hyperlink ref="C12"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9"/>
  <sheetViews>
    <sheetView zoomScale="75" zoomScaleNormal="75" zoomScalePageLayoutView="80" workbookViewId="0"/>
  </sheetViews>
  <sheetFormatPr defaultColWidth="8.85546875" defaultRowHeight="14.25" x14ac:dyDescent="0.2"/>
  <cols>
    <col min="1" max="1" width="3.7109375" style="235" customWidth="1"/>
    <col min="2" max="2" width="33.28515625" style="235" customWidth="1"/>
    <col min="3" max="3" width="30.7109375" style="235" customWidth="1"/>
    <col min="4" max="4" width="28.28515625" style="235" customWidth="1"/>
    <col min="5" max="5" width="34.28515625" style="235" customWidth="1"/>
    <col min="6" max="6" width="29.28515625" style="235" customWidth="1"/>
    <col min="7" max="7" width="28.42578125" style="235" customWidth="1"/>
    <col min="8" max="8" width="29" style="235" customWidth="1"/>
    <col min="9" max="9" width="28.28515625" style="235" customWidth="1"/>
    <col min="10" max="10" width="27.140625" style="235" customWidth="1"/>
    <col min="11" max="11" width="8.85546875" style="235"/>
    <col min="12" max="12" width="8" style="235" customWidth="1"/>
    <col min="13" max="13" width="28.28515625" style="235" hidden="1" customWidth="1"/>
    <col min="14" max="15" width="8.85546875" style="235" hidden="1" customWidth="1"/>
    <col min="16" max="16" width="6" style="235" hidden="1" customWidth="1"/>
    <col min="17" max="17" width="17.28515625" style="235" hidden="1" customWidth="1"/>
    <col min="18" max="20" width="8.85546875" style="235" hidden="1" customWidth="1"/>
    <col min="21" max="16384" width="8.85546875" style="235"/>
  </cols>
  <sheetData>
    <row r="1" spans="1:32"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row>
    <row r="2" spans="1:32"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row>
    <row r="3" spans="1:32" s="236" customFormat="1" ht="21" x14ac:dyDescent="0.35">
      <c r="A3" s="234"/>
      <c r="B3" s="85" t="s">
        <v>93</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s="236" customFormat="1" ht="15" x14ac:dyDescent="0.25">
      <c r="A4" s="234"/>
      <c r="B4" s="57" t="s">
        <v>91</v>
      </c>
      <c r="C4" s="56"/>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row>
    <row r="5" spans="1:32" s="236" customFormat="1" x14ac:dyDescent="0.2">
      <c r="A5" s="234"/>
      <c r="B5" s="86" t="s">
        <v>141</v>
      </c>
      <c r="C5" s="56" t="str">
        <f>'PV|MEMS|LCD Process'!C5</f>
        <v>e-GGRT RY2011.C.01.</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32" ht="15" x14ac:dyDescent="0.2">
      <c r="A6" s="234"/>
      <c r="B6" s="99" t="s">
        <v>85</v>
      </c>
      <c r="C6" s="100"/>
      <c r="D6" s="100"/>
      <c r="E6" s="100"/>
      <c r="F6" s="101"/>
      <c r="G6" s="102"/>
      <c r="H6" s="102"/>
      <c r="I6" s="102"/>
      <c r="J6" s="102"/>
      <c r="K6" s="102"/>
      <c r="L6" s="102"/>
      <c r="M6" s="102"/>
      <c r="N6" s="102"/>
      <c r="O6" s="234"/>
      <c r="P6" s="234"/>
      <c r="Q6" s="234"/>
      <c r="R6" s="234"/>
      <c r="S6" s="234"/>
      <c r="T6" s="234"/>
      <c r="U6" s="234"/>
      <c r="V6" s="234"/>
      <c r="W6" s="234"/>
      <c r="X6" s="234"/>
      <c r="Y6" s="234"/>
      <c r="Z6" s="234"/>
      <c r="AA6" s="234"/>
      <c r="AB6" s="234"/>
      <c r="AC6" s="234"/>
      <c r="AD6" s="234"/>
      <c r="AE6" s="234"/>
      <c r="AF6" s="234"/>
    </row>
    <row r="7" spans="1:32" ht="34.5" customHeight="1" x14ac:dyDescent="0.2">
      <c r="A7" s="234"/>
      <c r="B7" s="956" t="s">
        <v>704</v>
      </c>
      <c r="C7" s="957"/>
      <c r="D7" s="957"/>
      <c r="E7" s="957"/>
      <c r="F7" s="958"/>
      <c r="G7" s="184"/>
      <c r="H7" s="70"/>
      <c r="I7" s="70"/>
      <c r="J7" s="70"/>
      <c r="K7" s="70"/>
      <c r="L7" s="70"/>
      <c r="M7" s="70"/>
      <c r="N7" s="70"/>
      <c r="O7" s="234"/>
      <c r="P7" s="234"/>
      <c r="Q7" s="234"/>
      <c r="R7" s="234"/>
      <c r="S7" s="234"/>
      <c r="T7" s="234"/>
      <c r="U7" s="234"/>
      <c r="V7" s="234"/>
      <c r="W7" s="234"/>
      <c r="X7" s="234"/>
      <c r="Y7" s="234"/>
      <c r="Z7" s="234"/>
      <c r="AA7" s="234"/>
      <c r="AB7" s="234"/>
      <c r="AC7" s="234"/>
      <c r="AD7" s="234"/>
      <c r="AE7" s="234"/>
      <c r="AF7" s="234"/>
    </row>
    <row r="8" spans="1:32" ht="18" customHeight="1" x14ac:dyDescent="0.2">
      <c r="A8" s="234"/>
      <c r="B8" s="956" t="s">
        <v>586</v>
      </c>
      <c r="C8" s="957"/>
      <c r="D8" s="957"/>
      <c r="E8" s="957"/>
      <c r="F8" s="958"/>
      <c r="G8" s="184"/>
      <c r="H8" s="69"/>
      <c r="I8" s="69"/>
      <c r="J8" s="69"/>
      <c r="K8" s="69"/>
      <c r="L8" s="69"/>
      <c r="M8" s="69"/>
      <c r="N8" s="69"/>
      <c r="O8" s="234"/>
      <c r="P8" s="234"/>
      <c r="Q8" s="234"/>
      <c r="R8" s="234"/>
      <c r="S8" s="234"/>
      <c r="T8" s="234"/>
      <c r="U8" s="234"/>
      <c r="V8" s="234"/>
      <c r="W8" s="234"/>
      <c r="X8" s="234"/>
      <c r="Y8" s="234"/>
      <c r="Z8" s="234"/>
      <c r="AA8" s="234"/>
      <c r="AB8" s="234"/>
      <c r="AC8" s="234"/>
      <c r="AD8" s="234"/>
      <c r="AE8" s="234"/>
      <c r="AF8" s="234"/>
    </row>
    <row r="9" spans="1:32" ht="20.25" customHeight="1" x14ac:dyDescent="0.2">
      <c r="A9" s="234"/>
      <c r="B9" s="959" t="s">
        <v>585</v>
      </c>
      <c r="C9" s="957"/>
      <c r="D9" s="957"/>
      <c r="E9" s="957"/>
      <c r="F9" s="958"/>
      <c r="G9" s="184"/>
      <c r="H9" s="69"/>
      <c r="I9" s="69"/>
      <c r="J9" s="69"/>
      <c r="K9" s="69"/>
      <c r="L9" s="69"/>
      <c r="M9" s="69"/>
      <c r="N9" s="69"/>
      <c r="O9" s="234"/>
      <c r="P9" s="234"/>
      <c r="Q9" s="234"/>
      <c r="R9" s="234"/>
      <c r="S9" s="234"/>
      <c r="T9" s="234"/>
      <c r="U9" s="234"/>
      <c r="V9" s="234"/>
      <c r="W9" s="234"/>
      <c r="X9" s="234"/>
      <c r="Y9" s="234"/>
      <c r="Z9" s="234"/>
      <c r="AA9" s="234"/>
      <c r="AB9" s="234"/>
      <c r="AC9" s="234"/>
      <c r="AD9" s="234"/>
      <c r="AE9" s="234"/>
      <c r="AF9" s="234"/>
    </row>
    <row r="10" spans="1:32" ht="15" customHeight="1" x14ac:dyDescent="0.2">
      <c r="A10" s="234"/>
      <c r="B10" s="960" t="s">
        <v>587</v>
      </c>
      <c r="C10" s="961"/>
      <c r="D10" s="961"/>
      <c r="E10" s="961"/>
      <c r="F10" s="962"/>
      <c r="G10" s="184"/>
      <c r="H10" s="69"/>
      <c r="I10" s="69"/>
      <c r="J10" s="69"/>
      <c r="K10" s="69"/>
      <c r="L10" s="69"/>
      <c r="M10" s="69"/>
      <c r="N10" s="69"/>
      <c r="O10" s="234"/>
      <c r="P10" s="234"/>
      <c r="Q10" s="234"/>
      <c r="R10" s="234"/>
      <c r="S10" s="234"/>
      <c r="T10" s="234"/>
      <c r="U10" s="234"/>
      <c r="V10" s="234"/>
      <c r="W10" s="234"/>
      <c r="X10" s="234"/>
      <c r="Y10" s="234"/>
      <c r="Z10" s="234"/>
      <c r="AA10" s="234"/>
      <c r="AB10" s="234"/>
      <c r="AC10" s="234"/>
      <c r="AD10" s="234"/>
      <c r="AE10" s="234"/>
      <c r="AF10" s="234"/>
    </row>
    <row r="11" spans="1:32" ht="15.75" customHeight="1" x14ac:dyDescent="0.2">
      <c r="A11" s="234"/>
      <c r="B11" s="99" t="s">
        <v>86</v>
      </c>
      <c r="C11" s="100"/>
      <c r="D11" s="100"/>
      <c r="E11" s="100"/>
      <c r="F11" s="101"/>
      <c r="G11" s="102"/>
      <c r="H11" s="102"/>
      <c r="I11" s="102"/>
      <c r="J11" s="102"/>
      <c r="K11" s="102"/>
      <c r="L11" s="102"/>
      <c r="M11" s="102"/>
      <c r="N11" s="102"/>
      <c r="O11" s="234"/>
      <c r="P11" s="234"/>
      <c r="Q11" s="234"/>
      <c r="R11" s="234"/>
      <c r="S11" s="234"/>
      <c r="T11" s="234"/>
      <c r="U11" s="234"/>
      <c r="V11" s="234"/>
      <c r="W11" s="234"/>
      <c r="X11" s="234"/>
      <c r="Y11" s="234"/>
      <c r="Z11" s="234"/>
      <c r="AA11" s="234"/>
      <c r="AB11" s="234"/>
      <c r="AC11" s="234"/>
      <c r="AD11" s="234"/>
      <c r="AE11" s="234"/>
      <c r="AF11" s="234"/>
    </row>
    <row r="12" spans="1:32" ht="15" x14ac:dyDescent="0.2">
      <c r="A12" s="234"/>
      <c r="B12" s="58" t="s">
        <v>88</v>
      </c>
      <c r="C12" s="59" t="s">
        <v>724</v>
      </c>
      <c r="D12" s="87"/>
      <c r="E12" s="87"/>
      <c r="F12" s="71"/>
      <c r="G12" s="60"/>
      <c r="H12" s="246"/>
      <c r="I12" s="246"/>
      <c r="J12" s="246"/>
      <c r="K12" s="246"/>
      <c r="L12" s="246"/>
      <c r="M12" s="246"/>
      <c r="N12" s="246"/>
      <c r="O12" s="234"/>
      <c r="P12" s="234"/>
      <c r="Q12" s="234"/>
      <c r="R12" s="234"/>
      <c r="S12" s="234"/>
      <c r="T12" s="234"/>
      <c r="U12" s="234"/>
      <c r="V12" s="234"/>
      <c r="W12" s="234"/>
      <c r="X12" s="234"/>
      <c r="Y12" s="234"/>
      <c r="Z12" s="234"/>
      <c r="AA12" s="234"/>
      <c r="AB12" s="234"/>
      <c r="AC12" s="234"/>
      <c r="AD12" s="234"/>
      <c r="AE12" s="234"/>
      <c r="AF12" s="234"/>
    </row>
    <row r="13" spans="1:32" ht="15" x14ac:dyDescent="0.2">
      <c r="A13" s="234"/>
      <c r="B13" s="61" t="s">
        <v>89</v>
      </c>
      <c r="C13" s="62" t="s">
        <v>87</v>
      </c>
      <c r="D13" s="88"/>
      <c r="E13" s="88"/>
      <c r="F13" s="72"/>
      <c r="G13" s="60"/>
      <c r="H13" s="246"/>
      <c r="I13" s="246"/>
      <c r="J13" s="246"/>
      <c r="K13" s="246"/>
      <c r="L13" s="246"/>
      <c r="M13" s="246"/>
      <c r="N13" s="246"/>
      <c r="O13" s="234"/>
      <c r="P13" s="234"/>
      <c r="Q13" s="234"/>
      <c r="R13" s="234"/>
      <c r="S13" s="234"/>
      <c r="T13" s="234"/>
      <c r="U13" s="234"/>
      <c r="V13" s="234"/>
      <c r="W13" s="234"/>
      <c r="X13" s="234"/>
      <c r="Y13" s="234"/>
      <c r="Z13" s="234"/>
      <c r="AA13" s="234"/>
      <c r="AB13" s="234"/>
      <c r="AC13" s="234"/>
      <c r="AD13" s="234"/>
      <c r="AE13" s="234"/>
      <c r="AF13" s="234"/>
    </row>
    <row r="14" spans="1:32" x14ac:dyDescent="0.2">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row>
    <row r="15" spans="1:32" ht="15" x14ac:dyDescent="0.25">
      <c r="A15" s="234"/>
      <c r="B15" s="249"/>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row>
    <row r="16" spans="1:32" ht="15" x14ac:dyDescent="0.25">
      <c r="A16" s="234"/>
      <c r="B16" s="249" t="s">
        <v>460</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row>
    <row r="17" spans="1:32" x14ac:dyDescent="0.2">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row>
    <row r="18" spans="1:32" x14ac:dyDescent="0.2">
      <c r="A18" s="234"/>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row>
    <row r="19" spans="1:32" x14ac:dyDescent="0.2">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row>
    <row r="20" spans="1:32" x14ac:dyDescent="0.2">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row>
    <row r="21" spans="1:32" x14ac:dyDescent="0.2">
      <c r="A21" s="23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row>
    <row r="22" spans="1:32" ht="15" thickBot="1" x14ac:dyDescent="0.25">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row>
    <row r="23" spans="1:32" ht="93" thickBot="1" x14ac:dyDescent="0.25">
      <c r="A23" s="234"/>
      <c r="B23" s="545" t="s">
        <v>461</v>
      </c>
      <c r="C23" s="545" t="s">
        <v>546</v>
      </c>
      <c r="D23" s="545" t="s">
        <v>62</v>
      </c>
      <c r="E23" s="545" t="s">
        <v>416</v>
      </c>
      <c r="F23" s="469" t="s">
        <v>458</v>
      </c>
      <c r="G23" s="546" t="s">
        <v>550</v>
      </c>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row>
    <row r="24" spans="1:32" ht="18" customHeight="1" x14ac:dyDescent="0.2">
      <c r="A24" s="234"/>
      <c r="B24" s="583"/>
      <c r="C24" s="584"/>
      <c r="D24" s="478"/>
      <c r="E24" s="493"/>
      <c r="F24" s="585"/>
      <c r="G24" s="547" t="str">
        <f t="shared" ref="G24:G41" si="0">IF(B24="","",C24*D24*E24+F24)</f>
        <v/>
      </c>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row>
    <row r="25" spans="1:32" ht="18" customHeight="1" x14ac:dyDescent="0.2">
      <c r="A25" s="234"/>
      <c r="B25" s="586"/>
      <c r="C25" s="587"/>
      <c r="D25" s="483"/>
      <c r="E25" s="485"/>
      <c r="F25" s="588"/>
      <c r="G25" s="548" t="str">
        <f t="shared" si="0"/>
        <v/>
      </c>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row>
    <row r="26" spans="1:32" ht="18" customHeight="1" x14ac:dyDescent="0.2">
      <c r="A26" s="234"/>
      <c r="B26" s="586"/>
      <c r="C26" s="587"/>
      <c r="D26" s="483"/>
      <c r="E26" s="485"/>
      <c r="F26" s="588"/>
      <c r="G26" s="548" t="str">
        <f>IF(B26="","",C26*D26*E26+F26)</f>
        <v/>
      </c>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row>
    <row r="27" spans="1:32" ht="18" customHeight="1" x14ac:dyDescent="0.2">
      <c r="A27" s="234"/>
      <c r="B27" s="586"/>
      <c r="C27" s="587"/>
      <c r="D27" s="483"/>
      <c r="E27" s="485"/>
      <c r="F27" s="588"/>
      <c r="G27" s="548" t="str">
        <f t="shared" si="0"/>
        <v/>
      </c>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row>
    <row r="28" spans="1:32" ht="18" customHeight="1" x14ac:dyDescent="0.2">
      <c r="A28" s="234"/>
      <c r="B28" s="586"/>
      <c r="C28" s="587"/>
      <c r="D28" s="483"/>
      <c r="E28" s="485"/>
      <c r="F28" s="588"/>
      <c r="G28" s="548" t="str">
        <f t="shared" si="0"/>
        <v/>
      </c>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row>
    <row r="29" spans="1:32" ht="18" customHeight="1" x14ac:dyDescent="0.2">
      <c r="A29" s="234"/>
      <c r="B29" s="586"/>
      <c r="C29" s="587"/>
      <c r="D29" s="483"/>
      <c r="E29" s="485"/>
      <c r="F29" s="588"/>
      <c r="G29" s="548" t="str">
        <f t="shared" si="0"/>
        <v/>
      </c>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row>
    <row r="30" spans="1:32" ht="18" customHeight="1" x14ac:dyDescent="0.2">
      <c r="A30" s="234"/>
      <c r="B30" s="586"/>
      <c r="C30" s="587"/>
      <c r="D30" s="483"/>
      <c r="E30" s="485"/>
      <c r="F30" s="588"/>
      <c r="G30" s="548" t="str">
        <f t="shared" si="0"/>
        <v/>
      </c>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row>
    <row r="31" spans="1:32" ht="18" customHeight="1" x14ac:dyDescent="0.2">
      <c r="A31" s="234"/>
      <c r="B31" s="586"/>
      <c r="C31" s="587"/>
      <c r="D31" s="483"/>
      <c r="E31" s="485"/>
      <c r="F31" s="588"/>
      <c r="G31" s="548" t="str">
        <f t="shared" si="0"/>
        <v/>
      </c>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row>
    <row r="32" spans="1:32" ht="18" customHeight="1" x14ac:dyDescent="0.2">
      <c r="A32" s="234"/>
      <c r="B32" s="586"/>
      <c r="C32" s="587"/>
      <c r="D32" s="483"/>
      <c r="E32" s="485"/>
      <c r="F32" s="588"/>
      <c r="G32" s="548" t="str">
        <f t="shared" si="0"/>
        <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row>
    <row r="33" spans="1:32" ht="18" customHeight="1" x14ac:dyDescent="0.2">
      <c r="A33" s="234"/>
      <c r="B33" s="586"/>
      <c r="C33" s="587"/>
      <c r="D33" s="483"/>
      <c r="E33" s="485"/>
      <c r="F33" s="588"/>
      <c r="G33" s="548" t="str">
        <f t="shared" si="0"/>
        <v/>
      </c>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row>
    <row r="34" spans="1:32" ht="18" customHeight="1" x14ac:dyDescent="0.2">
      <c r="A34" s="234"/>
      <c r="B34" s="586"/>
      <c r="C34" s="587"/>
      <c r="D34" s="483"/>
      <c r="E34" s="485"/>
      <c r="F34" s="588"/>
      <c r="G34" s="548" t="str">
        <f t="shared" si="0"/>
        <v/>
      </c>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row>
    <row r="35" spans="1:32" ht="18" customHeight="1" x14ac:dyDescent="0.2">
      <c r="A35" s="234"/>
      <c r="B35" s="586"/>
      <c r="C35" s="587"/>
      <c r="D35" s="483"/>
      <c r="E35" s="485"/>
      <c r="F35" s="588"/>
      <c r="G35" s="548" t="str">
        <f t="shared" si="0"/>
        <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row>
    <row r="36" spans="1:32" ht="18" customHeight="1" x14ac:dyDescent="0.2">
      <c r="A36" s="234"/>
      <c r="B36" s="586"/>
      <c r="C36" s="587"/>
      <c r="D36" s="483"/>
      <c r="E36" s="485"/>
      <c r="F36" s="588"/>
      <c r="G36" s="548" t="str">
        <f t="shared" si="0"/>
        <v/>
      </c>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row>
    <row r="37" spans="1:32" ht="18" customHeight="1" x14ac:dyDescent="0.2">
      <c r="A37" s="234"/>
      <c r="B37" s="586"/>
      <c r="C37" s="587"/>
      <c r="D37" s="483"/>
      <c r="E37" s="485"/>
      <c r="F37" s="588"/>
      <c r="G37" s="548" t="str">
        <f t="shared" si="0"/>
        <v/>
      </c>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row>
    <row r="38" spans="1:32" ht="18" customHeight="1" x14ac:dyDescent="0.2">
      <c r="A38" s="234"/>
      <c r="B38" s="586"/>
      <c r="C38" s="587"/>
      <c r="D38" s="483"/>
      <c r="E38" s="485"/>
      <c r="F38" s="588"/>
      <c r="G38" s="548" t="str">
        <f t="shared" si="0"/>
        <v/>
      </c>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row>
    <row r="39" spans="1:32" ht="18" customHeight="1" x14ac:dyDescent="0.2">
      <c r="A39" s="234"/>
      <c r="B39" s="586"/>
      <c r="C39" s="587"/>
      <c r="D39" s="483"/>
      <c r="E39" s="485"/>
      <c r="F39" s="588"/>
      <c r="G39" s="548" t="str">
        <f t="shared" si="0"/>
        <v/>
      </c>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row>
    <row r="40" spans="1:32" ht="18" customHeight="1" x14ac:dyDescent="0.2">
      <c r="A40" s="234"/>
      <c r="B40" s="586"/>
      <c r="C40" s="587"/>
      <c r="D40" s="483"/>
      <c r="E40" s="485"/>
      <c r="F40" s="588"/>
      <c r="G40" s="548" t="str">
        <f t="shared" si="0"/>
        <v/>
      </c>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row>
    <row r="41" spans="1:32" ht="18" customHeight="1" thickBot="1" x14ac:dyDescent="0.25">
      <c r="A41" s="234"/>
      <c r="B41" s="589"/>
      <c r="C41" s="590"/>
      <c r="D41" s="488"/>
      <c r="E41" s="490"/>
      <c r="F41" s="591"/>
      <c r="G41" s="549" t="str">
        <f t="shared" si="0"/>
        <v/>
      </c>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row>
    <row r="42" spans="1:32" x14ac:dyDescent="0.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row>
    <row r="43" spans="1:32" ht="15.75" thickBot="1" x14ac:dyDescent="0.3">
      <c r="A43" s="234"/>
      <c r="B43" s="234"/>
      <c r="C43" s="234"/>
      <c r="D43" s="234"/>
      <c r="E43" s="234"/>
      <c r="F43" s="234"/>
      <c r="G43" s="234"/>
      <c r="H43" s="234"/>
      <c r="I43" s="234"/>
      <c r="J43" s="43"/>
      <c r="K43" s="234"/>
      <c r="L43" s="234"/>
      <c r="M43" s="234"/>
      <c r="N43" s="234"/>
      <c r="O43" s="234"/>
      <c r="P43" s="234"/>
      <c r="Q43" s="234"/>
      <c r="R43" s="234"/>
      <c r="S43" s="234"/>
      <c r="T43" s="234"/>
      <c r="U43" s="234"/>
      <c r="V43" s="234"/>
      <c r="W43" s="234"/>
      <c r="X43" s="234"/>
      <c r="Y43" s="234"/>
      <c r="Z43" s="234"/>
      <c r="AA43" s="234"/>
      <c r="AB43" s="234"/>
      <c r="AC43" s="234"/>
      <c r="AD43" s="234"/>
      <c r="AE43" s="234"/>
      <c r="AF43" s="234"/>
    </row>
    <row r="44" spans="1:32" ht="33.75" customHeight="1" x14ac:dyDescent="0.2">
      <c r="A44" s="234"/>
      <c r="B44" s="234"/>
      <c r="C44" s="546" t="s">
        <v>550</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row>
    <row r="45" spans="1:32" ht="18" customHeight="1" x14ac:dyDescent="0.2">
      <c r="A45" s="234"/>
      <c r="B45" s="234"/>
      <c r="C45" s="550">
        <f>SUM(G24:G41)</f>
        <v>0</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row>
    <row r="46" spans="1:32" x14ac:dyDescent="0.2">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row>
    <row r="47" spans="1:32" ht="16.5" x14ac:dyDescent="0.3">
      <c r="A47" s="234"/>
      <c r="B47" s="234"/>
      <c r="C47" s="234"/>
      <c r="D47" s="43" t="s">
        <v>462</v>
      </c>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row>
    <row r="48" spans="1:32" x14ac:dyDescent="0.2">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row>
    <row r="49" spans="1:32" ht="15" x14ac:dyDescent="0.25">
      <c r="A49" s="234"/>
      <c r="B49" s="249"/>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row>
    <row r="50" spans="1:32" ht="15" x14ac:dyDescent="0.25">
      <c r="A50" s="234"/>
      <c r="B50" s="249" t="s">
        <v>39</v>
      </c>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row>
    <row r="51" spans="1:32" x14ac:dyDescent="0.2">
      <c r="A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row>
    <row r="52" spans="1:32" x14ac:dyDescent="0.2">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row>
    <row r="53" spans="1:32" x14ac:dyDescent="0.2">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row>
    <row r="54" spans="1:32" ht="15" thickBot="1" x14ac:dyDescent="0.25">
      <c r="A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row>
    <row r="55" spans="1:32" ht="82.5" customHeight="1" thickBot="1" x14ac:dyDescent="0.25">
      <c r="A55" s="234"/>
      <c r="B55" s="253" t="s">
        <v>719</v>
      </c>
      <c r="C55" s="253" t="s">
        <v>718</v>
      </c>
      <c r="D55" s="253" t="s">
        <v>720</v>
      </c>
      <c r="E55" s="286" t="s">
        <v>431</v>
      </c>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row>
    <row r="56" spans="1:32" ht="18" customHeight="1" thickBot="1" x14ac:dyDescent="0.25">
      <c r="A56" s="234"/>
      <c r="B56" s="592"/>
      <c r="C56" s="593"/>
      <c r="D56" s="593"/>
      <c r="E56" s="551">
        <f>C45</f>
        <v>0</v>
      </c>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row>
    <row r="57" spans="1:32"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row>
    <row r="58" spans="1:32" x14ac:dyDescent="0.2">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row>
    <row r="59" spans="1:32" ht="15" thickBot="1" x14ac:dyDescent="0.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row>
    <row r="60" spans="1:32" ht="36.75" customHeight="1" thickBot="1" x14ac:dyDescent="0.25">
      <c r="A60" s="234"/>
      <c r="B60" s="33"/>
      <c r="C60" s="546" t="s">
        <v>432</v>
      </c>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row>
    <row r="61" spans="1:32" ht="18" customHeight="1" thickBot="1" x14ac:dyDescent="0.25">
      <c r="A61" s="234"/>
      <c r="B61" s="552"/>
      <c r="C61" s="553">
        <f>B56-C56+D56-E56</f>
        <v>0</v>
      </c>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row>
    <row r="62" spans="1:32" x14ac:dyDescent="0.2">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row>
    <row r="63" spans="1:32" ht="18" customHeight="1" x14ac:dyDescent="0.2">
      <c r="A63" s="234"/>
      <c r="B63" s="234"/>
      <c r="C63" s="234"/>
      <c r="D63" s="965" t="s">
        <v>549</v>
      </c>
      <c r="E63" s="964"/>
      <c r="F63" s="964"/>
      <c r="G63" s="96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row>
    <row r="64" spans="1:32" x14ac:dyDescent="0.2">
      <c r="A64" s="234"/>
      <c r="B64" s="234"/>
      <c r="C64" s="234"/>
      <c r="D64" s="964"/>
      <c r="E64" s="964"/>
      <c r="F64" s="964"/>
      <c r="G64" s="96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row>
    <row r="65" spans="1:32" x14ac:dyDescent="0.2">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row>
    <row r="66" spans="1:32" ht="15" x14ac:dyDescent="0.25">
      <c r="A66" s="234"/>
      <c r="B66" s="249" t="s">
        <v>716</v>
      </c>
      <c r="C66" s="285"/>
      <c r="D66" s="246"/>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row>
    <row r="67" spans="1:32" x14ac:dyDescent="0.2">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row>
    <row r="68" spans="1:32" x14ac:dyDescent="0.2">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row>
    <row r="69" spans="1:32" x14ac:dyDescent="0.2">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row>
    <row r="70" spans="1:32" x14ac:dyDescent="0.2">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row>
    <row r="71" spans="1:32" ht="15" thickBot="1" x14ac:dyDescent="0.25">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row>
    <row r="72" spans="1:32" ht="71.25" customHeight="1" thickBot="1" x14ac:dyDescent="0.25">
      <c r="A72" s="234"/>
      <c r="B72" s="306" t="s">
        <v>65</v>
      </c>
      <c r="C72" s="253" t="s">
        <v>434</v>
      </c>
      <c r="D72" s="554" t="s">
        <v>435</v>
      </c>
      <c r="E72" s="302" t="s">
        <v>572</v>
      </c>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row>
    <row r="73" spans="1:32" ht="18" customHeight="1" x14ac:dyDescent="0.2">
      <c r="A73" s="234"/>
      <c r="B73" s="594"/>
      <c r="C73" s="95"/>
      <c r="D73" s="595"/>
      <c r="E73" s="555" t="str">
        <f>IF(B73="","",C73/D73)</f>
        <v/>
      </c>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row>
    <row r="74" spans="1:32" ht="18" customHeight="1" x14ac:dyDescent="0.2">
      <c r="A74" s="234"/>
      <c r="B74" s="596"/>
      <c r="C74" s="96"/>
      <c r="D74" s="597"/>
      <c r="E74" s="556" t="str">
        <f>IF(B74="","",C74/D74)</f>
        <v/>
      </c>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row>
    <row r="75" spans="1:32" ht="18" customHeight="1" x14ac:dyDescent="0.2">
      <c r="A75" s="234"/>
      <c r="B75" s="596"/>
      <c r="C75" s="96"/>
      <c r="D75" s="597"/>
      <c r="E75" s="556" t="str">
        <f t="shared" ref="E75:E84" si="1">IF(B75="","",C75/D75)</f>
        <v/>
      </c>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row>
    <row r="76" spans="1:32" ht="18" customHeight="1" x14ac:dyDescent="0.2">
      <c r="A76" s="234"/>
      <c r="B76" s="596"/>
      <c r="C76" s="96"/>
      <c r="D76" s="598"/>
      <c r="E76" s="556" t="str">
        <f t="shared" si="1"/>
        <v/>
      </c>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row>
    <row r="77" spans="1:32" ht="18" customHeight="1" x14ac:dyDescent="0.2">
      <c r="A77" s="234"/>
      <c r="B77" s="596"/>
      <c r="C77" s="96"/>
      <c r="D77" s="598"/>
      <c r="E77" s="556" t="str">
        <f t="shared" si="1"/>
        <v/>
      </c>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row>
    <row r="78" spans="1:32" ht="18" customHeight="1" x14ac:dyDescent="0.2">
      <c r="A78" s="234"/>
      <c r="B78" s="596"/>
      <c r="C78" s="96"/>
      <c r="D78" s="598"/>
      <c r="E78" s="556" t="str">
        <f t="shared" si="1"/>
        <v/>
      </c>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row>
    <row r="79" spans="1:32" ht="18" customHeight="1" x14ac:dyDescent="0.2">
      <c r="A79" s="234"/>
      <c r="B79" s="596"/>
      <c r="C79" s="96"/>
      <c r="D79" s="598"/>
      <c r="E79" s="556" t="str">
        <f t="shared" si="1"/>
        <v/>
      </c>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row>
    <row r="80" spans="1:32" ht="18" customHeight="1" x14ac:dyDescent="0.2">
      <c r="A80" s="234"/>
      <c r="B80" s="596"/>
      <c r="C80" s="96"/>
      <c r="D80" s="598"/>
      <c r="E80" s="556" t="str">
        <f t="shared" si="1"/>
        <v/>
      </c>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row>
    <row r="81" spans="1:32" ht="18" customHeight="1" x14ac:dyDescent="0.2">
      <c r="A81" s="234"/>
      <c r="B81" s="596"/>
      <c r="C81" s="96"/>
      <c r="D81" s="598"/>
      <c r="E81" s="556" t="str">
        <f t="shared" si="1"/>
        <v/>
      </c>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row>
    <row r="82" spans="1:32" ht="18" customHeight="1" x14ac:dyDescent="0.2">
      <c r="A82" s="234"/>
      <c r="B82" s="596"/>
      <c r="C82" s="96"/>
      <c r="D82" s="598"/>
      <c r="E82" s="556" t="str">
        <f t="shared" si="1"/>
        <v/>
      </c>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row>
    <row r="83" spans="1:32" ht="18" customHeight="1" x14ac:dyDescent="0.2">
      <c r="A83" s="234"/>
      <c r="B83" s="596"/>
      <c r="C83" s="96"/>
      <c r="D83" s="598"/>
      <c r="E83" s="556" t="str">
        <f t="shared" si="1"/>
        <v/>
      </c>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row>
    <row r="84" spans="1:32" ht="18" customHeight="1" thickBot="1" x14ac:dyDescent="0.25">
      <c r="A84" s="234"/>
      <c r="B84" s="599"/>
      <c r="C84" s="97"/>
      <c r="D84" s="600"/>
      <c r="E84" s="557" t="str">
        <f t="shared" si="1"/>
        <v/>
      </c>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row>
    <row r="85" spans="1:32" x14ac:dyDescent="0.2">
      <c r="A85" s="234"/>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row>
    <row r="86" spans="1:32" ht="16.5" x14ac:dyDescent="0.3">
      <c r="A86" s="234"/>
      <c r="B86" s="234"/>
      <c r="C86" s="234"/>
      <c r="D86" s="234"/>
      <c r="E86" s="234"/>
      <c r="F86" s="65" t="s">
        <v>408</v>
      </c>
      <c r="G86" s="65"/>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row>
    <row r="87" spans="1:32" x14ac:dyDescent="0.2">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row>
    <row r="88" spans="1:32" x14ac:dyDescent="0.2">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row>
    <row r="89" spans="1:32" ht="15" x14ac:dyDescent="0.25">
      <c r="A89" s="234"/>
      <c r="B89" s="249" t="s">
        <v>535</v>
      </c>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row>
    <row r="90" spans="1:32" ht="15" x14ac:dyDescent="0.25">
      <c r="A90" s="234"/>
      <c r="B90" s="249"/>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row>
    <row r="91" spans="1:32" ht="15" x14ac:dyDescent="0.25">
      <c r="A91" s="234"/>
      <c r="B91" s="249"/>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row>
    <row r="92" spans="1:32" ht="15" x14ac:dyDescent="0.25">
      <c r="A92" s="234"/>
      <c r="B92" s="249"/>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row>
    <row r="93" spans="1:32" ht="15" x14ac:dyDescent="0.25">
      <c r="A93" s="234"/>
      <c r="B93" s="249"/>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row>
    <row r="94" spans="1:32" ht="15" thickBot="1" x14ac:dyDescent="0.25">
      <c r="A94" s="234"/>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row>
    <row r="95" spans="1:32" ht="81.75" customHeight="1" thickBot="1" x14ac:dyDescent="0.25">
      <c r="A95" s="234"/>
      <c r="B95" s="558" t="s">
        <v>38</v>
      </c>
      <c r="C95" s="251" t="s">
        <v>548</v>
      </c>
      <c r="D95" s="545" t="s">
        <v>40</v>
      </c>
      <c r="E95" s="545" t="s">
        <v>679</v>
      </c>
      <c r="F95" s="255" t="s">
        <v>547</v>
      </c>
      <c r="G95" s="234"/>
      <c r="H95" s="234"/>
      <c r="I95" s="234"/>
      <c r="J95" s="234"/>
      <c r="K95" s="234"/>
      <c r="L95" s="234"/>
      <c r="M95" s="558" t="s">
        <v>38</v>
      </c>
      <c r="N95" s="234"/>
      <c r="O95" s="234"/>
      <c r="P95" s="234"/>
      <c r="Q95" s="234"/>
      <c r="R95" s="234"/>
      <c r="S95" s="234"/>
      <c r="T95" s="234"/>
      <c r="U95" s="234"/>
      <c r="V95" s="234"/>
      <c r="W95" s="234"/>
      <c r="X95" s="234"/>
      <c r="Y95" s="234"/>
      <c r="Z95" s="234"/>
      <c r="AA95" s="234"/>
      <c r="AB95" s="234"/>
      <c r="AC95" s="234"/>
      <c r="AD95" s="234"/>
      <c r="AE95" s="234"/>
    </row>
    <row r="96" spans="1:32" ht="18" customHeight="1" x14ac:dyDescent="0.2">
      <c r="A96" s="234"/>
      <c r="B96" s="112"/>
      <c r="C96" s="93"/>
      <c r="D96" s="311" t="str">
        <f t="shared" ref="D96:D113" si="2">IF(B96="","",$C$61)</f>
        <v/>
      </c>
      <c r="E96" s="601"/>
      <c r="F96" s="559" t="str">
        <f t="shared" ref="F96:F113" si="3">IF(B96="","",D96*E96)</f>
        <v/>
      </c>
      <c r="G96" s="234"/>
      <c r="H96" s="234"/>
      <c r="I96" s="234"/>
      <c r="J96" s="234"/>
      <c r="K96" s="234"/>
      <c r="L96" s="234"/>
      <c r="M96" s="560" t="str">
        <f>IF(B96="","",IF(B96="Other Manufacturing Process", C96,B96))</f>
        <v/>
      </c>
      <c r="N96" s="234"/>
      <c r="O96" s="234"/>
      <c r="P96" s="234"/>
      <c r="Q96" s="234"/>
      <c r="R96" s="234"/>
      <c r="S96" s="234"/>
      <c r="T96" s="234"/>
      <c r="U96" s="234"/>
      <c r="V96" s="234"/>
      <c r="W96" s="234"/>
      <c r="X96" s="234"/>
      <c r="Y96" s="234"/>
      <c r="Z96" s="234"/>
      <c r="AA96" s="234"/>
      <c r="AB96" s="234"/>
      <c r="AC96" s="234"/>
      <c r="AD96" s="234"/>
      <c r="AE96" s="234"/>
    </row>
    <row r="97" spans="1:31" ht="18" customHeight="1" x14ac:dyDescent="0.2">
      <c r="A97" s="234"/>
      <c r="B97" s="113"/>
      <c r="C97" s="94"/>
      <c r="D97" s="313" t="str">
        <f t="shared" si="2"/>
        <v/>
      </c>
      <c r="E97" s="602"/>
      <c r="F97" s="561" t="str">
        <f t="shared" si="3"/>
        <v/>
      </c>
      <c r="G97" s="234"/>
      <c r="H97" s="234"/>
      <c r="I97" s="234"/>
      <c r="J97" s="234"/>
      <c r="K97" s="234"/>
      <c r="L97" s="234"/>
      <c r="M97" s="560" t="str">
        <f t="shared" ref="M97:M113" si="4">IF(B97="","",IF(B97="Other Manufacturing Process", C97,B97))</f>
        <v/>
      </c>
      <c r="N97" s="234"/>
      <c r="O97" s="234"/>
      <c r="P97" s="234"/>
      <c r="Q97" s="234"/>
      <c r="R97" s="234"/>
      <c r="S97" s="234"/>
      <c r="T97" s="234"/>
      <c r="U97" s="234"/>
      <c r="V97" s="234"/>
      <c r="W97" s="234"/>
      <c r="X97" s="234"/>
      <c r="Y97" s="234"/>
      <c r="Z97" s="234"/>
      <c r="AA97" s="234"/>
      <c r="AB97" s="234"/>
      <c r="AC97" s="234"/>
      <c r="AD97" s="234"/>
      <c r="AE97" s="234"/>
    </row>
    <row r="98" spans="1:31" ht="18" customHeight="1" x14ac:dyDescent="0.2">
      <c r="A98" s="234"/>
      <c r="B98" s="113"/>
      <c r="C98" s="94"/>
      <c r="D98" s="313" t="str">
        <f t="shared" si="2"/>
        <v/>
      </c>
      <c r="E98" s="602"/>
      <c r="F98" s="561" t="str">
        <f t="shared" si="3"/>
        <v/>
      </c>
      <c r="G98" s="234"/>
      <c r="H98" s="234"/>
      <c r="I98" s="234"/>
      <c r="J98" s="234"/>
      <c r="K98" s="234"/>
      <c r="L98" s="234"/>
      <c r="M98" s="560" t="str">
        <f t="shared" si="4"/>
        <v/>
      </c>
      <c r="N98" s="234"/>
      <c r="O98" s="234"/>
      <c r="P98" s="234"/>
      <c r="Q98" s="234"/>
      <c r="R98" s="234"/>
      <c r="S98" s="234"/>
      <c r="T98" s="234"/>
      <c r="U98" s="234"/>
      <c r="V98" s="234"/>
      <c r="W98" s="234"/>
      <c r="X98" s="234"/>
      <c r="Y98" s="234"/>
      <c r="Z98" s="234"/>
      <c r="AA98" s="234"/>
      <c r="AB98" s="234"/>
      <c r="AC98" s="234"/>
      <c r="AD98" s="234"/>
      <c r="AE98" s="234"/>
    </row>
    <row r="99" spans="1:31" ht="18" customHeight="1" x14ac:dyDescent="0.2">
      <c r="A99" s="234"/>
      <c r="B99" s="113"/>
      <c r="C99" s="94"/>
      <c r="D99" s="313" t="str">
        <f t="shared" si="2"/>
        <v/>
      </c>
      <c r="E99" s="602"/>
      <c r="F99" s="561" t="str">
        <f t="shared" si="3"/>
        <v/>
      </c>
      <c r="G99" s="234"/>
      <c r="H99" s="234"/>
      <c r="I99" s="234"/>
      <c r="J99" s="234"/>
      <c r="K99" s="234"/>
      <c r="L99" s="234"/>
      <c r="M99" s="560" t="str">
        <f t="shared" si="4"/>
        <v/>
      </c>
      <c r="N99" s="234"/>
      <c r="O99" s="234"/>
      <c r="P99" s="234"/>
      <c r="Q99" s="234"/>
      <c r="R99" s="234"/>
      <c r="S99" s="234"/>
      <c r="T99" s="234"/>
      <c r="U99" s="234"/>
      <c r="V99" s="234"/>
      <c r="W99" s="234"/>
      <c r="X99" s="234"/>
      <c r="Y99" s="234"/>
      <c r="Z99" s="234"/>
      <c r="AA99" s="234"/>
      <c r="AB99" s="234"/>
      <c r="AC99" s="234"/>
      <c r="AD99" s="234"/>
      <c r="AE99" s="234"/>
    </row>
    <row r="100" spans="1:31" ht="18" customHeight="1" x14ac:dyDescent="0.2">
      <c r="A100" s="234"/>
      <c r="B100" s="113"/>
      <c r="C100" s="94"/>
      <c r="D100" s="313" t="str">
        <f t="shared" si="2"/>
        <v/>
      </c>
      <c r="E100" s="602"/>
      <c r="F100" s="561" t="str">
        <f t="shared" si="3"/>
        <v/>
      </c>
      <c r="G100" s="234"/>
      <c r="H100" s="234"/>
      <c r="I100" s="234"/>
      <c r="J100" s="234"/>
      <c r="K100" s="234"/>
      <c r="L100" s="234"/>
      <c r="M100" s="560" t="str">
        <f t="shared" si="4"/>
        <v/>
      </c>
      <c r="N100" s="234"/>
      <c r="O100" s="234"/>
      <c r="P100" s="234"/>
      <c r="Q100" s="234"/>
      <c r="R100" s="234"/>
      <c r="S100" s="234"/>
      <c r="T100" s="234"/>
      <c r="U100" s="234"/>
      <c r="V100" s="234"/>
      <c r="W100" s="234"/>
      <c r="X100" s="234"/>
      <c r="Y100" s="234"/>
      <c r="Z100" s="234"/>
      <c r="AA100" s="234"/>
      <c r="AB100" s="234"/>
      <c r="AC100" s="234"/>
      <c r="AD100" s="234"/>
      <c r="AE100" s="234"/>
    </row>
    <row r="101" spans="1:31" ht="18" customHeight="1" x14ac:dyDescent="0.2">
      <c r="A101" s="234"/>
      <c r="B101" s="113"/>
      <c r="C101" s="94"/>
      <c r="D101" s="313" t="str">
        <f t="shared" si="2"/>
        <v/>
      </c>
      <c r="E101" s="602"/>
      <c r="F101" s="561" t="str">
        <f t="shared" si="3"/>
        <v/>
      </c>
      <c r="G101" s="234"/>
      <c r="H101" s="234"/>
      <c r="I101" s="234"/>
      <c r="J101" s="234"/>
      <c r="K101" s="234"/>
      <c r="L101" s="234"/>
      <c r="M101" s="560" t="str">
        <f t="shared" si="4"/>
        <v/>
      </c>
      <c r="N101" s="234"/>
      <c r="O101" s="234"/>
      <c r="P101" s="234"/>
      <c r="Q101" s="234"/>
      <c r="R101" s="234"/>
      <c r="S101" s="234"/>
      <c r="T101" s="234"/>
      <c r="U101" s="234"/>
      <c r="V101" s="234"/>
      <c r="W101" s="234"/>
      <c r="X101" s="234"/>
      <c r="Y101" s="234"/>
      <c r="Z101" s="234"/>
      <c r="AA101" s="234"/>
      <c r="AB101" s="234"/>
      <c r="AC101" s="234"/>
      <c r="AD101" s="234"/>
      <c r="AE101" s="234"/>
    </row>
    <row r="102" spans="1:31" ht="18" customHeight="1" x14ac:dyDescent="0.2">
      <c r="A102" s="234"/>
      <c r="B102" s="113"/>
      <c r="C102" s="94"/>
      <c r="D102" s="313" t="str">
        <f t="shared" si="2"/>
        <v/>
      </c>
      <c r="E102" s="602"/>
      <c r="F102" s="561" t="str">
        <f t="shared" si="3"/>
        <v/>
      </c>
      <c r="G102" s="234"/>
      <c r="H102" s="234"/>
      <c r="I102" s="234"/>
      <c r="J102" s="234"/>
      <c r="K102" s="234"/>
      <c r="L102" s="234"/>
      <c r="M102" s="560" t="str">
        <f t="shared" si="4"/>
        <v/>
      </c>
      <c r="N102" s="234"/>
      <c r="O102" s="234"/>
      <c r="P102" s="234"/>
      <c r="Q102" s="234"/>
      <c r="R102" s="234"/>
      <c r="S102" s="234"/>
      <c r="T102" s="234"/>
      <c r="U102" s="234"/>
      <c r="V102" s="234"/>
      <c r="W102" s="234"/>
      <c r="X102" s="234"/>
      <c r="Y102" s="234"/>
      <c r="Z102" s="234"/>
      <c r="AA102" s="234"/>
      <c r="AB102" s="234"/>
      <c r="AC102" s="234"/>
      <c r="AD102" s="234"/>
      <c r="AE102" s="234"/>
    </row>
    <row r="103" spans="1:31" ht="18" customHeight="1" x14ac:dyDescent="0.2">
      <c r="A103" s="234"/>
      <c r="B103" s="113"/>
      <c r="C103" s="94"/>
      <c r="D103" s="313" t="str">
        <f t="shared" si="2"/>
        <v/>
      </c>
      <c r="E103" s="602"/>
      <c r="F103" s="561" t="str">
        <f t="shared" si="3"/>
        <v/>
      </c>
      <c r="G103" s="234"/>
      <c r="H103" s="234"/>
      <c r="I103" s="234"/>
      <c r="J103" s="234"/>
      <c r="K103" s="234"/>
      <c r="L103" s="234"/>
      <c r="M103" s="560" t="str">
        <f t="shared" si="4"/>
        <v/>
      </c>
      <c r="N103" s="234"/>
      <c r="O103" s="234"/>
      <c r="P103" s="234"/>
      <c r="Q103" s="234"/>
      <c r="R103" s="234"/>
      <c r="S103" s="234"/>
      <c r="T103" s="234"/>
      <c r="U103" s="234"/>
      <c r="V103" s="234"/>
      <c r="W103" s="234"/>
      <c r="X103" s="234"/>
      <c r="Y103" s="234"/>
      <c r="Z103" s="234"/>
      <c r="AA103" s="234"/>
      <c r="AB103" s="234"/>
      <c r="AC103" s="234"/>
      <c r="AD103" s="234"/>
      <c r="AE103" s="234"/>
    </row>
    <row r="104" spans="1:31" ht="18" customHeight="1" x14ac:dyDescent="0.2">
      <c r="A104" s="234"/>
      <c r="B104" s="113"/>
      <c r="C104" s="94"/>
      <c r="D104" s="313" t="str">
        <f t="shared" si="2"/>
        <v/>
      </c>
      <c r="E104" s="602"/>
      <c r="F104" s="561" t="str">
        <f t="shared" si="3"/>
        <v/>
      </c>
      <c r="G104" s="234"/>
      <c r="H104" s="234"/>
      <c r="I104" s="234"/>
      <c r="J104" s="234"/>
      <c r="K104" s="234"/>
      <c r="L104" s="234"/>
      <c r="M104" s="560" t="str">
        <f t="shared" si="4"/>
        <v/>
      </c>
      <c r="N104" s="234"/>
      <c r="O104" s="234"/>
      <c r="P104" s="234"/>
      <c r="Q104" s="234"/>
      <c r="R104" s="234"/>
      <c r="S104" s="234"/>
      <c r="T104" s="234"/>
      <c r="U104" s="234"/>
      <c r="V104" s="234"/>
      <c r="W104" s="234"/>
      <c r="X104" s="234"/>
      <c r="Y104" s="234"/>
      <c r="Z104" s="234"/>
      <c r="AA104" s="234"/>
      <c r="AB104" s="234"/>
      <c r="AC104" s="234"/>
      <c r="AD104" s="234"/>
      <c r="AE104" s="234"/>
    </row>
    <row r="105" spans="1:31" ht="18" customHeight="1" x14ac:dyDescent="0.2">
      <c r="A105" s="234"/>
      <c r="B105" s="113"/>
      <c r="C105" s="94"/>
      <c r="D105" s="313" t="str">
        <f t="shared" si="2"/>
        <v/>
      </c>
      <c r="E105" s="602"/>
      <c r="F105" s="561" t="str">
        <f t="shared" si="3"/>
        <v/>
      </c>
      <c r="G105" s="234"/>
      <c r="H105" s="234"/>
      <c r="I105" s="234"/>
      <c r="J105" s="234"/>
      <c r="K105" s="234"/>
      <c r="L105" s="234"/>
      <c r="M105" s="560" t="str">
        <f t="shared" si="4"/>
        <v/>
      </c>
      <c r="N105" s="234"/>
      <c r="O105" s="234"/>
      <c r="P105" s="234"/>
      <c r="Q105" s="234"/>
      <c r="R105" s="234"/>
      <c r="S105" s="234"/>
      <c r="T105" s="234"/>
      <c r="U105" s="234"/>
      <c r="V105" s="234"/>
      <c r="W105" s="234"/>
      <c r="X105" s="234"/>
      <c r="Y105" s="234"/>
      <c r="Z105" s="234"/>
      <c r="AA105" s="234"/>
      <c r="AB105" s="234"/>
      <c r="AC105" s="234"/>
      <c r="AD105" s="234"/>
      <c r="AE105" s="234"/>
    </row>
    <row r="106" spans="1:31" ht="18" customHeight="1" x14ac:dyDescent="0.2">
      <c r="A106" s="234"/>
      <c r="B106" s="113"/>
      <c r="C106" s="94"/>
      <c r="D106" s="313" t="str">
        <f t="shared" si="2"/>
        <v/>
      </c>
      <c r="E106" s="602"/>
      <c r="F106" s="561" t="str">
        <f t="shared" si="3"/>
        <v/>
      </c>
      <c r="G106" s="234"/>
      <c r="H106" s="234"/>
      <c r="I106" s="234"/>
      <c r="J106" s="234"/>
      <c r="K106" s="234"/>
      <c r="L106" s="234"/>
      <c r="M106" s="560" t="str">
        <f t="shared" si="4"/>
        <v/>
      </c>
      <c r="N106" s="234"/>
      <c r="O106" s="234"/>
      <c r="P106" s="234"/>
      <c r="Q106" s="234"/>
      <c r="R106" s="234"/>
      <c r="S106" s="234"/>
      <c r="T106" s="234"/>
      <c r="U106" s="234"/>
      <c r="V106" s="234"/>
      <c r="W106" s="234"/>
      <c r="X106" s="234"/>
      <c r="Y106" s="234"/>
      <c r="Z106" s="234"/>
      <c r="AA106" s="234"/>
      <c r="AB106" s="234"/>
      <c r="AC106" s="234"/>
      <c r="AD106" s="234"/>
      <c r="AE106" s="234"/>
    </row>
    <row r="107" spans="1:31" ht="18" customHeight="1" x14ac:dyDescent="0.2">
      <c r="A107" s="234"/>
      <c r="B107" s="113"/>
      <c r="C107" s="94"/>
      <c r="D107" s="313" t="str">
        <f t="shared" si="2"/>
        <v/>
      </c>
      <c r="E107" s="602"/>
      <c r="F107" s="561" t="str">
        <f t="shared" si="3"/>
        <v/>
      </c>
      <c r="G107" s="234"/>
      <c r="H107" s="234"/>
      <c r="I107" s="234"/>
      <c r="J107" s="234"/>
      <c r="K107" s="234"/>
      <c r="L107" s="234"/>
      <c r="M107" s="560" t="str">
        <f t="shared" si="4"/>
        <v/>
      </c>
      <c r="N107" s="234"/>
      <c r="O107" s="234"/>
      <c r="P107" s="234"/>
      <c r="Q107" s="234"/>
      <c r="R107" s="234"/>
      <c r="S107" s="234"/>
      <c r="T107" s="234"/>
      <c r="U107" s="234"/>
      <c r="V107" s="234"/>
      <c r="W107" s="234"/>
      <c r="X107" s="234"/>
      <c r="Y107" s="234"/>
      <c r="Z107" s="234"/>
      <c r="AA107" s="234"/>
      <c r="AB107" s="234"/>
      <c r="AC107" s="234"/>
      <c r="AD107" s="234"/>
      <c r="AE107" s="234"/>
    </row>
    <row r="108" spans="1:31" ht="18" customHeight="1" x14ac:dyDescent="0.2">
      <c r="A108" s="234"/>
      <c r="B108" s="113"/>
      <c r="C108" s="94"/>
      <c r="D108" s="313" t="str">
        <f t="shared" si="2"/>
        <v/>
      </c>
      <c r="E108" s="602"/>
      <c r="F108" s="561" t="str">
        <f t="shared" si="3"/>
        <v/>
      </c>
      <c r="G108" s="234"/>
      <c r="H108" s="234"/>
      <c r="I108" s="234"/>
      <c r="J108" s="234"/>
      <c r="K108" s="234"/>
      <c r="L108" s="234"/>
      <c r="M108" s="560" t="str">
        <f t="shared" si="4"/>
        <v/>
      </c>
      <c r="N108" s="234"/>
      <c r="O108" s="234"/>
      <c r="P108" s="234"/>
      <c r="Q108" s="234"/>
      <c r="R108" s="234"/>
      <c r="S108" s="234"/>
      <c r="T108" s="234"/>
      <c r="U108" s="234"/>
      <c r="V108" s="234"/>
      <c r="W108" s="234"/>
      <c r="X108" s="234"/>
      <c r="Y108" s="234"/>
      <c r="Z108" s="234"/>
      <c r="AA108" s="234"/>
      <c r="AB108" s="234"/>
      <c r="AC108" s="234"/>
      <c r="AD108" s="234"/>
      <c r="AE108" s="234"/>
    </row>
    <row r="109" spans="1:31" ht="18" customHeight="1" x14ac:dyDescent="0.2">
      <c r="A109" s="234"/>
      <c r="B109" s="113"/>
      <c r="C109" s="94"/>
      <c r="D109" s="313" t="str">
        <f t="shared" si="2"/>
        <v/>
      </c>
      <c r="E109" s="602"/>
      <c r="F109" s="561" t="str">
        <f t="shared" si="3"/>
        <v/>
      </c>
      <c r="G109" s="234"/>
      <c r="H109" s="234"/>
      <c r="I109" s="234"/>
      <c r="J109" s="234"/>
      <c r="K109" s="234"/>
      <c r="L109" s="234"/>
      <c r="M109" s="560" t="str">
        <f t="shared" si="4"/>
        <v/>
      </c>
      <c r="N109" s="234"/>
      <c r="O109" s="234"/>
      <c r="P109" s="234"/>
      <c r="Q109" s="234"/>
      <c r="R109" s="234"/>
      <c r="S109" s="234"/>
      <c r="T109" s="234"/>
      <c r="U109" s="234"/>
      <c r="V109" s="234"/>
      <c r="W109" s="234"/>
      <c r="X109" s="234"/>
      <c r="Y109" s="234"/>
      <c r="Z109" s="234"/>
      <c r="AA109" s="234"/>
      <c r="AB109" s="234"/>
      <c r="AC109" s="234"/>
      <c r="AD109" s="234"/>
      <c r="AE109" s="234"/>
    </row>
    <row r="110" spans="1:31" ht="18" customHeight="1" x14ac:dyDescent="0.2">
      <c r="A110" s="234"/>
      <c r="B110" s="113"/>
      <c r="C110" s="94"/>
      <c r="D110" s="313" t="str">
        <f t="shared" si="2"/>
        <v/>
      </c>
      <c r="E110" s="602"/>
      <c r="F110" s="561" t="str">
        <f t="shared" si="3"/>
        <v/>
      </c>
      <c r="G110" s="234"/>
      <c r="H110" s="234"/>
      <c r="I110" s="234"/>
      <c r="J110" s="234"/>
      <c r="K110" s="234"/>
      <c r="L110" s="234"/>
      <c r="M110" s="560" t="str">
        <f t="shared" si="4"/>
        <v/>
      </c>
      <c r="N110" s="234"/>
      <c r="O110" s="234"/>
      <c r="P110" s="234"/>
      <c r="Q110" s="234"/>
      <c r="R110" s="234"/>
      <c r="S110" s="234"/>
      <c r="T110" s="234"/>
      <c r="U110" s="234"/>
      <c r="V110" s="234"/>
      <c r="W110" s="234"/>
      <c r="X110" s="234"/>
      <c r="Y110" s="234"/>
      <c r="Z110" s="234"/>
      <c r="AA110" s="234"/>
      <c r="AB110" s="234"/>
      <c r="AC110" s="234"/>
      <c r="AD110" s="234"/>
      <c r="AE110" s="234"/>
    </row>
    <row r="111" spans="1:31" ht="18" customHeight="1" x14ac:dyDescent="0.2">
      <c r="A111" s="234"/>
      <c r="B111" s="113"/>
      <c r="C111" s="94"/>
      <c r="D111" s="313" t="str">
        <f t="shared" si="2"/>
        <v/>
      </c>
      <c r="E111" s="602"/>
      <c r="F111" s="561" t="str">
        <f t="shared" si="3"/>
        <v/>
      </c>
      <c r="H111" s="234"/>
      <c r="I111" s="234"/>
      <c r="J111" s="234"/>
      <c r="K111" s="234"/>
      <c r="L111" s="234"/>
      <c r="M111" s="560" t="str">
        <f t="shared" si="4"/>
        <v/>
      </c>
      <c r="N111" s="234"/>
      <c r="O111" s="234"/>
      <c r="P111" s="234"/>
      <c r="Q111" s="234"/>
      <c r="R111" s="234"/>
      <c r="S111" s="234"/>
      <c r="T111" s="234"/>
      <c r="U111" s="234"/>
      <c r="V111" s="234"/>
      <c r="W111" s="234"/>
      <c r="X111" s="234"/>
      <c r="Y111" s="234"/>
      <c r="Z111" s="234"/>
      <c r="AA111" s="234"/>
      <c r="AB111" s="234"/>
      <c r="AC111" s="234"/>
      <c r="AD111" s="234"/>
      <c r="AE111" s="234"/>
    </row>
    <row r="112" spans="1:31" ht="18" customHeight="1" x14ac:dyDescent="0.2">
      <c r="A112" s="234"/>
      <c r="B112" s="113"/>
      <c r="C112" s="94"/>
      <c r="D112" s="313" t="str">
        <f t="shared" si="2"/>
        <v/>
      </c>
      <c r="E112" s="602"/>
      <c r="F112" s="561" t="str">
        <f t="shared" si="3"/>
        <v/>
      </c>
      <c r="G112" s="234"/>
      <c r="H112" s="234"/>
      <c r="I112" s="234"/>
      <c r="J112" s="234"/>
      <c r="K112" s="234"/>
      <c r="L112" s="234"/>
      <c r="M112" s="560" t="str">
        <f t="shared" si="4"/>
        <v/>
      </c>
      <c r="N112" s="234"/>
      <c r="O112" s="234"/>
      <c r="P112" s="234"/>
      <c r="Q112" s="234"/>
      <c r="R112" s="234"/>
      <c r="S112" s="234"/>
      <c r="T112" s="234"/>
      <c r="U112" s="234"/>
      <c r="V112" s="234"/>
      <c r="W112" s="234"/>
      <c r="X112" s="234"/>
      <c r="Y112" s="234"/>
      <c r="Z112" s="234"/>
      <c r="AA112" s="234"/>
      <c r="AB112" s="234"/>
      <c r="AC112" s="234"/>
      <c r="AD112" s="234"/>
      <c r="AE112" s="234"/>
    </row>
    <row r="113" spans="1:32" ht="18" customHeight="1" thickBot="1" x14ac:dyDescent="0.25">
      <c r="A113" s="234"/>
      <c r="B113" s="114"/>
      <c r="C113" s="129"/>
      <c r="D113" s="318" t="str">
        <f t="shared" si="2"/>
        <v/>
      </c>
      <c r="E113" s="603"/>
      <c r="F113" s="562" t="str">
        <f t="shared" si="3"/>
        <v/>
      </c>
      <c r="G113" s="234"/>
      <c r="H113" s="234"/>
      <c r="I113" s="234"/>
      <c r="J113" s="234"/>
      <c r="K113" s="234"/>
      <c r="L113" s="234"/>
      <c r="M113" s="560" t="str">
        <f t="shared" si="4"/>
        <v/>
      </c>
      <c r="N113" s="234"/>
      <c r="O113" s="234"/>
      <c r="P113" s="234"/>
      <c r="Q113" s="234"/>
      <c r="R113" s="234"/>
      <c r="S113" s="234"/>
      <c r="T113" s="234"/>
      <c r="U113" s="234"/>
      <c r="V113" s="234"/>
      <c r="W113" s="234"/>
      <c r="X113" s="234"/>
      <c r="Y113" s="234"/>
      <c r="Z113" s="234"/>
      <c r="AA113" s="234"/>
      <c r="AB113" s="234"/>
      <c r="AC113" s="234"/>
      <c r="AD113" s="234"/>
      <c r="AE113" s="234"/>
    </row>
    <row r="114" spans="1:32" x14ac:dyDescent="0.2">
      <c r="A114" s="234"/>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row>
    <row r="115" spans="1:32" ht="16.5" x14ac:dyDescent="0.3">
      <c r="A115" s="234"/>
      <c r="B115" s="234"/>
      <c r="C115" s="234"/>
      <c r="D115" s="234"/>
      <c r="E115" s="234"/>
      <c r="G115" s="65" t="s">
        <v>443</v>
      </c>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row>
    <row r="116" spans="1:32" x14ac:dyDescent="0.2">
      <c r="A116" s="234"/>
      <c r="B116" s="234"/>
      <c r="C116" s="234"/>
      <c r="D116" s="234"/>
      <c r="E116" s="234"/>
      <c r="F116" s="234"/>
      <c r="G116" s="234"/>
      <c r="H116" s="234"/>
      <c r="I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row>
    <row r="117" spans="1:32" x14ac:dyDescent="0.2">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row>
    <row r="118" spans="1:32" ht="15" x14ac:dyDescent="0.25">
      <c r="A118" s="234"/>
      <c r="B118" s="249" t="s">
        <v>61</v>
      </c>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row>
    <row r="119" spans="1:32" ht="15" x14ac:dyDescent="0.25">
      <c r="A119" s="234"/>
      <c r="B119" s="249"/>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row>
    <row r="120" spans="1:32" ht="15" x14ac:dyDescent="0.25">
      <c r="A120" s="234"/>
      <c r="B120" s="249"/>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row>
    <row r="121" spans="1:32" ht="15" x14ac:dyDescent="0.25">
      <c r="A121" s="234"/>
      <c r="B121" s="249"/>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row>
    <row r="122" spans="1:32" x14ac:dyDescent="0.2">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row>
    <row r="123" spans="1:32" x14ac:dyDescent="0.2">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row>
    <row r="124" spans="1:32" x14ac:dyDescent="0.2">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row>
    <row r="125" spans="1:32" x14ac:dyDescent="0.2">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row>
    <row r="126" spans="1:32" ht="15" thickBot="1" x14ac:dyDescent="0.25">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row>
    <row r="127" spans="1:32" ht="66.75" customHeight="1" thickBot="1" x14ac:dyDescent="0.25">
      <c r="A127" s="234"/>
      <c r="B127" s="558" t="s">
        <v>438</v>
      </c>
      <c r="C127" s="563" t="s">
        <v>439</v>
      </c>
      <c r="D127" s="545" t="s">
        <v>440</v>
      </c>
      <c r="E127" s="545" t="s">
        <v>441</v>
      </c>
      <c r="F127" s="545" t="s">
        <v>571</v>
      </c>
      <c r="G127" s="255" t="s">
        <v>437</v>
      </c>
      <c r="H127" s="234"/>
      <c r="I127" s="234"/>
      <c r="J127" s="234"/>
      <c r="K127" s="234"/>
      <c r="L127" s="234"/>
      <c r="M127" s="234"/>
      <c r="N127" s="234" t="s">
        <v>538</v>
      </c>
      <c r="O127" s="234"/>
      <c r="P127" s="234"/>
      <c r="Q127" s="234"/>
      <c r="R127" s="234"/>
      <c r="U127" s="234"/>
      <c r="V127" s="234"/>
      <c r="W127" s="234"/>
      <c r="X127" s="234"/>
      <c r="Y127" s="234"/>
      <c r="Z127" s="234"/>
      <c r="AA127" s="234"/>
      <c r="AB127" s="234"/>
      <c r="AC127" s="234"/>
      <c r="AD127" s="234"/>
      <c r="AE127" s="234"/>
    </row>
    <row r="128" spans="1:32" s="566" customFormat="1" ht="18" customHeight="1" x14ac:dyDescent="0.2">
      <c r="A128" s="125"/>
      <c r="B128" s="149"/>
      <c r="C128" s="509"/>
      <c r="D128" s="510"/>
      <c r="E128" s="604"/>
      <c r="F128" s="564" t="str">
        <f t="shared" ref="F128:F145" si="5">IF(B128="","",IF(C128="",0,VLOOKUP(C128,$B$73:$E$84,4,FALSE)))</f>
        <v/>
      </c>
      <c r="G128" s="565" t="str">
        <f t="shared" ref="G128:G145" si="6">IF(B128="","",IF(C128="",0,(D128*E128*F128)/D128))</f>
        <v/>
      </c>
      <c r="H128" s="125"/>
      <c r="I128" s="125"/>
      <c r="J128" s="125"/>
      <c r="K128" s="125"/>
      <c r="L128" s="125"/>
      <c r="M128" s="198" t="str">
        <f>IF(B128="","",B128)</f>
        <v/>
      </c>
      <c r="N128" s="351" t="str">
        <f>IF(M128="","",D128*G128)</f>
        <v/>
      </c>
      <c r="O128" s="235" t="str">
        <f>IF(M128="","",IF(M128="Chemical Vapor Deposition",VLOOKUP(M128,$B$96:$F$113,5,FALSE),VLOOKUP(M128,$C$96:$F$113,4,FALSE)))</f>
        <v/>
      </c>
      <c r="P128" s="234"/>
      <c r="Q128" s="241" t="str">
        <f>M96</f>
        <v/>
      </c>
      <c r="R128" s="235">
        <f>SUMIF($M$128:$M$145,Q128,$N$128:$N$145)</f>
        <v>0</v>
      </c>
      <c r="S128" s="235">
        <f>SUMIF($B$128:$B$145,$Q128,$D$128:$D$145)</f>
        <v>0</v>
      </c>
      <c r="T128" s="235" t="str">
        <f>IF(Q128="","",IF(S128=0,0,R128/S128))</f>
        <v/>
      </c>
      <c r="U128" s="125"/>
      <c r="V128" s="125"/>
      <c r="W128" s="125"/>
      <c r="X128" s="125"/>
      <c r="Y128" s="125"/>
      <c r="Z128" s="125"/>
      <c r="AA128" s="125"/>
      <c r="AB128" s="125"/>
      <c r="AC128" s="125"/>
      <c r="AD128" s="125"/>
      <c r="AE128" s="125"/>
    </row>
    <row r="129" spans="1:31" s="566" customFormat="1" ht="18" customHeight="1" x14ac:dyDescent="0.2">
      <c r="A129" s="125"/>
      <c r="B129" s="150"/>
      <c r="C129" s="528"/>
      <c r="D129" s="605"/>
      <c r="E129" s="606"/>
      <c r="F129" s="567" t="str">
        <f t="shared" si="5"/>
        <v/>
      </c>
      <c r="G129" s="568" t="str">
        <f t="shared" si="6"/>
        <v/>
      </c>
      <c r="H129" s="125"/>
      <c r="I129" s="125"/>
      <c r="J129" s="125"/>
      <c r="K129" s="125"/>
      <c r="L129" s="125"/>
      <c r="M129" s="198" t="str">
        <f t="shared" ref="M129:M141" si="7">IF(B129="","",B129)</f>
        <v/>
      </c>
      <c r="N129" s="351" t="str">
        <f t="shared" ref="N129:N141" si="8">IF(M129="","",D129*G129)</f>
        <v/>
      </c>
      <c r="O129" s="235" t="str">
        <f t="shared" ref="O129:O145" si="9">IF(M129="","",IF(M129="Chemical Vapor Deposition",VLOOKUP(M129,$B$96:$F$113,5,FALSE),VLOOKUP(M129,$C$96:$F$113,4,FALSE)))</f>
        <v/>
      </c>
      <c r="P129" s="234"/>
      <c r="Q129" s="241" t="str">
        <f t="shared" ref="Q129:Q145" si="10">M97</f>
        <v/>
      </c>
      <c r="R129" s="235">
        <f t="shared" ref="R129:R145" si="11">SUMIF($M$128:$M$145,Q129,$N$128:$N$145)</f>
        <v>0</v>
      </c>
      <c r="S129" s="235">
        <f>SUMIF($B$128:$B$145,$Q129,$D$128:$D$145)</f>
        <v>0</v>
      </c>
      <c r="T129" s="235" t="str">
        <f>IF(Q129="","",IF(S129=0,0,R129/S129))</f>
        <v/>
      </c>
      <c r="U129" s="125"/>
      <c r="V129" s="125"/>
      <c r="W129" s="125"/>
      <c r="X129" s="125"/>
      <c r="Y129" s="125"/>
      <c r="Z129" s="125"/>
      <c r="AA129" s="125"/>
      <c r="AB129" s="125"/>
      <c r="AC129" s="125"/>
      <c r="AD129" s="125"/>
      <c r="AE129" s="125"/>
    </row>
    <row r="130" spans="1:31" s="566" customFormat="1" ht="18" customHeight="1" x14ac:dyDescent="0.2">
      <c r="A130" s="125"/>
      <c r="B130" s="150"/>
      <c r="C130" s="528"/>
      <c r="D130" s="605"/>
      <c r="E130" s="606"/>
      <c r="F130" s="567" t="str">
        <f t="shared" si="5"/>
        <v/>
      </c>
      <c r="G130" s="568" t="str">
        <f t="shared" si="6"/>
        <v/>
      </c>
      <c r="H130" s="125"/>
      <c r="I130" s="125"/>
      <c r="J130" s="125"/>
      <c r="K130" s="125"/>
      <c r="L130" s="125"/>
      <c r="M130" s="198" t="str">
        <f t="shared" si="7"/>
        <v/>
      </c>
      <c r="N130" s="351" t="str">
        <f t="shared" si="8"/>
        <v/>
      </c>
      <c r="O130" s="235" t="str">
        <f t="shared" si="9"/>
        <v/>
      </c>
      <c r="P130" s="234"/>
      <c r="Q130" s="241" t="str">
        <f t="shared" si="10"/>
        <v/>
      </c>
      <c r="R130" s="235">
        <f t="shared" si="11"/>
        <v>0</v>
      </c>
      <c r="S130" s="235">
        <f t="shared" ref="S130:S145" si="12">SUMIF($B$128:$B$145,$Q130,$D$128:$D$145)</f>
        <v>0</v>
      </c>
      <c r="T130" s="235" t="str">
        <f t="shared" ref="T130:T145" si="13">IF(Q130="","",IF(S130=0,0,R130/S130))</f>
        <v/>
      </c>
      <c r="U130" s="125"/>
      <c r="V130" s="125"/>
      <c r="W130" s="125"/>
      <c r="X130" s="125"/>
      <c r="Y130" s="125"/>
      <c r="Z130" s="125"/>
      <c r="AA130" s="125"/>
      <c r="AB130" s="125"/>
      <c r="AC130" s="125"/>
      <c r="AD130" s="125"/>
      <c r="AE130" s="125"/>
    </row>
    <row r="131" spans="1:31" s="566" customFormat="1" ht="18" customHeight="1" x14ac:dyDescent="0.2">
      <c r="A131" s="125"/>
      <c r="B131" s="150"/>
      <c r="C131" s="528"/>
      <c r="D131" s="605"/>
      <c r="E131" s="606"/>
      <c r="F131" s="567" t="str">
        <f t="shared" si="5"/>
        <v/>
      </c>
      <c r="G131" s="568" t="str">
        <f t="shared" si="6"/>
        <v/>
      </c>
      <c r="H131" s="125"/>
      <c r="I131" s="125"/>
      <c r="J131" s="125"/>
      <c r="K131" s="125"/>
      <c r="L131" s="125"/>
      <c r="M131" s="198" t="str">
        <f t="shared" si="7"/>
        <v/>
      </c>
      <c r="N131" s="351" t="str">
        <f t="shared" si="8"/>
        <v/>
      </c>
      <c r="O131" s="235" t="str">
        <f t="shared" si="9"/>
        <v/>
      </c>
      <c r="P131" s="234"/>
      <c r="Q131" s="241" t="str">
        <f t="shared" si="10"/>
        <v/>
      </c>
      <c r="R131" s="235">
        <f t="shared" si="11"/>
        <v>0</v>
      </c>
      <c r="S131" s="235">
        <f t="shared" si="12"/>
        <v>0</v>
      </c>
      <c r="T131" s="235" t="str">
        <f t="shared" si="13"/>
        <v/>
      </c>
      <c r="U131" s="125"/>
      <c r="V131" s="125"/>
      <c r="W131" s="125"/>
      <c r="X131" s="125"/>
      <c r="Y131" s="125"/>
      <c r="Z131" s="125"/>
      <c r="AA131" s="125"/>
      <c r="AB131" s="125"/>
      <c r="AC131" s="125"/>
      <c r="AD131" s="125"/>
      <c r="AE131" s="125"/>
    </row>
    <row r="132" spans="1:31" s="566" customFormat="1" ht="18" customHeight="1" x14ac:dyDescent="0.2">
      <c r="A132" s="125"/>
      <c r="B132" s="150"/>
      <c r="C132" s="528"/>
      <c r="D132" s="605"/>
      <c r="E132" s="606"/>
      <c r="F132" s="567" t="str">
        <f t="shared" si="5"/>
        <v/>
      </c>
      <c r="G132" s="568" t="str">
        <f>IF(B132="","",IF(C132="",0,(D132*E132*F132)/D132))</f>
        <v/>
      </c>
      <c r="H132" s="125"/>
      <c r="I132" s="125"/>
      <c r="J132" s="125"/>
      <c r="K132" s="125"/>
      <c r="L132" s="125"/>
      <c r="M132" s="198" t="str">
        <f t="shared" si="7"/>
        <v/>
      </c>
      <c r="N132" s="351" t="str">
        <f t="shared" si="8"/>
        <v/>
      </c>
      <c r="O132" s="235" t="str">
        <f t="shared" si="9"/>
        <v/>
      </c>
      <c r="P132" s="234"/>
      <c r="Q132" s="241" t="str">
        <f t="shared" si="10"/>
        <v/>
      </c>
      <c r="R132" s="235">
        <f t="shared" si="11"/>
        <v>0</v>
      </c>
      <c r="S132" s="235">
        <f t="shared" si="12"/>
        <v>0</v>
      </c>
      <c r="T132" s="235" t="str">
        <f t="shared" si="13"/>
        <v/>
      </c>
      <c r="U132" s="125"/>
      <c r="V132" s="125"/>
      <c r="W132" s="125"/>
      <c r="X132" s="125"/>
      <c r="Y132" s="125"/>
      <c r="Z132" s="125"/>
      <c r="AA132" s="125"/>
      <c r="AB132" s="125"/>
      <c r="AC132" s="125"/>
      <c r="AD132" s="125"/>
      <c r="AE132" s="125"/>
    </row>
    <row r="133" spans="1:31" s="566" customFormat="1" ht="18" customHeight="1" x14ac:dyDescent="0.2">
      <c r="A133" s="125"/>
      <c r="B133" s="150"/>
      <c r="C133" s="512"/>
      <c r="D133" s="605"/>
      <c r="E133" s="606"/>
      <c r="F133" s="567" t="str">
        <f t="shared" si="5"/>
        <v/>
      </c>
      <c r="G133" s="568" t="str">
        <f t="shared" ref="G133:G140" si="14">IF(B133="","",IF(C133="",0,(D133*E133*F133)/D133))</f>
        <v/>
      </c>
      <c r="H133" s="125"/>
      <c r="I133" s="125"/>
      <c r="J133" s="125"/>
      <c r="K133" s="125"/>
      <c r="L133" s="125"/>
      <c r="M133" s="198" t="str">
        <f t="shared" si="7"/>
        <v/>
      </c>
      <c r="N133" s="351" t="str">
        <f t="shared" si="8"/>
        <v/>
      </c>
      <c r="O133" s="235" t="str">
        <f t="shared" si="9"/>
        <v/>
      </c>
      <c r="P133" s="234"/>
      <c r="Q133" s="241" t="str">
        <f t="shared" si="10"/>
        <v/>
      </c>
      <c r="R133" s="235">
        <f t="shared" si="11"/>
        <v>0</v>
      </c>
      <c r="S133" s="235">
        <f t="shared" si="12"/>
        <v>0</v>
      </c>
      <c r="T133" s="235" t="str">
        <f t="shared" si="13"/>
        <v/>
      </c>
      <c r="U133" s="125"/>
      <c r="V133" s="125"/>
      <c r="W133" s="125"/>
      <c r="X133" s="125"/>
      <c r="Y133" s="125"/>
      <c r="Z133" s="125"/>
      <c r="AA133" s="125"/>
      <c r="AB133" s="125"/>
      <c r="AC133" s="125"/>
      <c r="AD133" s="125"/>
      <c r="AE133" s="125"/>
    </row>
    <row r="134" spans="1:31" s="566" customFormat="1" ht="18" customHeight="1" x14ac:dyDescent="0.2">
      <c r="A134" s="125"/>
      <c r="B134" s="150"/>
      <c r="C134" s="528"/>
      <c r="D134" s="605"/>
      <c r="E134" s="607"/>
      <c r="F134" s="569" t="str">
        <f t="shared" si="5"/>
        <v/>
      </c>
      <c r="G134" s="568" t="str">
        <f t="shared" si="14"/>
        <v/>
      </c>
      <c r="H134" s="125"/>
      <c r="I134" s="125"/>
      <c r="J134" s="125"/>
      <c r="K134" s="125"/>
      <c r="L134" s="125"/>
      <c r="M134" s="198" t="str">
        <f t="shared" si="7"/>
        <v/>
      </c>
      <c r="N134" s="351" t="str">
        <f t="shared" si="8"/>
        <v/>
      </c>
      <c r="O134" s="235" t="str">
        <f t="shared" si="9"/>
        <v/>
      </c>
      <c r="P134" s="234"/>
      <c r="Q134" s="241" t="str">
        <f t="shared" si="10"/>
        <v/>
      </c>
      <c r="R134" s="235">
        <f t="shared" si="11"/>
        <v>0</v>
      </c>
      <c r="S134" s="235">
        <f t="shared" si="12"/>
        <v>0</v>
      </c>
      <c r="T134" s="235" t="str">
        <f t="shared" si="13"/>
        <v/>
      </c>
      <c r="U134" s="125"/>
      <c r="V134" s="125"/>
      <c r="W134" s="125"/>
      <c r="X134" s="125"/>
      <c r="Y134" s="125"/>
      <c r="Z134" s="125"/>
      <c r="AA134" s="125"/>
      <c r="AB134" s="125"/>
      <c r="AC134" s="125"/>
      <c r="AD134" s="125"/>
      <c r="AE134" s="125"/>
    </row>
    <row r="135" spans="1:31" s="566" customFormat="1" ht="18" customHeight="1" x14ac:dyDescent="0.2">
      <c r="A135" s="125"/>
      <c r="B135" s="150"/>
      <c r="C135" s="528"/>
      <c r="D135" s="605"/>
      <c r="E135" s="606"/>
      <c r="F135" s="567" t="str">
        <f t="shared" si="5"/>
        <v/>
      </c>
      <c r="G135" s="568" t="str">
        <f t="shared" si="14"/>
        <v/>
      </c>
      <c r="H135" s="125"/>
      <c r="I135" s="125"/>
      <c r="J135" s="125"/>
      <c r="K135" s="125"/>
      <c r="L135" s="125"/>
      <c r="M135" s="198" t="str">
        <f t="shared" si="7"/>
        <v/>
      </c>
      <c r="N135" s="351" t="str">
        <f t="shared" si="8"/>
        <v/>
      </c>
      <c r="O135" s="235" t="str">
        <f t="shared" si="9"/>
        <v/>
      </c>
      <c r="P135" s="234"/>
      <c r="Q135" s="241" t="str">
        <f t="shared" si="10"/>
        <v/>
      </c>
      <c r="R135" s="235">
        <f t="shared" si="11"/>
        <v>0</v>
      </c>
      <c r="S135" s="235">
        <f t="shared" si="12"/>
        <v>0</v>
      </c>
      <c r="T135" s="235" t="str">
        <f t="shared" si="13"/>
        <v/>
      </c>
      <c r="U135" s="125"/>
      <c r="V135" s="125"/>
      <c r="W135" s="125"/>
      <c r="X135" s="125"/>
      <c r="Y135" s="125"/>
      <c r="Z135" s="125"/>
      <c r="AA135" s="125"/>
      <c r="AB135" s="125"/>
      <c r="AC135" s="125"/>
      <c r="AD135" s="125"/>
      <c r="AE135" s="125"/>
    </row>
    <row r="136" spans="1:31" s="566" customFormat="1" ht="18" customHeight="1" x14ac:dyDescent="0.2">
      <c r="A136" s="125"/>
      <c r="B136" s="150"/>
      <c r="C136" s="528"/>
      <c r="D136" s="605"/>
      <c r="E136" s="606"/>
      <c r="F136" s="567" t="str">
        <f t="shared" si="5"/>
        <v/>
      </c>
      <c r="G136" s="568" t="str">
        <f t="shared" si="14"/>
        <v/>
      </c>
      <c r="H136" s="125"/>
      <c r="I136" s="125"/>
      <c r="J136" s="125"/>
      <c r="K136" s="125"/>
      <c r="L136" s="125"/>
      <c r="M136" s="198" t="str">
        <f t="shared" si="7"/>
        <v/>
      </c>
      <c r="N136" s="351" t="str">
        <f t="shared" si="8"/>
        <v/>
      </c>
      <c r="O136" s="235" t="str">
        <f t="shared" si="9"/>
        <v/>
      </c>
      <c r="P136" s="234"/>
      <c r="Q136" s="241" t="str">
        <f t="shared" si="10"/>
        <v/>
      </c>
      <c r="R136" s="235">
        <f t="shared" si="11"/>
        <v>0</v>
      </c>
      <c r="S136" s="235">
        <f t="shared" si="12"/>
        <v>0</v>
      </c>
      <c r="T136" s="235" t="str">
        <f t="shared" si="13"/>
        <v/>
      </c>
      <c r="U136" s="125"/>
      <c r="V136" s="125"/>
      <c r="W136" s="125"/>
      <c r="X136" s="125"/>
      <c r="Y136" s="125"/>
      <c r="Z136" s="125"/>
      <c r="AA136" s="125"/>
      <c r="AB136" s="125"/>
      <c r="AC136" s="125"/>
      <c r="AD136" s="125"/>
      <c r="AE136" s="125"/>
    </row>
    <row r="137" spans="1:31" s="566" customFormat="1" ht="18" customHeight="1" x14ac:dyDescent="0.2">
      <c r="A137" s="125"/>
      <c r="B137" s="150"/>
      <c r="C137" s="528"/>
      <c r="D137" s="605"/>
      <c r="E137" s="606"/>
      <c r="F137" s="567" t="str">
        <f t="shared" si="5"/>
        <v/>
      </c>
      <c r="G137" s="568" t="str">
        <f t="shared" si="14"/>
        <v/>
      </c>
      <c r="H137" s="125"/>
      <c r="I137" s="125"/>
      <c r="J137" s="125"/>
      <c r="K137" s="125"/>
      <c r="L137" s="125"/>
      <c r="M137" s="198" t="str">
        <f t="shared" si="7"/>
        <v/>
      </c>
      <c r="N137" s="351" t="str">
        <f t="shared" si="8"/>
        <v/>
      </c>
      <c r="O137" s="235" t="str">
        <f t="shared" si="9"/>
        <v/>
      </c>
      <c r="P137" s="234"/>
      <c r="Q137" s="241" t="str">
        <f t="shared" si="10"/>
        <v/>
      </c>
      <c r="R137" s="235">
        <f t="shared" si="11"/>
        <v>0</v>
      </c>
      <c r="S137" s="235">
        <f t="shared" si="12"/>
        <v>0</v>
      </c>
      <c r="T137" s="235" t="str">
        <f t="shared" si="13"/>
        <v/>
      </c>
      <c r="U137" s="125"/>
      <c r="V137" s="125"/>
      <c r="W137" s="125"/>
      <c r="X137" s="125"/>
      <c r="Y137" s="125"/>
      <c r="Z137" s="125"/>
      <c r="AA137" s="125"/>
      <c r="AB137" s="125"/>
      <c r="AC137" s="125"/>
      <c r="AD137" s="125"/>
      <c r="AE137" s="125"/>
    </row>
    <row r="138" spans="1:31" s="566" customFormat="1" ht="18" customHeight="1" x14ac:dyDescent="0.2">
      <c r="A138" s="125"/>
      <c r="B138" s="150"/>
      <c r="C138" s="528"/>
      <c r="D138" s="605"/>
      <c r="E138" s="606"/>
      <c r="F138" s="567" t="str">
        <f t="shared" si="5"/>
        <v/>
      </c>
      <c r="G138" s="568" t="str">
        <f t="shared" si="14"/>
        <v/>
      </c>
      <c r="H138" s="125"/>
      <c r="I138" s="125"/>
      <c r="J138" s="125"/>
      <c r="K138" s="125"/>
      <c r="L138" s="125"/>
      <c r="M138" s="198" t="str">
        <f t="shared" si="7"/>
        <v/>
      </c>
      <c r="N138" s="351" t="str">
        <f t="shared" si="8"/>
        <v/>
      </c>
      <c r="O138" s="235" t="str">
        <f t="shared" si="9"/>
        <v/>
      </c>
      <c r="P138" s="234"/>
      <c r="Q138" s="241" t="str">
        <f t="shared" si="10"/>
        <v/>
      </c>
      <c r="R138" s="235">
        <f t="shared" si="11"/>
        <v>0</v>
      </c>
      <c r="S138" s="235">
        <f t="shared" si="12"/>
        <v>0</v>
      </c>
      <c r="T138" s="235" t="str">
        <f t="shared" si="13"/>
        <v/>
      </c>
      <c r="U138" s="125"/>
      <c r="V138" s="125"/>
      <c r="W138" s="125"/>
      <c r="X138" s="125"/>
      <c r="Y138" s="125"/>
      <c r="Z138" s="125"/>
      <c r="AA138" s="125"/>
      <c r="AB138" s="125"/>
      <c r="AC138" s="125"/>
      <c r="AD138" s="125"/>
      <c r="AE138" s="125"/>
    </row>
    <row r="139" spans="1:31" s="566" customFormat="1" ht="18" customHeight="1" x14ac:dyDescent="0.2">
      <c r="A139" s="125"/>
      <c r="B139" s="150"/>
      <c r="C139" s="512"/>
      <c r="D139" s="605"/>
      <c r="E139" s="606"/>
      <c r="F139" s="567" t="str">
        <f t="shared" si="5"/>
        <v/>
      </c>
      <c r="G139" s="568" t="str">
        <f t="shared" si="14"/>
        <v/>
      </c>
      <c r="H139" s="125"/>
      <c r="I139" s="125"/>
      <c r="J139" s="125"/>
      <c r="K139" s="125"/>
      <c r="L139" s="125"/>
      <c r="M139" s="198" t="str">
        <f t="shared" si="7"/>
        <v/>
      </c>
      <c r="N139" s="351" t="str">
        <f t="shared" si="8"/>
        <v/>
      </c>
      <c r="O139" s="235" t="str">
        <f t="shared" si="9"/>
        <v/>
      </c>
      <c r="P139" s="234"/>
      <c r="Q139" s="241" t="str">
        <f t="shared" si="10"/>
        <v/>
      </c>
      <c r="R139" s="235">
        <f t="shared" si="11"/>
        <v>0</v>
      </c>
      <c r="S139" s="235">
        <f t="shared" si="12"/>
        <v>0</v>
      </c>
      <c r="T139" s="235" t="str">
        <f t="shared" si="13"/>
        <v/>
      </c>
      <c r="U139" s="125"/>
      <c r="V139" s="125"/>
      <c r="W139" s="125"/>
      <c r="X139" s="125"/>
      <c r="Y139" s="125"/>
      <c r="Z139" s="125"/>
      <c r="AA139" s="125"/>
      <c r="AB139" s="125"/>
      <c r="AC139" s="125"/>
      <c r="AD139" s="125"/>
      <c r="AE139" s="125"/>
    </row>
    <row r="140" spans="1:31" s="566" customFormat="1" ht="18" customHeight="1" x14ac:dyDescent="0.2">
      <c r="A140" s="125"/>
      <c r="B140" s="150"/>
      <c r="C140" s="528"/>
      <c r="D140" s="605"/>
      <c r="E140" s="607"/>
      <c r="F140" s="569" t="str">
        <f t="shared" si="5"/>
        <v/>
      </c>
      <c r="G140" s="568" t="str">
        <f t="shared" si="14"/>
        <v/>
      </c>
      <c r="H140" s="125"/>
      <c r="I140" s="125"/>
      <c r="J140" s="125"/>
      <c r="K140" s="125"/>
      <c r="L140" s="125"/>
      <c r="M140" s="198" t="str">
        <f t="shared" si="7"/>
        <v/>
      </c>
      <c r="N140" s="351" t="str">
        <f t="shared" si="8"/>
        <v/>
      </c>
      <c r="O140" s="235" t="str">
        <f t="shared" si="9"/>
        <v/>
      </c>
      <c r="P140" s="234"/>
      <c r="Q140" s="241" t="str">
        <f t="shared" si="10"/>
        <v/>
      </c>
      <c r="R140" s="235">
        <f t="shared" si="11"/>
        <v>0</v>
      </c>
      <c r="S140" s="235">
        <f t="shared" si="12"/>
        <v>0</v>
      </c>
      <c r="T140" s="235" t="str">
        <f t="shared" si="13"/>
        <v/>
      </c>
      <c r="U140" s="125"/>
      <c r="V140" s="125"/>
      <c r="W140" s="125"/>
      <c r="X140" s="125"/>
      <c r="Y140" s="125"/>
      <c r="Z140" s="125"/>
      <c r="AA140" s="125"/>
      <c r="AB140" s="125"/>
      <c r="AC140" s="125"/>
      <c r="AD140" s="125"/>
      <c r="AE140" s="125"/>
    </row>
    <row r="141" spans="1:31" s="566" customFormat="1" ht="18" customHeight="1" x14ac:dyDescent="0.2">
      <c r="A141" s="125"/>
      <c r="B141" s="150"/>
      <c r="C141" s="528"/>
      <c r="D141" s="605"/>
      <c r="E141" s="606"/>
      <c r="F141" s="567" t="str">
        <f t="shared" si="5"/>
        <v/>
      </c>
      <c r="G141" s="568" t="str">
        <f t="shared" si="6"/>
        <v/>
      </c>
      <c r="H141" s="125"/>
      <c r="I141" s="125"/>
      <c r="J141" s="125"/>
      <c r="K141" s="125"/>
      <c r="L141" s="125"/>
      <c r="M141" s="198" t="str">
        <f t="shared" si="7"/>
        <v/>
      </c>
      <c r="N141" s="351" t="str">
        <f t="shared" si="8"/>
        <v/>
      </c>
      <c r="O141" s="235" t="str">
        <f t="shared" si="9"/>
        <v/>
      </c>
      <c r="P141" s="234"/>
      <c r="Q141" s="241" t="str">
        <f t="shared" si="10"/>
        <v/>
      </c>
      <c r="R141" s="235">
        <f t="shared" si="11"/>
        <v>0</v>
      </c>
      <c r="S141" s="235">
        <f t="shared" si="12"/>
        <v>0</v>
      </c>
      <c r="T141" s="235" t="str">
        <f t="shared" si="13"/>
        <v/>
      </c>
      <c r="U141" s="125"/>
      <c r="V141" s="125"/>
      <c r="W141" s="125"/>
      <c r="X141" s="125"/>
      <c r="Y141" s="125"/>
      <c r="Z141" s="125"/>
      <c r="AA141" s="125"/>
      <c r="AB141" s="125"/>
      <c r="AC141" s="125"/>
      <c r="AD141" s="125"/>
      <c r="AE141" s="125"/>
    </row>
    <row r="142" spans="1:31" s="566" customFormat="1" ht="18" customHeight="1" x14ac:dyDescent="0.2">
      <c r="A142" s="125"/>
      <c r="B142" s="150"/>
      <c r="C142" s="528"/>
      <c r="D142" s="605"/>
      <c r="E142" s="606"/>
      <c r="F142" s="567" t="str">
        <f t="shared" si="5"/>
        <v/>
      </c>
      <c r="G142" s="568" t="str">
        <f t="shared" si="6"/>
        <v/>
      </c>
      <c r="H142" s="125"/>
      <c r="I142" s="125"/>
      <c r="J142" s="125"/>
      <c r="K142" s="125"/>
      <c r="L142" s="125"/>
      <c r="M142" s="198" t="str">
        <f t="shared" ref="M142:M145" si="15">IF(B142="","",B142)</f>
        <v/>
      </c>
      <c r="N142" s="351" t="str">
        <f t="shared" ref="N142:N145" si="16">IF(M142="","",D142*G142)</f>
        <v/>
      </c>
      <c r="O142" s="235" t="str">
        <f t="shared" si="9"/>
        <v/>
      </c>
      <c r="P142" s="125"/>
      <c r="Q142" s="241" t="str">
        <f t="shared" si="10"/>
        <v/>
      </c>
      <c r="R142" s="235">
        <f t="shared" si="11"/>
        <v>0</v>
      </c>
      <c r="S142" s="235">
        <f t="shared" si="12"/>
        <v>0</v>
      </c>
      <c r="T142" s="235" t="str">
        <f t="shared" si="13"/>
        <v/>
      </c>
      <c r="U142" s="125"/>
      <c r="V142" s="125"/>
      <c r="W142" s="125"/>
      <c r="X142" s="125"/>
      <c r="Y142" s="125"/>
      <c r="Z142" s="125"/>
      <c r="AA142" s="125"/>
      <c r="AB142" s="125"/>
      <c r="AC142" s="125"/>
      <c r="AD142" s="125"/>
      <c r="AE142" s="125"/>
    </row>
    <row r="143" spans="1:31" s="566" customFormat="1" ht="18" customHeight="1" x14ac:dyDescent="0.2">
      <c r="A143" s="125"/>
      <c r="B143" s="150"/>
      <c r="C143" s="528"/>
      <c r="D143" s="605"/>
      <c r="E143" s="606"/>
      <c r="F143" s="567" t="str">
        <f t="shared" si="5"/>
        <v/>
      </c>
      <c r="G143" s="568" t="str">
        <f t="shared" si="6"/>
        <v/>
      </c>
      <c r="I143" s="125"/>
      <c r="J143" s="125"/>
      <c r="K143" s="125"/>
      <c r="L143" s="125"/>
      <c r="M143" s="198" t="str">
        <f t="shared" si="15"/>
        <v/>
      </c>
      <c r="N143" s="351" t="str">
        <f t="shared" si="16"/>
        <v/>
      </c>
      <c r="O143" s="235" t="str">
        <f t="shared" si="9"/>
        <v/>
      </c>
      <c r="P143" s="125"/>
      <c r="Q143" s="241" t="str">
        <f t="shared" si="10"/>
        <v/>
      </c>
      <c r="R143" s="235">
        <f t="shared" si="11"/>
        <v>0</v>
      </c>
      <c r="S143" s="235">
        <f t="shared" si="12"/>
        <v>0</v>
      </c>
      <c r="T143" s="235" t="str">
        <f t="shared" si="13"/>
        <v/>
      </c>
      <c r="U143" s="125"/>
      <c r="V143" s="125"/>
      <c r="W143" s="125"/>
      <c r="X143" s="125"/>
      <c r="Y143" s="125"/>
      <c r="Z143" s="125"/>
      <c r="AA143" s="125"/>
      <c r="AB143" s="125"/>
      <c r="AC143" s="125"/>
      <c r="AD143" s="125"/>
      <c r="AE143" s="125"/>
    </row>
    <row r="144" spans="1:31" s="566" customFormat="1" ht="18" customHeight="1" x14ac:dyDescent="0.2">
      <c r="A144" s="125"/>
      <c r="B144" s="150"/>
      <c r="C144" s="528"/>
      <c r="D144" s="605"/>
      <c r="E144" s="606"/>
      <c r="F144" s="567" t="str">
        <f t="shared" si="5"/>
        <v/>
      </c>
      <c r="G144" s="568" t="str">
        <f t="shared" si="6"/>
        <v/>
      </c>
      <c r="H144" s="125"/>
      <c r="I144" s="125"/>
      <c r="J144" s="125"/>
      <c r="K144" s="125"/>
      <c r="L144" s="125"/>
      <c r="M144" s="198" t="str">
        <f t="shared" si="15"/>
        <v/>
      </c>
      <c r="N144" s="351" t="str">
        <f t="shared" si="16"/>
        <v/>
      </c>
      <c r="O144" s="235" t="str">
        <f t="shared" si="9"/>
        <v/>
      </c>
      <c r="P144" s="125"/>
      <c r="Q144" s="241" t="str">
        <f t="shared" si="10"/>
        <v/>
      </c>
      <c r="R144" s="235">
        <f t="shared" si="11"/>
        <v>0</v>
      </c>
      <c r="S144" s="235">
        <f t="shared" si="12"/>
        <v>0</v>
      </c>
      <c r="T144" s="235" t="str">
        <f t="shared" si="13"/>
        <v/>
      </c>
      <c r="U144" s="125"/>
      <c r="V144" s="125"/>
      <c r="W144" s="125"/>
      <c r="X144" s="125"/>
      <c r="Y144" s="125"/>
      <c r="Z144" s="125"/>
      <c r="AA144" s="125"/>
      <c r="AB144" s="125"/>
      <c r="AC144" s="125"/>
      <c r="AD144" s="125"/>
      <c r="AE144" s="125"/>
    </row>
    <row r="145" spans="1:32" s="566" customFormat="1" ht="18" customHeight="1" thickBot="1" x14ac:dyDescent="0.25">
      <c r="A145" s="125"/>
      <c r="B145" s="151"/>
      <c r="C145" s="532"/>
      <c r="D145" s="608"/>
      <c r="E145" s="609"/>
      <c r="F145" s="570" t="str">
        <f t="shared" si="5"/>
        <v/>
      </c>
      <c r="G145" s="571" t="str">
        <f t="shared" si="6"/>
        <v/>
      </c>
      <c r="H145" s="125"/>
      <c r="I145" s="125"/>
      <c r="J145" s="125"/>
      <c r="K145" s="125"/>
      <c r="L145" s="125"/>
      <c r="M145" s="198" t="str">
        <f t="shared" si="15"/>
        <v/>
      </c>
      <c r="N145" s="351" t="str">
        <f t="shared" si="16"/>
        <v/>
      </c>
      <c r="O145" s="235" t="str">
        <f t="shared" si="9"/>
        <v/>
      </c>
      <c r="P145" s="125"/>
      <c r="Q145" s="241" t="str">
        <f t="shared" si="10"/>
        <v/>
      </c>
      <c r="R145" s="235">
        <f t="shared" si="11"/>
        <v>0</v>
      </c>
      <c r="S145" s="235">
        <f t="shared" si="12"/>
        <v>0</v>
      </c>
      <c r="T145" s="235" t="str">
        <f t="shared" si="13"/>
        <v/>
      </c>
      <c r="U145" s="125"/>
      <c r="V145" s="125"/>
      <c r="W145" s="125"/>
      <c r="X145" s="125"/>
      <c r="Y145" s="125"/>
      <c r="Z145" s="125"/>
      <c r="AA145" s="125"/>
      <c r="AB145" s="125"/>
      <c r="AC145" s="125"/>
      <c r="AD145" s="125"/>
      <c r="AE145" s="125"/>
    </row>
    <row r="146" spans="1:32" x14ac:dyDescent="0.2">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row>
    <row r="147" spans="1:32" ht="16.5" x14ac:dyDescent="0.3">
      <c r="A147" s="234"/>
      <c r="B147" s="234"/>
      <c r="C147" s="234"/>
      <c r="D147" s="234"/>
      <c r="E147" s="234"/>
      <c r="F147" s="234"/>
      <c r="G147" s="234"/>
      <c r="H147" s="65" t="s">
        <v>442</v>
      </c>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row>
    <row r="148" spans="1:32" x14ac:dyDescent="0.2">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row>
    <row r="149" spans="1:32" ht="15" customHeight="1" x14ac:dyDescent="0.2">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row>
    <row r="150" spans="1:32" ht="27.75" customHeight="1" x14ac:dyDescent="0.2">
      <c r="A150" s="234"/>
      <c r="B150" s="963" t="s">
        <v>616</v>
      </c>
      <c r="C150" s="964"/>
      <c r="D150" s="964"/>
      <c r="E150" s="964"/>
      <c r="F150" s="964"/>
      <c r="G150" s="96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row>
    <row r="151" spans="1:32" ht="21.75" customHeight="1" x14ac:dyDescent="0.2">
      <c r="A151" s="234"/>
      <c r="B151" s="964"/>
      <c r="C151" s="964"/>
      <c r="D151" s="964"/>
      <c r="E151" s="964"/>
      <c r="F151" s="964"/>
      <c r="G151" s="96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row>
    <row r="152" spans="1:32" x14ac:dyDescent="0.2">
      <c r="A152" s="234"/>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row>
    <row r="153" spans="1:32" x14ac:dyDescent="0.2">
      <c r="A153" s="234"/>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row>
    <row r="154" spans="1:32" ht="15" thickBot="1" x14ac:dyDescent="0.25">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row>
    <row r="155" spans="1:32" ht="75" customHeight="1" thickBot="1" x14ac:dyDescent="0.25">
      <c r="A155" s="234"/>
      <c r="B155" s="558" t="s">
        <v>444</v>
      </c>
      <c r="C155" s="563" t="s">
        <v>705</v>
      </c>
      <c r="D155" s="545" t="s">
        <v>617</v>
      </c>
      <c r="E155" s="545" t="s">
        <v>633</v>
      </c>
      <c r="F155" s="545" t="s">
        <v>726</v>
      </c>
      <c r="G155" s="545" t="s">
        <v>445</v>
      </c>
      <c r="H155" s="255" t="s">
        <v>446</v>
      </c>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row>
    <row r="156" spans="1:32" s="566" customFormat="1" ht="18" customHeight="1" x14ac:dyDescent="0.25">
      <c r="A156" s="125"/>
      <c r="B156" s="572" t="str">
        <f>M96</f>
        <v/>
      </c>
      <c r="C156" s="573" t="str">
        <f t="shared" ref="C156:C173" si="17">F96</f>
        <v/>
      </c>
      <c r="D156" s="502"/>
      <c r="E156" s="401" t="str">
        <f>IF(B156="","",IF(D156="",IF(B156="Chemical Vapor Deposition",'Subpart I Tables'!$D$114,1),""))</f>
        <v/>
      </c>
      <c r="F156" s="610"/>
      <c r="G156" s="391" t="str">
        <f t="shared" ref="G156:G173" si="18">IF(B156="","",T128)</f>
        <v/>
      </c>
      <c r="H156" s="574">
        <f>IF(B156="",0,C156*(IF(D156="",E156,1-D156))*(1-F156*G156)*0.001)</f>
        <v>0</v>
      </c>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row>
    <row r="157" spans="1:32" s="566" customFormat="1" ht="18" customHeight="1" x14ac:dyDescent="0.25">
      <c r="A157" s="125"/>
      <c r="B157" s="575" t="str">
        <f t="shared" ref="B157:B173" si="19">M97</f>
        <v/>
      </c>
      <c r="C157" s="576" t="str">
        <f t="shared" si="17"/>
        <v/>
      </c>
      <c r="D157" s="503"/>
      <c r="E157" s="404" t="str">
        <f>IF(B157="","",IF(D157="",IF(B157="Chemical Vapor Deposition",'Subpart I Tables'!$D$114,'Subpart I Tables'!D115),""))</f>
        <v/>
      </c>
      <c r="F157" s="611"/>
      <c r="G157" s="393" t="str">
        <f t="shared" si="18"/>
        <v/>
      </c>
      <c r="H157" s="577">
        <f>IF(B157="",0,C157*(IF(D157="",E157,1-D157))*(1-F157*G157)*0.001)</f>
        <v>0</v>
      </c>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row>
    <row r="158" spans="1:32" s="566" customFormat="1" ht="18" customHeight="1" x14ac:dyDescent="0.25">
      <c r="A158" s="125"/>
      <c r="B158" s="575" t="str">
        <f t="shared" si="19"/>
        <v/>
      </c>
      <c r="C158" s="576" t="str">
        <f t="shared" si="17"/>
        <v/>
      </c>
      <c r="D158" s="503"/>
      <c r="E158" s="404" t="str">
        <f>IF(B158="","",IF(D158="",IF(B158="Chemical Vapor Deposition",'Subpart I Tables'!$D$114,1),""))</f>
        <v/>
      </c>
      <c r="F158" s="611"/>
      <c r="G158" s="393" t="str">
        <f t="shared" si="18"/>
        <v/>
      </c>
      <c r="H158" s="577">
        <f t="shared" ref="H158:H173" si="20">IF(B158="",0,C158*(IF(D158="",E158,1-D158))*(1-F158*G158)*0.001)</f>
        <v>0</v>
      </c>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row>
    <row r="159" spans="1:32" s="566" customFormat="1" ht="18" customHeight="1" x14ac:dyDescent="0.25">
      <c r="A159" s="125"/>
      <c r="B159" s="575" t="str">
        <f t="shared" si="19"/>
        <v/>
      </c>
      <c r="C159" s="576" t="str">
        <f t="shared" si="17"/>
        <v/>
      </c>
      <c r="D159" s="503"/>
      <c r="E159" s="404" t="str">
        <f>IF(B159="","",IF(D159="",IF(B159="Chemical Vapor Deposition",'Subpart I Tables'!$D$114,1),""))</f>
        <v/>
      </c>
      <c r="F159" s="611"/>
      <c r="G159" s="393" t="str">
        <f t="shared" si="18"/>
        <v/>
      </c>
      <c r="H159" s="577">
        <f t="shared" si="20"/>
        <v>0</v>
      </c>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row>
    <row r="160" spans="1:32" s="566" customFormat="1" ht="18" customHeight="1" x14ac:dyDescent="0.25">
      <c r="A160" s="125"/>
      <c r="B160" s="575" t="str">
        <f t="shared" si="19"/>
        <v/>
      </c>
      <c r="C160" s="576" t="str">
        <f t="shared" si="17"/>
        <v/>
      </c>
      <c r="D160" s="503"/>
      <c r="E160" s="404" t="str">
        <f>IF(B160="","",IF(D160="",IF(B160="Chemical Vapor Deposition",'Subpart I Tables'!$D$114,1),""))</f>
        <v/>
      </c>
      <c r="F160" s="611"/>
      <c r="G160" s="393" t="str">
        <f t="shared" si="18"/>
        <v/>
      </c>
      <c r="H160" s="577">
        <f t="shared" si="20"/>
        <v>0</v>
      </c>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row>
    <row r="161" spans="1:32" s="566" customFormat="1" ht="18" customHeight="1" x14ac:dyDescent="0.25">
      <c r="A161" s="125"/>
      <c r="B161" s="575" t="str">
        <f t="shared" si="19"/>
        <v/>
      </c>
      <c r="C161" s="576" t="str">
        <f t="shared" si="17"/>
        <v/>
      </c>
      <c r="D161" s="503"/>
      <c r="E161" s="404" t="str">
        <f>IF(B161="","",IF(D161="",IF(B161="Chemical Vapor Deposition",'Subpart I Tables'!$D$114,1),""))</f>
        <v/>
      </c>
      <c r="F161" s="611"/>
      <c r="G161" s="393" t="str">
        <f t="shared" si="18"/>
        <v/>
      </c>
      <c r="H161" s="577">
        <f t="shared" si="20"/>
        <v>0</v>
      </c>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row>
    <row r="162" spans="1:32" s="566" customFormat="1" ht="18" customHeight="1" x14ac:dyDescent="0.25">
      <c r="A162" s="125"/>
      <c r="B162" s="575" t="str">
        <f t="shared" si="19"/>
        <v/>
      </c>
      <c r="C162" s="578" t="str">
        <f t="shared" si="17"/>
        <v/>
      </c>
      <c r="D162" s="529"/>
      <c r="E162" s="404" t="str">
        <f>IF(B162="","",IF(D162="",IF(B162="Chemical Vapor Deposition",'Subpart I Tables'!$D$114,1),""))</f>
        <v/>
      </c>
      <c r="F162" s="611"/>
      <c r="G162" s="393" t="str">
        <f t="shared" si="18"/>
        <v/>
      </c>
      <c r="H162" s="577">
        <f t="shared" si="20"/>
        <v>0</v>
      </c>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row>
    <row r="163" spans="1:32" s="566" customFormat="1" ht="18" customHeight="1" x14ac:dyDescent="0.25">
      <c r="A163" s="125"/>
      <c r="B163" s="575" t="str">
        <f t="shared" si="19"/>
        <v/>
      </c>
      <c r="C163" s="576" t="str">
        <f t="shared" si="17"/>
        <v/>
      </c>
      <c r="D163" s="503"/>
      <c r="E163" s="404" t="str">
        <f>IF(B163="","",IF(D163="",IF(B163="Chemical Vapor Deposition",'Subpart I Tables'!$D$114,1),""))</f>
        <v/>
      </c>
      <c r="F163" s="611"/>
      <c r="G163" s="393" t="str">
        <f t="shared" si="18"/>
        <v/>
      </c>
      <c r="H163" s="577">
        <f t="shared" si="20"/>
        <v>0</v>
      </c>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row>
    <row r="164" spans="1:32" s="566" customFormat="1" ht="18" customHeight="1" x14ac:dyDescent="0.25">
      <c r="A164" s="125"/>
      <c r="B164" s="575" t="str">
        <f t="shared" si="19"/>
        <v/>
      </c>
      <c r="C164" s="576" t="str">
        <f t="shared" si="17"/>
        <v/>
      </c>
      <c r="D164" s="503"/>
      <c r="E164" s="404" t="str">
        <f>IF(B164="","",IF(D164="",IF(B164="Chemical Vapor Deposition",'Subpart I Tables'!$D$114,1),""))</f>
        <v/>
      </c>
      <c r="F164" s="611"/>
      <c r="G164" s="393" t="str">
        <f t="shared" si="18"/>
        <v/>
      </c>
      <c r="H164" s="577">
        <f t="shared" si="20"/>
        <v>0</v>
      </c>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row>
    <row r="165" spans="1:32" s="566" customFormat="1" ht="18" customHeight="1" x14ac:dyDescent="0.25">
      <c r="A165" s="125"/>
      <c r="B165" s="575" t="str">
        <f t="shared" si="19"/>
        <v/>
      </c>
      <c r="C165" s="576" t="str">
        <f t="shared" si="17"/>
        <v/>
      </c>
      <c r="D165" s="503"/>
      <c r="E165" s="404" t="str">
        <f>IF(B165="","",IF(D165="",IF(B165="Chemical Vapor Deposition",'Subpart I Tables'!$D$114,1),""))</f>
        <v/>
      </c>
      <c r="F165" s="611"/>
      <c r="G165" s="393" t="str">
        <f t="shared" si="18"/>
        <v/>
      </c>
      <c r="H165" s="577">
        <f t="shared" si="20"/>
        <v>0</v>
      </c>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row>
    <row r="166" spans="1:32" s="566" customFormat="1" ht="18" customHeight="1" x14ac:dyDescent="0.25">
      <c r="A166" s="125"/>
      <c r="B166" s="575" t="str">
        <f t="shared" si="19"/>
        <v/>
      </c>
      <c r="C166" s="576" t="str">
        <f t="shared" si="17"/>
        <v/>
      </c>
      <c r="D166" s="503"/>
      <c r="E166" s="404" t="str">
        <f>IF(B166="","",IF(D166="",IF(B166="Chemical Vapor Deposition",'Subpart I Tables'!$D$114,1),""))</f>
        <v/>
      </c>
      <c r="F166" s="611"/>
      <c r="G166" s="393" t="str">
        <f t="shared" si="18"/>
        <v/>
      </c>
      <c r="H166" s="577">
        <f t="shared" si="20"/>
        <v>0</v>
      </c>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row>
    <row r="167" spans="1:32" s="566" customFormat="1" ht="18" customHeight="1" x14ac:dyDescent="0.25">
      <c r="A167" s="125"/>
      <c r="B167" s="575" t="str">
        <f t="shared" si="19"/>
        <v/>
      </c>
      <c r="C167" s="576" t="str">
        <f t="shared" si="17"/>
        <v/>
      </c>
      <c r="D167" s="503"/>
      <c r="E167" s="404" t="str">
        <f>IF(B167="","",IF(D167="",IF(B167="Chemical Vapor Deposition",'Subpart I Tables'!$D$114,1),""))</f>
        <v/>
      </c>
      <c r="F167" s="611"/>
      <c r="G167" s="393" t="str">
        <f t="shared" si="18"/>
        <v/>
      </c>
      <c r="H167" s="577">
        <f t="shared" si="20"/>
        <v>0</v>
      </c>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row>
    <row r="168" spans="1:32" s="566" customFormat="1" ht="18" customHeight="1" x14ac:dyDescent="0.25">
      <c r="A168" s="125"/>
      <c r="B168" s="575" t="str">
        <f t="shared" si="19"/>
        <v/>
      </c>
      <c r="C168" s="578" t="str">
        <f t="shared" si="17"/>
        <v/>
      </c>
      <c r="D168" s="529"/>
      <c r="E168" s="404" t="str">
        <f>IF(B168="","",IF(D168="",IF(B168="Chemical Vapor Deposition",'Subpart I Tables'!$D$114,1),""))</f>
        <v/>
      </c>
      <c r="F168" s="611"/>
      <c r="G168" s="393" t="str">
        <f t="shared" si="18"/>
        <v/>
      </c>
      <c r="H168" s="577">
        <f t="shared" si="20"/>
        <v>0</v>
      </c>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row>
    <row r="169" spans="1:32" s="566" customFormat="1" ht="18" customHeight="1" x14ac:dyDescent="0.25">
      <c r="A169" s="125"/>
      <c r="B169" s="575" t="str">
        <f t="shared" si="19"/>
        <v/>
      </c>
      <c r="C169" s="576" t="str">
        <f t="shared" si="17"/>
        <v/>
      </c>
      <c r="D169" s="503"/>
      <c r="E169" s="404" t="str">
        <f>IF(B169="","",IF(D169="",IF(B169="Chemical Vapor Deposition",'Subpart I Tables'!$D$114,1),""))</f>
        <v/>
      </c>
      <c r="F169" s="611"/>
      <c r="G169" s="393" t="str">
        <f t="shared" si="18"/>
        <v/>
      </c>
      <c r="H169" s="577">
        <f t="shared" si="20"/>
        <v>0</v>
      </c>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row>
    <row r="170" spans="1:32" s="566" customFormat="1" ht="18" customHeight="1" x14ac:dyDescent="0.25">
      <c r="A170" s="125"/>
      <c r="B170" s="575" t="str">
        <f t="shared" si="19"/>
        <v/>
      </c>
      <c r="C170" s="576" t="str">
        <f t="shared" si="17"/>
        <v/>
      </c>
      <c r="D170" s="503"/>
      <c r="E170" s="404" t="str">
        <f>IF(B170="","",IF(D170="",IF(B170="Chemical Vapor Deposition",'Subpart I Tables'!$D$114,1),""))</f>
        <v/>
      </c>
      <c r="F170" s="611"/>
      <c r="G170" s="393" t="str">
        <f t="shared" si="18"/>
        <v/>
      </c>
      <c r="H170" s="577">
        <f t="shared" si="20"/>
        <v>0</v>
      </c>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row>
    <row r="171" spans="1:32" s="566" customFormat="1" ht="18" customHeight="1" x14ac:dyDescent="0.25">
      <c r="A171" s="125"/>
      <c r="B171" s="575" t="str">
        <f t="shared" si="19"/>
        <v/>
      </c>
      <c r="C171" s="576" t="str">
        <f t="shared" si="17"/>
        <v/>
      </c>
      <c r="D171" s="503"/>
      <c r="E171" s="404" t="str">
        <f>IF(B171="","",IF(D171="",IF(B171="Chemical Vapor Deposition",'Subpart I Tables'!$D$114,1),""))</f>
        <v/>
      </c>
      <c r="F171" s="611"/>
      <c r="G171" s="393" t="str">
        <f t="shared" si="18"/>
        <v/>
      </c>
      <c r="H171" s="577">
        <f t="shared" si="20"/>
        <v>0</v>
      </c>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row>
    <row r="172" spans="1:32" s="566" customFormat="1" ht="18" customHeight="1" x14ac:dyDescent="0.25">
      <c r="A172" s="125"/>
      <c r="B172" s="575" t="str">
        <f t="shared" si="19"/>
        <v/>
      </c>
      <c r="C172" s="576" t="str">
        <f t="shared" si="17"/>
        <v/>
      </c>
      <c r="D172" s="503"/>
      <c r="E172" s="404" t="str">
        <f>IF(B172="","",IF(D172="",IF(B172="Chemical Vapor Deposition",'Subpart I Tables'!$D$114,1),""))</f>
        <v/>
      </c>
      <c r="F172" s="611"/>
      <c r="G172" s="393" t="str">
        <f t="shared" si="18"/>
        <v/>
      </c>
      <c r="H172" s="577">
        <f t="shared" si="20"/>
        <v>0</v>
      </c>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row>
    <row r="173" spans="1:32" s="566" customFormat="1" ht="18" customHeight="1" thickBot="1" x14ac:dyDescent="0.3">
      <c r="A173" s="125"/>
      <c r="B173" s="579" t="str">
        <f t="shared" si="19"/>
        <v/>
      </c>
      <c r="C173" s="580" t="str">
        <f t="shared" si="17"/>
        <v/>
      </c>
      <c r="D173" s="505"/>
      <c r="E173" s="407" t="str">
        <f>IF(B173="","",IF(D173="",IF(B173="Chemical Vapor Deposition",'Subpart I Tables'!$D$114,1),""))</f>
        <v/>
      </c>
      <c r="F173" s="612"/>
      <c r="G173" s="395" t="str">
        <f t="shared" si="18"/>
        <v/>
      </c>
      <c r="H173" s="581">
        <f t="shared" si="20"/>
        <v>0</v>
      </c>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row>
    <row r="174" spans="1:32" x14ac:dyDescent="0.2">
      <c r="A174" s="234"/>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row>
    <row r="175" spans="1:32" x14ac:dyDescent="0.2">
      <c r="A175" s="234"/>
      <c r="B175" s="234"/>
      <c r="C175" s="234"/>
      <c r="D175" s="234"/>
      <c r="E175" s="234"/>
      <c r="F175" s="234"/>
      <c r="G175" s="234"/>
      <c r="H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row>
    <row r="176" spans="1:32" ht="15" thickBot="1" x14ac:dyDescent="0.25">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row>
    <row r="177" spans="1:32" ht="58.5" thickBot="1" x14ac:dyDescent="0.25">
      <c r="A177" s="234"/>
      <c r="B177" s="558" t="s">
        <v>444</v>
      </c>
      <c r="C177" s="255" t="s">
        <v>735</v>
      </c>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row>
    <row r="178" spans="1:32" ht="15" thickBot="1" x14ac:dyDescent="0.25">
      <c r="A178" s="234"/>
      <c r="B178" s="572" t="s">
        <v>41</v>
      </c>
      <c r="C178" s="865">
        <f>SUMIF(B156:B173,B178,H156:H173)</f>
        <v>0</v>
      </c>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row>
    <row r="179" spans="1:32" ht="15" thickBot="1" x14ac:dyDescent="0.25">
      <c r="A179" s="234"/>
      <c r="B179" s="579" t="s">
        <v>634</v>
      </c>
      <c r="C179" s="865">
        <f>SUM(H156:H173)-C178</f>
        <v>0</v>
      </c>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row>
    <row r="180" spans="1:32" ht="27" customHeight="1" x14ac:dyDescent="0.25">
      <c r="A180" s="234"/>
      <c r="B180" s="234"/>
      <c r="C180" s="234"/>
      <c r="D180" s="65" t="s">
        <v>415</v>
      </c>
      <c r="E180" s="582"/>
      <c r="F180" s="582"/>
      <c r="G180" s="582"/>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row>
    <row r="181" spans="1:32" ht="14.25" customHeight="1" x14ac:dyDescent="0.25">
      <c r="A181" s="234"/>
      <c r="B181" s="234"/>
      <c r="C181" s="234"/>
      <c r="D181" s="582"/>
      <c r="E181" s="582"/>
      <c r="F181" s="582"/>
      <c r="G181" s="582"/>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row>
    <row r="182" spans="1:32" x14ac:dyDescent="0.2">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row>
    <row r="183" spans="1:32" x14ac:dyDescent="0.2">
      <c r="A183" s="234"/>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row>
    <row r="184" spans="1:32" x14ac:dyDescent="0.2">
      <c r="A184" s="234"/>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row>
    <row r="185" spans="1:32" x14ac:dyDescent="0.2">
      <c r="A185" s="234"/>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row>
    <row r="186" spans="1:32" x14ac:dyDescent="0.2">
      <c r="A186" s="234"/>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row>
    <row r="187" spans="1:32" x14ac:dyDescent="0.2">
      <c r="A187" s="234"/>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row>
    <row r="188" spans="1:32" x14ac:dyDescent="0.2">
      <c r="A188" s="234"/>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row>
    <row r="189" spans="1:32" x14ac:dyDescent="0.2">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row>
    <row r="190" spans="1:32" x14ac:dyDescent="0.2">
      <c r="A190" s="234"/>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row>
    <row r="191" spans="1:32" x14ac:dyDescent="0.2">
      <c r="A191" s="234"/>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row>
    <row r="192" spans="1:32" x14ac:dyDescent="0.2">
      <c r="A192" s="234"/>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row>
    <row r="193" spans="1:32" x14ac:dyDescent="0.2">
      <c r="A193" s="234"/>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row>
    <row r="194" spans="1:32" x14ac:dyDescent="0.2">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row>
    <row r="195" spans="1:32" x14ac:dyDescent="0.2">
      <c r="A195" s="234"/>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row>
    <row r="196" spans="1:32" x14ac:dyDescent="0.2">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row>
    <row r="197" spans="1:32" x14ac:dyDescent="0.2">
      <c r="A197" s="234"/>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row>
    <row r="198" spans="1:32" x14ac:dyDescent="0.2">
      <c r="A198" s="234"/>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row>
    <row r="199" spans="1:32" x14ac:dyDescent="0.2">
      <c r="A199" s="234"/>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row>
    <row r="200" spans="1:32" x14ac:dyDescent="0.2">
      <c r="A200" s="234"/>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row>
    <row r="201" spans="1:32" x14ac:dyDescent="0.2">
      <c r="A201" s="234"/>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row>
    <row r="202" spans="1:32" x14ac:dyDescent="0.2">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row>
    <row r="203" spans="1:32" x14ac:dyDescent="0.2">
      <c r="A203" s="234"/>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row>
    <row r="204" spans="1:32" x14ac:dyDescent="0.2">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row>
    <row r="205" spans="1:32" x14ac:dyDescent="0.2">
      <c r="A205" s="234"/>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row>
    <row r="206" spans="1:32" x14ac:dyDescent="0.2">
      <c r="A206" s="234"/>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row>
    <row r="207" spans="1:32" x14ac:dyDescent="0.2">
      <c r="A207" s="234"/>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row>
    <row r="208" spans="1:32" x14ac:dyDescent="0.2">
      <c r="A208" s="234"/>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row>
    <row r="209" spans="1:32" x14ac:dyDescent="0.2">
      <c r="A209" s="234"/>
      <c r="B209" s="234"/>
      <c r="C209" s="234"/>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row>
    <row r="210" spans="1:32" x14ac:dyDescent="0.2">
      <c r="A210" s="234"/>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row>
    <row r="211" spans="1:32" x14ac:dyDescent="0.2">
      <c r="A211" s="234"/>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row>
    <row r="212" spans="1:32" x14ac:dyDescent="0.2">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row>
    <row r="213" spans="1:32" x14ac:dyDescent="0.2">
      <c r="A213" s="234"/>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row>
    <row r="214" spans="1:32" x14ac:dyDescent="0.2">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row>
    <row r="215" spans="1:32" x14ac:dyDescent="0.2">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row>
    <row r="216" spans="1:32" x14ac:dyDescent="0.2">
      <c r="A216" s="234"/>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row>
    <row r="217" spans="1:32" x14ac:dyDescent="0.2">
      <c r="A217" s="234"/>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row>
    <row r="218" spans="1:32" x14ac:dyDescent="0.2">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row>
    <row r="219" spans="1:32" x14ac:dyDescent="0.2">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row>
    <row r="220" spans="1:32" x14ac:dyDescent="0.2">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row>
    <row r="221" spans="1:32" x14ac:dyDescent="0.2">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row>
    <row r="222" spans="1:32" x14ac:dyDescent="0.2">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row>
    <row r="223" spans="1:32" x14ac:dyDescent="0.2">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row>
    <row r="224" spans="1:32" x14ac:dyDescent="0.2">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row>
    <row r="225" spans="1:32" x14ac:dyDescent="0.2">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row>
    <row r="226" spans="1:32" x14ac:dyDescent="0.2">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row>
    <row r="227" spans="1:32" x14ac:dyDescent="0.2">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row>
    <row r="228" spans="1:32" x14ac:dyDescent="0.2">
      <c r="A228" s="234"/>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row>
    <row r="229" spans="1:32" x14ac:dyDescent="0.2">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row>
    <row r="230" spans="1:32" x14ac:dyDescent="0.2">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row>
    <row r="231" spans="1:32" x14ac:dyDescent="0.2">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row>
    <row r="232" spans="1:32" x14ac:dyDescent="0.2">
      <c r="A232" s="234"/>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row>
    <row r="233" spans="1:32" x14ac:dyDescent="0.2">
      <c r="A233" s="234"/>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row>
    <row r="234" spans="1:32" x14ac:dyDescent="0.2">
      <c r="A234" s="234"/>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row>
    <row r="235" spans="1:32" x14ac:dyDescent="0.2">
      <c r="A235" s="234"/>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row>
    <row r="236" spans="1:32" x14ac:dyDescent="0.2">
      <c r="A236" s="234"/>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row>
    <row r="237" spans="1:32" x14ac:dyDescent="0.2">
      <c r="A237" s="234"/>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row>
    <row r="238" spans="1:32" x14ac:dyDescent="0.2">
      <c r="A238" s="234"/>
      <c r="B238" s="234"/>
      <c r="C238" s="234"/>
      <c r="D238" s="234"/>
      <c r="E238" s="234"/>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row>
    <row r="239" spans="1:32" x14ac:dyDescent="0.2">
      <c r="A239" s="234"/>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row>
    <row r="240" spans="1:32" x14ac:dyDescent="0.2">
      <c r="A240" s="234"/>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row>
    <row r="241" spans="1:32" x14ac:dyDescent="0.2">
      <c r="A241" s="234"/>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row>
    <row r="242" spans="1:32" x14ac:dyDescent="0.2">
      <c r="A242" s="234"/>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row>
    <row r="243" spans="1:32" x14ac:dyDescent="0.2">
      <c r="A243" s="234"/>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row>
    <row r="244" spans="1:32" x14ac:dyDescent="0.2">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row>
    <row r="245" spans="1:32" x14ac:dyDescent="0.2">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row>
    <row r="246" spans="1:32" x14ac:dyDescent="0.2">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row>
    <row r="247" spans="1:32" x14ac:dyDescent="0.2">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row>
    <row r="248" spans="1:32" x14ac:dyDescent="0.2">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row>
    <row r="249" spans="1:32" x14ac:dyDescent="0.2">
      <c r="A249" s="234"/>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row>
    <row r="250" spans="1:32" x14ac:dyDescent="0.2">
      <c r="A250" s="234"/>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row>
    <row r="251" spans="1:32" x14ac:dyDescent="0.2">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row>
    <row r="252" spans="1:32" x14ac:dyDescent="0.2">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row>
    <row r="253" spans="1:32" x14ac:dyDescent="0.2">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row>
    <row r="254" spans="1:32" x14ac:dyDescent="0.2">
      <c r="A254" s="234"/>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row>
    <row r="255" spans="1:32" x14ac:dyDescent="0.2">
      <c r="A255" s="234"/>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row>
    <row r="256" spans="1:32" x14ac:dyDescent="0.2">
      <c r="A256" s="234"/>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row>
    <row r="257" spans="1:32" x14ac:dyDescent="0.2">
      <c r="A257" s="234"/>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row>
    <row r="258" spans="1:32" x14ac:dyDescent="0.2">
      <c r="A258" s="234"/>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row>
    <row r="259" spans="1:32" x14ac:dyDescent="0.2">
      <c r="A259" s="234"/>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row>
    <row r="260" spans="1:32" x14ac:dyDescent="0.2">
      <c r="A260" s="234"/>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row>
    <row r="261" spans="1:32" x14ac:dyDescent="0.2">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row>
    <row r="262" spans="1:32" x14ac:dyDescent="0.2">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row>
    <row r="263" spans="1:32" x14ac:dyDescent="0.2">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row>
    <row r="264" spans="1:32" x14ac:dyDescent="0.2">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row>
    <row r="265" spans="1:32" x14ac:dyDescent="0.2">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row>
    <row r="266" spans="1:32" x14ac:dyDescent="0.2">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row>
    <row r="267" spans="1:32" x14ac:dyDescent="0.2">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row>
    <row r="268" spans="1:32" x14ac:dyDescent="0.2">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row>
    <row r="269" spans="1:32" x14ac:dyDescent="0.2">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row>
    <row r="270" spans="1:32" x14ac:dyDescent="0.2">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row>
    <row r="271" spans="1:32" x14ac:dyDescent="0.2">
      <c r="A271" s="234"/>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row>
    <row r="272" spans="1:32" x14ac:dyDescent="0.2">
      <c r="A272" s="234"/>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row>
    <row r="273" spans="1:32" x14ac:dyDescent="0.2">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row>
    <row r="274" spans="1:32" x14ac:dyDescent="0.2">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row>
    <row r="275" spans="1:32" x14ac:dyDescent="0.2">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row>
    <row r="276" spans="1:32" x14ac:dyDescent="0.2">
      <c r="A276" s="234"/>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row>
    <row r="277" spans="1:32" x14ac:dyDescent="0.2">
      <c r="A277" s="234"/>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row>
    <row r="278" spans="1:32" x14ac:dyDescent="0.2">
      <c r="A278" s="234"/>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row>
    <row r="279" spans="1:32" x14ac:dyDescent="0.2">
      <c r="A279" s="234"/>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row>
    <row r="280" spans="1:32" x14ac:dyDescent="0.2">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row>
    <row r="281" spans="1:32" x14ac:dyDescent="0.2">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row>
    <row r="282" spans="1:32" x14ac:dyDescent="0.2">
      <c r="A282" s="234"/>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row>
    <row r="283" spans="1:32" x14ac:dyDescent="0.2">
      <c r="A283" s="234"/>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row>
    <row r="284" spans="1:32" x14ac:dyDescent="0.2">
      <c r="A284" s="234"/>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row>
    <row r="285" spans="1:32" x14ac:dyDescent="0.2">
      <c r="A285" s="234"/>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row>
    <row r="286" spans="1:32" x14ac:dyDescent="0.2">
      <c r="A286" s="234"/>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row>
    <row r="287" spans="1:32" x14ac:dyDescent="0.2">
      <c r="A287" s="234"/>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row>
    <row r="288" spans="1:32" x14ac:dyDescent="0.2">
      <c r="A288" s="234"/>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row>
    <row r="289" spans="1:32" x14ac:dyDescent="0.2">
      <c r="A289" s="234"/>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row>
    <row r="290" spans="1:32" x14ac:dyDescent="0.2">
      <c r="A290" s="234"/>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row>
    <row r="291" spans="1:32" x14ac:dyDescent="0.2">
      <c r="A291" s="234"/>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row>
    <row r="292" spans="1:32" x14ac:dyDescent="0.2">
      <c r="A292" s="234"/>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row>
    <row r="293" spans="1:32" x14ac:dyDescent="0.2">
      <c r="A293" s="234"/>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row>
    <row r="294" spans="1:32" x14ac:dyDescent="0.2">
      <c r="A294" s="234"/>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row>
    <row r="295" spans="1:32" x14ac:dyDescent="0.2">
      <c r="A295" s="234"/>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row>
    <row r="296" spans="1:32" x14ac:dyDescent="0.2">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row>
    <row r="297" spans="1:32" x14ac:dyDescent="0.2">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row>
    <row r="298" spans="1:32" x14ac:dyDescent="0.2">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row>
    <row r="299" spans="1:32" x14ac:dyDescent="0.2">
      <c r="A299" s="234"/>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row>
  </sheetData>
  <sheetProtection password="CDDE" sheet="1" objects="1" scenarios="1"/>
  <customSheetViews>
    <customSheetView guid="{59C7AF62-EEC6-4F51-A806-769887FF76F8}" scale="80" topLeftCell="A154">
      <selection activeCell="E160" sqref="E160"/>
      <pageMargins left="0.7" right="0.7" top="0.75" bottom="0.75" header="0.3" footer="0.3"/>
      <pageSetup orientation="portrait" r:id="rId1"/>
    </customSheetView>
    <customSheetView guid="{4578E973-646E-4880-BAA0-5156523D5ED5}" scale="80">
      <selection activeCell="J178" sqref="J178"/>
      <pageMargins left="0.7" right="0.7" top="0.75" bottom="0.75" header="0.3" footer="0.3"/>
      <pageSetup orientation="portrait" r:id="rId2"/>
    </customSheetView>
    <customSheetView guid="{F89B9BEA-1774-4CFC-87FC-E38938422EEF}" scale="80" topLeftCell="A154">
      <selection activeCell="E160" sqref="E160"/>
      <pageMargins left="0.7" right="0.7" top="0.75" bottom="0.75" header="0.3" footer="0.3"/>
      <pageSetup orientation="portrait" r:id="rId3"/>
    </customSheetView>
  </customSheetViews>
  <mergeCells count="6">
    <mergeCell ref="B7:F7"/>
    <mergeCell ref="B9:F9"/>
    <mergeCell ref="B10:F10"/>
    <mergeCell ref="B8:F8"/>
    <mergeCell ref="B150:G151"/>
    <mergeCell ref="D63:G64"/>
  </mergeCells>
  <phoneticPr fontId="22" type="noConversion"/>
  <conditionalFormatting sqref="C128:C145">
    <cfRule type="expression" dxfId="32" priority="6">
      <formula>#REF!="Other"</formula>
    </cfRule>
  </conditionalFormatting>
  <conditionalFormatting sqref="C96:C113">
    <cfRule type="expression" dxfId="31" priority="3">
      <formula>B96="Other Manufacturing Process"</formula>
    </cfRule>
  </conditionalFormatting>
  <conditionalFormatting sqref="H156:H173">
    <cfRule type="expression" dxfId="30" priority="2">
      <formula>H156&gt;0</formula>
    </cfRule>
  </conditionalFormatting>
  <conditionalFormatting sqref="C178:C179">
    <cfRule type="expression" dxfId="29" priority="1">
      <formula>C178&gt;0</formula>
    </cfRule>
  </conditionalFormatting>
  <dataValidations count="7">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2:C13 B3 B11 B6"/>
    <dataValidation type="decimal" allowBlank="1" showInputMessage="1" showErrorMessage="1" errorTitle="Decimal Fraction" error="Decimal Fraction: This value is a decimal fraction. The value must fall between 0 and 1." sqref="C24:C41 F156:F173">
      <formula1>0</formula1>
      <formula2>1</formula2>
    </dataValidation>
    <dataValidation type="list" allowBlank="1" showInputMessage="1" showErrorMessage="1" sqref="C128:C145">
      <formula1>$B$73:$B$84</formula1>
    </dataValidation>
    <dataValidation type="list" allowBlank="1" showInputMessage="1" showErrorMessage="1" sqref="B96:B113">
      <formula1>"Chemical Vapor Deposition, Other Manufacturing Process"</formula1>
    </dataValidation>
    <dataValidation type="decimal" allowBlank="1" showInputMessage="1" showErrorMessage="1" errorTitle="Decimal Fraction" error="This value is a decimal fraction. The value must fall between 0 and 1." sqref="E128:E145 E96:E113">
      <formula1>0</formula1>
      <formula2>1</formula2>
    </dataValidation>
    <dataValidation type="list" allowBlank="1" showInputMessage="1" showErrorMessage="1" sqref="B128:B145">
      <formula1>$M$96:$M$113</formula1>
    </dataValidation>
    <dataValidation type="decimal" allowBlank="1" showInputMessage="1" showErrorMessage="1" error="Values must be less than or equal to value calculated in Equation I-13" sqref="D128:D145">
      <formula1>0</formula1>
      <formula2>O128</formula2>
    </dataValidation>
  </dataValidations>
  <hyperlinks>
    <hyperlink ref="C12" r:id="rId4"/>
  </hyperlinks>
  <pageMargins left="0.7" right="0.7" top="0.75" bottom="0.75" header="0.3" footer="0.3"/>
  <pageSetup orientation="portrait" r:id="rId5"/>
  <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7"/>
  <sheetViews>
    <sheetView zoomScale="75" zoomScaleNormal="75" zoomScalePageLayoutView="80" workbookViewId="0"/>
  </sheetViews>
  <sheetFormatPr defaultColWidth="8.85546875" defaultRowHeight="14.25" x14ac:dyDescent="0.2"/>
  <cols>
    <col min="1" max="1" width="3.7109375" style="235" customWidth="1"/>
    <col min="2" max="2" width="34.7109375" style="235" customWidth="1"/>
    <col min="3" max="3" width="24" style="235" customWidth="1"/>
    <col min="4" max="4" width="20.7109375" style="235" customWidth="1"/>
    <col min="5" max="7" width="28.28515625" style="235" customWidth="1"/>
    <col min="8" max="8" width="27.85546875" style="235" customWidth="1"/>
    <col min="9" max="10" width="25.28515625" style="235" customWidth="1"/>
    <col min="11" max="15" width="8.85546875" style="235"/>
    <col min="16" max="16" width="8.140625" style="235" customWidth="1"/>
    <col min="17" max="17" width="13.5703125" style="235" hidden="1" customWidth="1"/>
    <col min="18" max="18" width="40.85546875" style="235" hidden="1" customWidth="1"/>
    <col min="19" max="19" width="19.7109375" style="235" hidden="1" customWidth="1"/>
    <col min="20" max="16384" width="8.85546875" style="235"/>
  </cols>
  <sheetData>
    <row r="1" spans="1:27"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row>
    <row r="2" spans="1:27"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236" customFormat="1" ht="18" x14ac:dyDescent="0.25">
      <c r="A3" s="234"/>
      <c r="B3" s="85" t="s">
        <v>94</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row>
    <row r="4" spans="1:27" s="236" customFormat="1" ht="15" x14ac:dyDescent="0.25">
      <c r="A4" s="234"/>
      <c r="B4" s="57" t="s">
        <v>91</v>
      </c>
      <c r="C4" s="56"/>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7" s="236" customFormat="1" x14ac:dyDescent="0.2">
      <c r="A5" s="234"/>
      <c r="B5" s="86" t="s">
        <v>141</v>
      </c>
      <c r="C5" s="56" t="str">
        <f>'N2O - facility'!C5</f>
        <v>e-GGRT RY2011.C.01.</v>
      </c>
      <c r="D5" s="234"/>
      <c r="E5" s="234"/>
      <c r="F5" s="234"/>
      <c r="G5" s="234"/>
      <c r="H5" s="234"/>
      <c r="I5" s="234"/>
      <c r="J5" s="234"/>
      <c r="K5" s="234"/>
      <c r="L5" s="234"/>
      <c r="M5" s="234"/>
      <c r="N5" s="234"/>
      <c r="O5" s="234"/>
      <c r="P5" s="234"/>
      <c r="Q5" s="234" t="s">
        <v>31</v>
      </c>
      <c r="R5" s="234"/>
      <c r="S5" s="234"/>
      <c r="T5" s="234"/>
      <c r="U5" s="234"/>
      <c r="V5" s="234"/>
      <c r="W5" s="234"/>
      <c r="X5" s="234"/>
      <c r="Y5" s="234"/>
      <c r="Z5" s="234"/>
      <c r="AA5" s="234"/>
    </row>
    <row r="6" spans="1:27" ht="18.75" x14ac:dyDescent="0.35">
      <c r="A6" s="234"/>
      <c r="B6" s="967" t="s">
        <v>85</v>
      </c>
      <c r="C6" s="968"/>
      <c r="D6" s="968"/>
      <c r="E6" s="968"/>
      <c r="F6" s="968"/>
      <c r="G6" s="968"/>
      <c r="H6" s="969"/>
      <c r="I6" s="102"/>
      <c r="J6" s="102"/>
      <c r="K6" s="102"/>
      <c r="L6" s="102"/>
      <c r="M6" s="234"/>
      <c r="N6" s="234"/>
      <c r="O6" s="234"/>
      <c r="P6" s="234"/>
      <c r="Q6" s="56" t="s">
        <v>28</v>
      </c>
      <c r="R6" s="234"/>
      <c r="S6" s="234"/>
      <c r="T6" s="234"/>
      <c r="U6" s="234"/>
      <c r="V6" s="234"/>
      <c r="W6" s="234"/>
      <c r="X6" s="234"/>
      <c r="Y6" s="234"/>
      <c r="Z6" s="234"/>
      <c r="AA6" s="234"/>
    </row>
    <row r="7" spans="1:27" ht="18.75" x14ac:dyDescent="0.35">
      <c r="A7" s="234"/>
      <c r="B7" s="880" t="s">
        <v>693</v>
      </c>
      <c r="C7" s="970"/>
      <c r="D7" s="970"/>
      <c r="E7" s="970"/>
      <c r="F7" s="970"/>
      <c r="G7" s="970"/>
      <c r="H7" s="971"/>
      <c r="I7" s="98"/>
      <c r="J7" s="98"/>
      <c r="K7" s="98"/>
      <c r="L7" s="98"/>
      <c r="M7" s="98"/>
      <c r="N7" s="98"/>
      <c r="O7" s="234"/>
      <c r="P7" s="234"/>
      <c r="Q7" s="56" t="s">
        <v>29</v>
      </c>
      <c r="R7" s="234"/>
      <c r="S7" s="234"/>
      <c r="T7" s="234"/>
      <c r="U7" s="234"/>
      <c r="V7" s="234"/>
      <c r="W7" s="234"/>
      <c r="X7" s="234"/>
      <c r="Y7" s="234"/>
      <c r="Z7" s="234"/>
      <c r="AA7" s="234"/>
    </row>
    <row r="8" spans="1:27" ht="18.75" x14ac:dyDescent="0.35">
      <c r="A8" s="234"/>
      <c r="B8" s="943" t="s">
        <v>694</v>
      </c>
      <c r="C8" s="944"/>
      <c r="D8" s="944"/>
      <c r="E8" s="944"/>
      <c r="F8" s="944"/>
      <c r="G8" s="944"/>
      <c r="H8" s="945"/>
      <c r="I8" s="74"/>
      <c r="J8" s="74"/>
      <c r="K8" s="74"/>
      <c r="L8" s="74"/>
      <c r="M8" s="234"/>
      <c r="N8" s="234"/>
      <c r="O8" s="234"/>
      <c r="P8" s="234"/>
      <c r="Q8" s="56" t="s">
        <v>30</v>
      </c>
      <c r="R8" s="234"/>
      <c r="S8" s="234"/>
      <c r="T8" s="234"/>
      <c r="U8" s="234"/>
      <c r="V8" s="234"/>
      <c r="W8" s="234"/>
      <c r="X8" s="234"/>
      <c r="Y8" s="234"/>
      <c r="Z8" s="234"/>
      <c r="AA8" s="234"/>
    </row>
    <row r="9" spans="1:27" ht="18.75" x14ac:dyDescent="0.35">
      <c r="A9" s="234"/>
      <c r="B9" s="943"/>
      <c r="C9" s="944"/>
      <c r="D9" s="944"/>
      <c r="E9" s="944"/>
      <c r="F9" s="944"/>
      <c r="G9" s="944"/>
      <c r="H9" s="945"/>
      <c r="I9" s="74"/>
      <c r="J9" s="74"/>
      <c r="K9" s="74"/>
      <c r="L9" s="74"/>
      <c r="M9" s="234"/>
      <c r="N9" s="234"/>
      <c r="O9" s="234"/>
      <c r="P9" s="234"/>
      <c r="Q9" s="56" t="s">
        <v>27</v>
      </c>
      <c r="R9" s="234"/>
      <c r="S9" s="234"/>
      <c r="T9" s="234"/>
      <c r="U9" s="234"/>
      <c r="V9" s="234"/>
      <c r="W9" s="234"/>
      <c r="X9" s="234"/>
      <c r="Y9" s="234"/>
      <c r="Z9" s="234"/>
      <c r="AA9" s="234"/>
    </row>
    <row r="10" spans="1:27" ht="18.75" x14ac:dyDescent="0.35">
      <c r="A10" s="234"/>
      <c r="B10" s="972"/>
      <c r="C10" s="973"/>
      <c r="D10" s="973"/>
      <c r="E10" s="973"/>
      <c r="F10" s="973"/>
      <c r="G10" s="973"/>
      <c r="H10" s="974"/>
      <c r="I10" s="74"/>
      <c r="J10" s="74"/>
      <c r="K10" s="74"/>
      <c r="L10" s="74"/>
      <c r="M10" s="234"/>
      <c r="N10" s="234"/>
      <c r="O10" s="234"/>
      <c r="P10" s="234"/>
      <c r="Q10" s="33" t="s">
        <v>26</v>
      </c>
      <c r="R10" s="234"/>
      <c r="S10" s="234"/>
      <c r="T10" s="234"/>
      <c r="U10" s="234"/>
      <c r="V10" s="234"/>
      <c r="W10" s="234"/>
      <c r="X10" s="234"/>
      <c r="Y10" s="234"/>
      <c r="Z10" s="234"/>
      <c r="AA10" s="234"/>
    </row>
    <row r="11" spans="1:27" ht="15" x14ac:dyDescent="0.2">
      <c r="A11" s="234"/>
      <c r="B11" s="103" t="s">
        <v>86</v>
      </c>
      <c r="C11" s="104"/>
      <c r="D11" s="104"/>
      <c r="E11" s="104"/>
      <c r="F11" s="104"/>
      <c r="G11" s="104"/>
      <c r="H11" s="105"/>
      <c r="I11" s="102"/>
      <c r="J11" s="102"/>
      <c r="K11" s="102"/>
      <c r="L11" s="102"/>
      <c r="M11" s="234"/>
      <c r="N11" s="234"/>
      <c r="O11" s="234"/>
      <c r="P11" s="234"/>
      <c r="Q11" s="234" t="s">
        <v>71</v>
      </c>
      <c r="R11" s="234"/>
      <c r="S11" s="234"/>
      <c r="T11" s="234"/>
      <c r="U11" s="234"/>
      <c r="V11" s="234"/>
      <c r="W11" s="234"/>
      <c r="X11" s="234"/>
      <c r="Y11" s="234"/>
      <c r="Z11" s="234"/>
      <c r="AA11" s="234"/>
    </row>
    <row r="12" spans="1:27" ht="15" x14ac:dyDescent="0.2">
      <c r="A12" s="234"/>
      <c r="B12" s="58" t="s">
        <v>88</v>
      </c>
      <c r="C12" s="59" t="s">
        <v>724</v>
      </c>
      <c r="D12" s="87"/>
      <c r="E12" s="87"/>
      <c r="F12" s="87"/>
      <c r="G12" s="60"/>
      <c r="H12" s="247"/>
      <c r="I12" s="246"/>
      <c r="J12" s="246"/>
      <c r="K12" s="246"/>
      <c r="L12" s="246"/>
      <c r="M12" s="234"/>
      <c r="N12" s="234"/>
      <c r="O12" s="234"/>
      <c r="P12" s="234"/>
      <c r="Q12" s="234"/>
      <c r="R12" s="234"/>
      <c r="S12" s="234"/>
      <c r="T12" s="234"/>
      <c r="U12" s="234"/>
      <c r="V12" s="234"/>
      <c r="W12" s="234"/>
      <c r="X12" s="234"/>
      <c r="Y12" s="234"/>
      <c r="Z12" s="234"/>
      <c r="AA12" s="234"/>
    </row>
    <row r="13" spans="1:27" ht="15" x14ac:dyDescent="0.2">
      <c r="A13" s="234"/>
      <c r="B13" s="61" t="s">
        <v>89</v>
      </c>
      <c r="C13" s="62" t="s">
        <v>87</v>
      </c>
      <c r="D13" s="88"/>
      <c r="E13" s="88"/>
      <c r="F13" s="88"/>
      <c r="G13" s="63"/>
      <c r="H13" s="248"/>
      <c r="I13" s="246"/>
      <c r="J13" s="246"/>
      <c r="K13" s="246"/>
      <c r="L13" s="246"/>
      <c r="M13" s="234"/>
      <c r="N13" s="234"/>
      <c r="O13" s="234"/>
      <c r="P13" s="234"/>
      <c r="Q13" s="966" t="s">
        <v>516</v>
      </c>
      <c r="R13" s="966"/>
      <c r="S13" s="116" t="s">
        <v>463</v>
      </c>
      <c r="T13" s="234"/>
      <c r="U13" s="234"/>
      <c r="V13" s="234"/>
      <c r="W13" s="234"/>
      <c r="X13" s="234"/>
      <c r="Y13" s="234"/>
      <c r="Z13" s="234"/>
      <c r="AA13" s="234"/>
    </row>
    <row r="14" spans="1:27" x14ac:dyDescent="0.2">
      <c r="A14" s="234"/>
      <c r="B14" s="234"/>
      <c r="C14" s="234"/>
      <c r="D14" s="234"/>
      <c r="E14" s="234"/>
      <c r="F14" s="234"/>
      <c r="G14" s="234"/>
      <c r="H14" s="234"/>
      <c r="I14" s="234"/>
      <c r="J14" s="234"/>
      <c r="K14" s="234"/>
      <c r="L14" s="234"/>
      <c r="M14" s="234"/>
      <c r="N14" s="234"/>
      <c r="O14" s="234"/>
      <c r="P14" s="234"/>
      <c r="Q14" s="119"/>
      <c r="R14" s="115" t="s">
        <v>464</v>
      </c>
      <c r="S14" s="117" t="s">
        <v>465</v>
      </c>
      <c r="T14" s="234"/>
      <c r="U14" s="234"/>
      <c r="V14" s="234"/>
      <c r="W14" s="234"/>
      <c r="X14" s="234"/>
      <c r="Y14" s="234"/>
      <c r="Z14" s="234"/>
      <c r="AA14" s="234"/>
    </row>
    <row r="15" spans="1:27" x14ac:dyDescent="0.2">
      <c r="A15" s="234"/>
      <c r="B15" s="234"/>
      <c r="C15" s="234"/>
      <c r="D15" s="234"/>
      <c r="E15" s="234"/>
      <c r="F15" s="234"/>
      <c r="G15" s="234"/>
      <c r="H15" s="234"/>
      <c r="I15" s="234"/>
      <c r="J15" s="234"/>
      <c r="K15" s="234"/>
      <c r="L15" s="234"/>
      <c r="M15" s="234"/>
      <c r="N15" s="234"/>
      <c r="O15" s="234"/>
      <c r="P15" s="234"/>
      <c r="Q15" s="119"/>
      <c r="R15" s="115" t="s">
        <v>466</v>
      </c>
      <c r="S15" s="117" t="s">
        <v>467</v>
      </c>
      <c r="T15" s="234"/>
      <c r="U15" s="234"/>
      <c r="V15" s="234"/>
      <c r="W15" s="234"/>
      <c r="X15" s="234"/>
      <c r="Y15" s="234"/>
      <c r="Z15" s="234"/>
      <c r="AA15" s="234"/>
    </row>
    <row r="16" spans="1:27" x14ac:dyDescent="0.2">
      <c r="A16" s="234"/>
      <c r="B16" s="234"/>
      <c r="C16" s="234"/>
      <c r="D16" s="234"/>
      <c r="E16" s="234"/>
      <c r="F16" s="234"/>
      <c r="G16" s="234"/>
      <c r="H16" s="234"/>
      <c r="I16" s="234"/>
      <c r="J16" s="234"/>
      <c r="K16" s="234"/>
      <c r="L16" s="234"/>
      <c r="M16" s="234"/>
      <c r="N16" s="234"/>
      <c r="O16" s="234"/>
      <c r="P16" s="234"/>
      <c r="Q16" s="119"/>
      <c r="R16" s="115" t="s">
        <v>468</v>
      </c>
      <c r="S16" s="117" t="s">
        <v>469</v>
      </c>
      <c r="T16" s="234"/>
      <c r="U16" s="234"/>
      <c r="V16" s="234"/>
      <c r="W16" s="234"/>
      <c r="X16" s="234"/>
      <c r="Y16" s="234"/>
      <c r="Z16" s="234"/>
      <c r="AA16" s="234"/>
    </row>
    <row r="17" spans="1:27" ht="15" x14ac:dyDescent="0.25">
      <c r="A17" s="234"/>
      <c r="B17" s="249" t="s">
        <v>459</v>
      </c>
      <c r="C17" s="234"/>
      <c r="D17" s="234"/>
      <c r="E17" s="234"/>
      <c r="F17" s="234"/>
      <c r="G17" s="234"/>
      <c r="H17" s="234"/>
      <c r="I17" s="234"/>
      <c r="J17" s="234"/>
      <c r="K17" s="234"/>
      <c r="L17" s="234"/>
      <c r="M17" s="234"/>
      <c r="N17" s="234"/>
      <c r="O17" s="234"/>
      <c r="P17" s="234"/>
      <c r="Q17" s="119"/>
      <c r="R17" s="115" t="s">
        <v>470</v>
      </c>
      <c r="S17" s="117" t="s">
        <v>471</v>
      </c>
      <c r="T17" s="234"/>
      <c r="U17" s="234"/>
      <c r="V17" s="234"/>
      <c r="W17" s="234"/>
      <c r="X17" s="234"/>
      <c r="Y17" s="234"/>
      <c r="Z17" s="234"/>
      <c r="AA17" s="234"/>
    </row>
    <row r="18" spans="1:27" x14ac:dyDescent="0.2">
      <c r="A18" s="234"/>
      <c r="B18" s="234"/>
      <c r="C18" s="234"/>
      <c r="D18" s="234"/>
      <c r="E18" s="234"/>
      <c r="F18" s="234"/>
      <c r="G18" s="234"/>
      <c r="H18" s="234"/>
      <c r="I18" s="234"/>
      <c r="J18" s="234"/>
      <c r="K18" s="234"/>
      <c r="L18" s="234"/>
      <c r="M18" s="234"/>
      <c r="N18" s="234"/>
      <c r="O18" s="234"/>
      <c r="P18" s="234"/>
      <c r="Q18" s="119"/>
      <c r="R18" s="115" t="s">
        <v>472</v>
      </c>
      <c r="S18" s="117" t="s">
        <v>473</v>
      </c>
      <c r="T18" s="234"/>
      <c r="U18" s="234"/>
      <c r="V18" s="234"/>
      <c r="W18" s="234"/>
      <c r="X18" s="234"/>
      <c r="Y18" s="234"/>
      <c r="Z18" s="234"/>
      <c r="AA18" s="234"/>
    </row>
    <row r="19" spans="1:27" x14ac:dyDescent="0.2">
      <c r="A19" s="234"/>
      <c r="B19" s="234"/>
      <c r="C19" s="234"/>
      <c r="D19" s="234"/>
      <c r="E19" s="234"/>
      <c r="F19" s="234"/>
      <c r="G19" s="234"/>
      <c r="H19" s="234"/>
      <c r="I19" s="234"/>
      <c r="J19" s="234"/>
      <c r="K19" s="234"/>
      <c r="L19" s="234"/>
      <c r="M19" s="234"/>
      <c r="N19" s="234"/>
      <c r="O19" s="234"/>
      <c r="P19" s="234"/>
      <c r="Q19" s="119"/>
      <c r="R19" s="115" t="s">
        <v>474</v>
      </c>
      <c r="S19" s="117" t="s">
        <v>473</v>
      </c>
      <c r="T19" s="234"/>
      <c r="U19" s="234"/>
      <c r="V19" s="234"/>
      <c r="W19" s="234"/>
      <c r="X19" s="234"/>
      <c r="Y19" s="234"/>
      <c r="Z19" s="234"/>
      <c r="AA19" s="234"/>
    </row>
    <row r="20" spans="1:27" x14ac:dyDescent="0.2">
      <c r="A20" s="234"/>
      <c r="B20" s="234"/>
      <c r="C20" s="234"/>
      <c r="D20" s="234"/>
      <c r="E20" s="234"/>
      <c r="F20" s="234"/>
      <c r="G20" s="234"/>
      <c r="H20" s="234"/>
      <c r="I20" s="234"/>
      <c r="J20" s="234"/>
      <c r="K20" s="234"/>
      <c r="L20" s="234"/>
      <c r="M20" s="234"/>
      <c r="N20" s="234"/>
      <c r="O20" s="234"/>
      <c r="P20" s="234"/>
      <c r="Q20" s="119"/>
      <c r="R20" s="115" t="s">
        <v>475</v>
      </c>
      <c r="S20" s="117" t="s">
        <v>476</v>
      </c>
      <c r="T20" s="234"/>
      <c r="U20" s="234"/>
      <c r="V20" s="234"/>
      <c r="W20" s="234"/>
      <c r="X20" s="234"/>
      <c r="Y20" s="234"/>
      <c r="Z20" s="234"/>
      <c r="AA20" s="234"/>
    </row>
    <row r="21" spans="1:27" x14ac:dyDescent="0.2">
      <c r="A21" s="234"/>
      <c r="B21" s="234"/>
      <c r="C21" s="234"/>
      <c r="D21" s="234"/>
      <c r="E21" s="234"/>
      <c r="F21" s="234"/>
      <c r="G21" s="234"/>
      <c r="H21" s="234"/>
      <c r="I21" s="234"/>
      <c r="J21" s="234"/>
      <c r="K21" s="234"/>
      <c r="L21" s="234"/>
      <c r="M21" s="234"/>
      <c r="N21" s="234"/>
      <c r="O21" s="234"/>
      <c r="P21" s="234"/>
      <c r="Q21" s="119"/>
      <c r="R21" s="115" t="s">
        <v>477</v>
      </c>
      <c r="S21" s="117" t="s">
        <v>478</v>
      </c>
      <c r="T21" s="234"/>
      <c r="U21" s="234"/>
      <c r="V21" s="234"/>
      <c r="W21" s="234"/>
      <c r="X21" s="234"/>
      <c r="Y21" s="234"/>
      <c r="Z21" s="234"/>
      <c r="AA21" s="234"/>
    </row>
    <row r="22" spans="1:27" ht="15" thickBot="1" x14ac:dyDescent="0.25">
      <c r="A22" s="234"/>
      <c r="B22" s="234"/>
      <c r="C22" s="234"/>
      <c r="D22" s="234"/>
      <c r="E22" s="234"/>
      <c r="F22" s="234"/>
      <c r="G22" s="234"/>
      <c r="H22" s="234"/>
      <c r="I22" s="234"/>
      <c r="J22" s="234"/>
      <c r="K22" s="234"/>
      <c r="L22" s="234"/>
      <c r="M22" s="234"/>
      <c r="N22" s="234"/>
      <c r="O22" s="234"/>
      <c r="P22" s="234"/>
      <c r="Q22" s="119"/>
      <c r="R22" s="115" t="s">
        <v>479</v>
      </c>
      <c r="S22" s="117" t="s">
        <v>473</v>
      </c>
      <c r="T22" s="234"/>
      <c r="U22" s="234"/>
      <c r="V22" s="234"/>
      <c r="W22" s="234"/>
      <c r="X22" s="234"/>
      <c r="Y22" s="234"/>
      <c r="Z22" s="234"/>
      <c r="AA22" s="234"/>
    </row>
    <row r="23" spans="1:27" ht="126.75" customHeight="1" thickBot="1" x14ac:dyDescent="0.25">
      <c r="A23" s="234"/>
      <c r="B23" s="250" t="s">
        <v>32</v>
      </c>
      <c r="C23" s="253" t="s">
        <v>33</v>
      </c>
      <c r="D23" s="252" t="s">
        <v>447</v>
      </c>
      <c r="E23" s="252" t="s">
        <v>729</v>
      </c>
      <c r="F23" s="252" t="s">
        <v>730</v>
      </c>
      <c r="G23" s="253" t="s">
        <v>731</v>
      </c>
      <c r="H23" s="252" t="s">
        <v>732</v>
      </c>
      <c r="I23" s="252" t="s">
        <v>733</v>
      </c>
      <c r="J23" s="254" t="s">
        <v>734</v>
      </c>
      <c r="K23" s="234"/>
      <c r="L23" s="234"/>
      <c r="M23" s="234"/>
      <c r="N23" s="234"/>
      <c r="O23" s="234"/>
      <c r="P23" s="234"/>
      <c r="Q23" s="119"/>
      <c r="R23" s="115" t="s">
        <v>480</v>
      </c>
      <c r="S23" s="117" t="s">
        <v>481</v>
      </c>
      <c r="T23" s="234"/>
      <c r="U23" s="234"/>
      <c r="V23" s="234"/>
      <c r="W23" s="234"/>
      <c r="X23" s="234"/>
      <c r="Y23" s="234"/>
      <c r="Z23" s="234"/>
      <c r="AA23" s="234"/>
    </row>
    <row r="24" spans="1:27" ht="18" customHeight="1" x14ac:dyDescent="0.2">
      <c r="A24" s="234"/>
      <c r="B24" s="92"/>
      <c r="C24" s="615"/>
      <c r="D24" s="487"/>
      <c r="E24" s="487"/>
      <c r="F24" s="487"/>
      <c r="G24" s="487"/>
      <c r="H24" s="487"/>
      <c r="I24" s="487"/>
      <c r="J24" s="616"/>
      <c r="K24" s="234"/>
      <c r="L24" s="234"/>
      <c r="M24" s="234"/>
      <c r="N24" s="234"/>
      <c r="O24" s="234"/>
      <c r="P24" s="234"/>
      <c r="Q24" s="119"/>
      <c r="R24" s="115" t="s">
        <v>482</v>
      </c>
      <c r="S24" s="117" t="s">
        <v>483</v>
      </c>
      <c r="T24" s="234"/>
      <c r="U24" s="234"/>
      <c r="V24" s="234"/>
      <c r="W24" s="234"/>
      <c r="X24" s="234"/>
      <c r="Y24" s="234"/>
      <c r="Z24" s="234"/>
      <c r="AA24" s="234"/>
    </row>
    <row r="25" spans="1:27" ht="18" customHeight="1" x14ac:dyDescent="0.2">
      <c r="A25" s="234"/>
      <c r="B25" s="90"/>
      <c r="C25" s="617"/>
      <c r="D25" s="483"/>
      <c r="E25" s="483"/>
      <c r="F25" s="483"/>
      <c r="G25" s="483"/>
      <c r="H25" s="483"/>
      <c r="I25" s="483"/>
      <c r="J25" s="588"/>
      <c r="K25" s="234"/>
      <c r="L25" s="234"/>
      <c r="M25" s="234"/>
      <c r="N25" s="234"/>
      <c r="O25" s="234"/>
      <c r="P25" s="234"/>
      <c r="Q25" s="119"/>
      <c r="R25" s="115" t="s">
        <v>484</v>
      </c>
      <c r="S25" s="117" t="s">
        <v>485</v>
      </c>
      <c r="T25" s="234"/>
      <c r="U25" s="234"/>
      <c r="V25" s="234"/>
      <c r="W25" s="234"/>
      <c r="X25" s="234"/>
      <c r="Y25" s="234"/>
      <c r="Z25" s="234"/>
      <c r="AA25" s="234"/>
    </row>
    <row r="26" spans="1:27" ht="18" customHeight="1" x14ac:dyDescent="0.2">
      <c r="A26" s="234"/>
      <c r="B26" s="90"/>
      <c r="C26" s="617"/>
      <c r="D26" s="483"/>
      <c r="E26" s="483"/>
      <c r="F26" s="483"/>
      <c r="G26" s="483"/>
      <c r="H26" s="483"/>
      <c r="I26" s="483"/>
      <c r="J26" s="588"/>
      <c r="K26" s="234"/>
      <c r="L26" s="234"/>
      <c r="M26" s="234"/>
      <c r="N26" s="234"/>
      <c r="O26" s="234"/>
      <c r="P26" s="234"/>
      <c r="Q26" s="119"/>
      <c r="R26" s="115" t="s">
        <v>486</v>
      </c>
      <c r="S26" s="117" t="s">
        <v>473</v>
      </c>
      <c r="T26" s="234"/>
      <c r="U26" s="234"/>
      <c r="V26" s="234"/>
      <c r="W26" s="234"/>
      <c r="X26" s="234"/>
      <c r="Y26" s="234"/>
      <c r="Z26" s="234"/>
      <c r="AA26" s="234"/>
    </row>
    <row r="27" spans="1:27" ht="18" customHeight="1" x14ac:dyDescent="0.2">
      <c r="A27" s="234"/>
      <c r="B27" s="90"/>
      <c r="C27" s="617"/>
      <c r="D27" s="483"/>
      <c r="E27" s="483"/>
      <c r="F27" s="483"/>
      <c r="G27" s="483"/>
      <c r="H27" s="483"/>
      <c r="I27" s="483"/>
      <c r="J27" s="588"/>
      <c r="K27" s="234"/>
      <c r="L27" s="234"/>
      <c r="M27" s="234"/>
      <c r="N27" s="234"/>
      <c r="O27" s="234"/>
      <c r="P27" s="234"/>
      <c r="Q27" s="119"/>
      <c r="R27" s="115" t="s">
        <v>487</v>
      </c>
      <c r="S27" s="117" t="s">
        <v>488</v>
      </c>
      <c r="T27" s="234"/>
      <c r="U27" s="234"/>
      <c r="V27" s="234"/>
      <c r="W27" s="234"/>
      <c r="X27" s="234"/>
      <c r="Y27" s="234"/>
      <c r="Z27" s="234"/>
      <c r="AA27" s="234"/>
    </row>
    <row r="28" spans="1:27" ht="18" customHeight="1" x14ac:dyDescent="0.2">
      <c r="A28" s="234"/>
      <c r="B28" s="90"/>
      <c r="C28" s="617"/>
      <c r="D28" s="483"/>
      <c r="E28" s="483"/>
      <c r="F28" s="483"/>
      <c r="G28" s="483"/>
      <c r="H28" s="483"/>
      <c r="I28" s="483"/>
      <c r="J28" s="588"/>
      <c r="K28" s="234"/>
      <c r="L28" s="234"/>
      <c r="M28" s="234"/>
      <c r="N28" s="234"/>
      <c r="O28" s="234"/>
      <c r="P28" s="234"/>
      <c r="Q28" s="119"/>
      <c r="R28" s="115" t="s">
        <v>489</v>
      </c>
      <c r="S28" s="117" t="s">
        <v>490</v>
      </c>
      <c r="T28" s="234"/>
      <c r="U28" s="234"/>
      <c r="V28" s="234"/>
      <c r="W28" s="234"/>
      <c r="X28" s="234"/>
      <c r="Y28" s="234"/>
      <c r="Z28" s="234"/>
      <c r="AA28" s="234"/>
    </row>
    <row r="29" spans="1:27" ht="18" customHeight="1" x14ac:dyDescent="0.2">
      <c r="A29" s="234"/>
      <c r="B29" s="90"/>
      <c r="C29" s="617"/>
      <c r="D29" s="483"/>
      <c r="E29" s="483"/>
      <c r="F29" s="483"/>
      <c r="G29" s="483"/>
      <c r="H29" s="483"/>
      <c r="I29" s="483"/>
      <c r="J29" s="588"/>
      <c r="K29" s="234"/>
      <c r="L29" s="234"/>
      <c r="M29" s="234"/>
      <c r="N29" s="234"/>
      <c r="O29" s="234"/>
      <c r="P29" s="234"/>
      <c r="Q29" s="119"/>
      <c r="R29" s="115" t="s">
        <v>491</v>
      </c>
      <c r="S29" s="117" t="s">
        <v>492</v>
      </c>
      <c r="T29" s="234"/>
      <c r="U29" s="234"/>
      <c r="V29" s="234"/>
      <c r="W29" s="234"/>
      <c r="X29" s="234"/>
      <c r="Y29" s="234"/>
      <c r="Z29" s="234"/>
      <c r="AA29" s="234"/>
    </row>
    <row r="30" spans="1:27" ht="18" customHeight="1" x14ac:dyDescent="0.2">
      <c r="A30" s="234"/>
      <c r="B30" s="90"/>
      <c r="C30" s="617"/>
      <c r="D30" s="483"/>
      <c r="E30" s="483"/>
      <c r="F30" s="483"/>
      <c r="G30" s="483"/>
      <c r="H30" s="483"/>
      <c r="I30" s="483"/>
      <c r="J30" s="588"/>
      <c r="K30" s="234"/>
      <c r="L30" s="234"/>
      <c r="M30" s="234"/>
      <c r="N30" s="234"/>
      <c r="O30" s="234"/>
      <c r="P30" s="234"/>
      <c r="Q30" s="119"/>
      <c r="R30" s="115" t="s">
        <v>493</v>
      </c>
      <c r="S30" s="117" t="s">
        <v>494</v>
      </c>
      <c r="T30" s="234"/>
      <c r="U30" s="234"/>
      <c r="V30" s="234"/>
      <c r="W30" s="234"/>
      <c r="X30" s="234"/>
      <c r="Y30" s="234"/>
      <c r="Z30" s="234"/>
      <c r="AA30" s="234"/>
    </row>
    <row r="31" spans="1:27" ht="18" customHeight="1" x14ac:dyDescent="0.2">
      <c r="A31" s="234"/>
      <c r="B31" s="90"/>
      <c r="C31" s="617"/>
      <c r="D31" s="483"/>
      <c r="E31" s="483"/>
      <c r="F31" s="483"/>
      <c r="G31" s="483"/>
      <c r="H31" s="483"/>
      <c r="I31" s="483"/>
      <c r="J31" s="588"/>
      <c r="K31" s="234"/>
      <c r="L31" s="234"/>
      <c r="M31" s="234"/>
      <c r="N31" s="234"/>
      <c r="O31" s="234"/>
      <c r="P31" s="234"/>
      <c r="Q31" s="119"/>
      <c r="R31" s="115" t="s">
        <v>495</v>
      </c>
      <c r="S31" s="117" t="s">
        <v>496</v>
      </c>
      <c r="T31" s="234"/>
      <c r="U31" s="234"/>
      <c r="V31" s="234"/>
      <c r="W31" s="234"/>
      <c r="X31" s="234"/>
      <c r="Y31" s="234"/>
      <c r="Z31" s="234"/>
      <c r="AA31" s="234"/>
    </row>
    <row r="32" spans="1:27" ht="18" customHeight="1" x14ac:dyDescent="0.2">
      <c r="A32" s="234"/>
      <c r="B32" s="90"/>
      <c r="C32" s="617"/>
      <c r="D32" s="483"/>
      <c r="E32" s="483"/>
      <c r="F32" s="483"/>
      <c r="G32" s="483"/>
      <c r="H32" s="483"/>
      <c r="I32" s="483"/>
      <c r="J32" s="588"/>
      <c r="K32" s="234"/>
      <c r="L32" s="234"/>
      <c r="M32" s="234"/>
      <c r="N32" s="234"/>
      <c r="O32" s="234"/>
      <c r="P32" s="234"/>
      <c r="Q32" s="119"/>
      <c r="R32" s="115" t="s">
        <v>497</v>
      </c>
      <c r="S32" s="117" t="s">
        <v>498</v>
      </c>
      <c r="T32" s="234"/>
      <c r="U32" s="234"/>
      <c r="V32" s="234"/>
      <c r="W32" s="234"/>
      <c r="X32" s="234"/>
      <c r="Y32" s="234"/>
      <c r="Z32" s="234"/>
      <c r="AA32" s="234"/>
    </row>
    <row r="33" spans="1:27" ht="18" customHeight="1" x14ac:dyDescent="0.2">
      <c r="A33" s="234"/>
      <c r="B33" s="90"/>
      <c r="C33" s="617"/>
      <c r="D33" s="483"/>
      <c r="E33" s="483"/>
      <c r="F33" s="483"/>
      <c r="G33" s="483"/>
      <c r="H33" s="483"/>
      <c r="I33" s="483"/>
      <c r="J33" s="588"/>
      <c r="K33" s="234"/>
      <c r="L33" s="234"/>
      <c r="M33" s="234"/>
      <c r="N33" s="234"/>
      <c r="O33" s="234"/>
      <c r="P33" s="234"/>
      <c r="Q33" s="119"/>
      <c r="R33" s="115" t="s">
        <v>499</v>
      </c>
      <c r="S33" s="117" t="s">
        <v>500</v>
      </c>
      <c r="T33" s="234"/>
      <c r="U33" s="234"/>
      <c r="V33" s="234"/>
      <c r="W33" s="234"/>
      <c r="X33" s="234"/>
      <c r="Y33" s="234"/>
      <c r="Z33" s="234"/>
      <c r="AA33" s="234"/>
    </row>
    <row r="34" spans="1:27" ht="18" customHeight="1" x14ac:dyDescent="0.2">
      <c r="A34" s="234"/>
      <c r="B34" s="90"/>
      <c r="C34" s="617"/>
      <c r="D34" s="483"/>
      <c r="E34" s="483"/>
      <c r="F34" s="483"/>
      <c r="G34" s="483"/>
      <c r="H34" s="483"/>
      <c r="I34" s="483"/>
      <c r="J34" s="588"/>
      <c r="K34" s="234"/>
      <c r="L34" s="234"/>
      <c r="M34" s="234"/>
      <c r="N34" s="234"/>
      <c r="O34" s="234"/>
      <c r="P34" s="234"/>
      <c r="Q34" s="119"/>
      <c r="R34" s="115" t="s">
        <v>501</v>
      </c>
      <c r="S34" s="117" t="s">
        <v>500</v>
      </c>
      <c r="T34" s="234"/>
      <c r="U34" s="234"/>
      <c r="V34" s="234"/>
      <c r="W34" s="234"/>
      <c r="X34" s="234"/>
      <c r="Y34" s="234"/>
      <c r="Z34" s="234"/>
      <c r="AA34" s="234"/>
    </row>
    <row r="35" spans="1:27" ht="18" customHeight="1" x14ac:dyDescent="0.2">
      <c r="A35" s="234"/>
      <c r="B35" s="90"/>
      <c r="C35" s="617"/>
      <c r="D35" s="483"/>
      <c r="E35" s="483"/>
      <c r="F35" s="483"/>
      <c r="G35" s="483"/>
      <c r="H35" s="483"/>
      <c r="I35" s="483"/>
      <c r="J35" s="588"/>
      <c r="K35" s="234"/>
      <c r="L35" s="234"/>
      <c r="M35" s="234"/>
      <c r="N35" s="234"/>
      <c r="O35" s="234"/>
      <c r="P35" s="234"/>
      <c r="Q35" s="119"/>
      <c r="R35" s="115" t="s">
        <v>502</v>
      </c>
      <c r="S35" s="117" t="s">
        <v>500</v>
      </c>
      <c r="T35" s="234"/>
      <c r="U35" s="234"/>
      <c r="V35" s="234"/>
      <c r="W35" s="234"/>
      <c r="X35" s="234"/>
      <c r="Y35" s="234"/>
      <c r="Z35" s="234"/>
      <c r="AA35" s="234"/>
    </row>
    <row r="36" spans="1:27" ht="18" customHeight="1" x14ac:dyDescent="0.2">
      <c r="A36" s="234"/>
      <c r="B36" s="90"/>
      <c r="C36" s="617"/>
      <c r="D36" s="483"/>
      <c r="E36" s="483"/>
      <c r="F36" s="483"/>
      <c r="G36" s="483"/>
      <c r="H36" s="483"/>
      <c r="I36" s="483"/>
      <c r="J36" s="588"/>
      <c r="K36" s="234"/>
      <c r="L36" s="234"/>
      <c r="M36" s="234"/>
      <c r="N36" s="234"/>
      <c r="O36" s="234"/>
      <c r="P36" s="234"/>
      <c r="Q36" s="119"/>
      <c r="R36" s="115" t="s">
        <v>503</v>
      </c>
      <c r="S36" s="117" t="s">
        <v>498</v>
      </c>
      <c r="T36" s="234"/>
      <c r="U36" s="234"/>
      <c r="V36" s="234"/>
      <c r="W36" s="234"/>
      <c r="X36" s="234"/>
      <c r="Y36" s="234"/>
      <c r="Z36" s="234"/>
      <c r="AA36" s="234"/>
    </row>
    <row r="37" spans="1:27" ht="18" customHeight="1" x14ac:dyDescent="0.2">
      <c r="A37" s="234"/>
      <c r="B37" s="90"/>
      <c r="C37" s="617"/>
      <c r="D37" s="483"/>
      <c r="E37" s="483"/>
      <c r="F37" s="483"/>
      <c r="G37" s="483"/>
      <c r="H37" s="483"/>
      <c r="I37" s="483"/>
      <c r="J37" s="588"/>
      <c r="K37" s="234"/>
      <c r="L37" s="234"/>
      <c r="M37" s="234"/>
      <c r="N37" s="234"/>
      <c r="O37" s="234"/>
      <c r="P37" s="234"/>
      <c r="Q37" s="119"/>
      <c r="R37" s="115" t="s">
        <v>504</v>
      </c>
      <c r="S37" s="117" t="s">
        <v>498</v>
      </c>
      <c r="T37" s="234"/>
      <c r="U37" s="234"/>
      <c r="V37" s="234"/>
      <c r="W37" s="234"/>
      <c r="X37" s="234"/>
      <c r="Y37" s="234"/>
      <c r="Z37" s="234"/>
      <c r="AA37" s="234"/>
    </row>
    <row r="38" spans="1:27" ht="18" customHeight="1" x14ac:dyDescent="0.2">
      <c r="A38" s="234"/>
      <c r="B38" s="90"/>
      <c r="C38" s="617"/>
      <c r="D38" s="483"/>
      <c r="E38" s="483"/>
      <c r="F38" s="483"/>
      <c r="G38" s="483"/>
      <c r="H38" s="483"/>
      <c r="I38" s="483"/>
      <c r="J38" s="588"/>
      <c r="K38" s="234"/>
      <c r="L38" s="234"/>
      <c r="M38" s="234"/>
      <c r="N38" s="234"/>
      <c r="O38" s="234"/>
      <c r="P38" s="234"/>
      <c r="Q38" s="119"/>
      <c r="R38" s="115" t="s">
        <v>505</v>
      </c>
      <c r="S38" s="117" t="s">
        <v>498</v>
      </c>
      <c r="T38" s="234"/>
      <c r="U38" s="234"/>
      <c r="V38" s="234"/>
      <c r="W38" s="234"/>
      <c r="X38" s="234"/>
      <c r="Y38" s="234"/>
      <c r="Z38" s="234"/>
      <c r="AA38" s="234"/>
    </row>
    <row r="39" spans="1:27" ht="18" customHeight="1" x14ac:dyDescent="0.2">
      <c r="A39" s="234"/>
      <c r="B39" s="90"/>
      <c r="C39" s="617"/>
      <c r="D39" s="483"/>
      <c r="E39" s="483"/>
      <c r="F39" s="483"/>
      <c r="G39" s="483"/>
      <c r="H39" s="483"/>
      <c r="I39" s="483"/>
      <c r="J39" s="588"/>
      <c r="K39" s="234"/>
      <c r="L39" s="234"/>
      <c r="M39" s="234"/>
      <c r="N39" s="234"/>
      <c r="O39" s="234"/>
      <c r="P39" s="234"/>
      <c r="Q39" s="119"/>
      <c r="R39" s="115" t="s">
        <v>506</v>
      </c>
      <c r="S39" s="117" t="s">
        <v>498</v>
      </c>
      <c r="T39" s="234"/>
      <c r="U39" s="234"/>
      <c r="V39" s="234"/>
      <c r="W39" s="234"/>
      <c r="X39" s="234"/>
      <c r="Y39" s="234"/>
      <c r="Z39" s="234"/>
      <c r="AA39" s="234"/>
    </row>
    <row r="40" spans="1:27" ht="18" customHeight="1" x14ac:dyDescent="0.2">
      <c r="A40" s="234"/>
      <c r="B40" s="90"/>
      <c r="C40" s="617"/>
      <c r="D40" s="483"/>
      <c r="E40" s="483"/>
      <c r="F40" s="483"/>
      <c r="G40" s="483"/>
      <c r="H40" s="483"/>
      <c r="I40" s="483"/>
      <c r="J40" s="588"/>
      <c r="K40" s="234"/>
      <c r="L40" s="234"/>
      <c r="M40" s="234"/>
      <c r="N40" s="234"/>
      <c r="O40" s="234"/>
      <c r="P40" s="234"/>
      <c r="Q40" s="119"/>
      <c r="R40" s="115" t="s">
        <v>507</v>
      </c>
      <c r="S40" s="117" t="s">
        <v>498</v>
      </c>
      <c r="T40" s="234"/>
      <c r="U40" s="234"/>
      <c r="V40" s="234"/>
      <c r="W40" s="234"/>
      <c r="X40" s="234"/>
      <c r="Y40" s="234"/>
      <c r="Z40" s="234"/>
      <c r="AA40" s="234"/>
    </row>
    <row r="41" spans="1:27" ht="18.75" customHeight="1" x14ac:dyDescent="0.2">
      <c r="A41" s="234"/>
      <c r="B41" s="90"/>
      <c r="C41" s="617"/>
      <c r="D41" s="483"/>
      <c r="E41" s="483"/>
      <c r="F41" s="483"/>
      <c r="G41" s="483"/>
      <c r="H41" s="483"/>
      <c r="I41" s="483"/>
      <c r="J41" s="588"/>
      <c r="K41" s="234"/>
      <c r="L41" s="234"/>
      <c r="M41" s="234"/>
      <c r="N41" s="234"/>
      <c r="O41" s="234"/>
      <c r="P41" s="234"/>
      <c r="Q41" s="119"/>
      <c r="R41" s="115" t="s">
        <v>508</v>
      </c>
      <c r="S41" s="117" t="s">
        <v>509</v>
      </c>
      <c r="T41" s="234"/>
      <c r="U41" s="234"/>
      <c r="V41" s="234"/>
      <c r="W41" s="234"/>
      <c r="X41" s="234"/>
      <c r="Y41" s="234"/>
      <c r="Z41" s="234"/>
      <c r="AA41" s="234"/>
    </row>
    <row r="42" spans="1:27" ht="18.75" customHeight="1" x14ac:dyDescent="0.2">
      <c r="A42" s="234"/>
      <c r="B42" s="90"/>
      <c r="C42" s="617"/>
      <c r="D42" s="483"/>
      <c r="E42" s="483"/>
      <c r="F42" s="483"/>
      <c r="G42" s="483"/>
      <c r="H42" s="483"/>
      <c r="I42" s="483"/>
      <c r="J42" s="588"/>
      <c r="K42" s="234"/>
      <c r="L42" s="234"/>
      <c r="M42" s="234"/>
      <c r="N42" s="234"/>
      <c r="O42" s="234"/>
      <c r="P42" s="234"/>
      <c r="Q42" s="119"/>
      <c r="R42" s="115" t="s">
        <v>510</v>
      </c>
      <c r="S42" s="117" t="s">
        <v>511</v>
      </c>
      <c r="T42" s="234"/>
      <c r="U42" s="234"/>
      <c r="V42" s="234"/>
      <c r="W42" s="234"/>
      <c r="X42" s="234"/>
      <c r="Y42" s="234"/>
      <c r="Z42" s="234"/>
      <c r="AA42" s="234"/>
    </row>
    <row r="43" spans="1:27" ht="18.75" customHeight="1" x14ac:dyDescent="0.2">
      <c r="A43" s="234"/>
      <c r="B43" s="90"/>
      <c r="C43" s="617"/>
      <c r="D43" s="483"/>
      <c r="E43" s="483"/>
      <c r="F43" s="483"/>
      <c r="G43" s="483"/>
      <c r="H43" s="483"/>
      <c r="I43" s="483"/>
      <c r="J43" s="588"/>
      <c r="K43" s="234"/>
      <c r="L43" s="234"/>
      <c r="M43" s="234"/>
      <c r="N43" s="234"/>
      <c r="O43" s="234"/>
      <c r="P43" s="234"/>
      <c r="Q43" s="119"/>
      <c r="R43" s="115" t="s">
        <v>512</v>
      </c>
      <c r="S43" s="117" t="s">
        <v>498</v>
      </c>
      <c r="T43" s="234"/>
      <c r="U43" s="234"/>
      <c r="V43" s="234"/>
      <c r="W43" s="234"/>
      <c r="X43" s="234"/>
      <c r="Y43" s="234"/>
      <c r="Z43" s="234"/>
      <c r="AA43" s="234"/>
    </row>
    <row r="44" spans="1:27" ht="18.75" customHeight="1" x14ac:dyDescent="0.2">
      <c r="A44" s="234"/>
      <c r="B44" s="90"/>
      <c r="C44" s="617"/>
      <c r="D44" s="483"/>
      <c r="E44" s="483"/>
      <c r="F44" s="483"/>
      <c r="G44" s="483"/>
      <c r="H44" s="483"/>
      <c r="I44" s="483"/>
      <c r="J44" s="588"/>
      <c r="K44" s="234"/>
      <c r="L44" s="234"/>
      <c r="M44" s="234"/>
      <c r="N44" s="234"/>
      <c r="O44" s="234"/>
      <c r="P44" s="234"/>
      <c r="Q44" s="119"/>
      <c r="R44" s="115" t="s">
        <v>513</v>
      </c>
      <c r="S44" s="117" t="s">
        <v>498</v>
      </c>
      <c r="T44" s="234"/>
      <c r="U44" s="234"/>
      <c r="V44" s="234"/>
      <c r="W44" s="234"/>
      <c r="X44" s="234"/>
      <c r="Y44" s="234"/>
      <c r="Z44" s="234"/>
      <c r="AA44" s="234"/>
    </row>
    <row r="45" spans="1:27" ht="17.25" customHeight="1" x14ac:dyDescent="0.2">
      <c r="A45" s="234"/>
      <c r="B45" s="90"/>
      <c r="C45" s="617"/>
      <c r="D45" s="483"/>
      <c r="E45" s="483"/>
      <c r="F45" s="483"/>
      <c r="G45" s="483"/>
      <c r="H45" s="483"/>
      <c r="I45" s="483"/>
      <c r="J45" s="588"/>
      <c r="K45" s="234"/>
      <c r="L45" s="234"/>
      <c r="M45" s="234"/>
      <c r="N45" s="234"/>
      <c r="O45" s="234"/>
      <c r="P45" s="234"/>
      <c r="Q45" s="119"/>
      <c r="R45" s="115" t="s">
        <v>514</v>
      </c>
      <c r="S45" s="117" t="s">
        <v>498</v>
      </c>
      <c r="T45" s="234"/>
      <c r="U45" s="234"/>
      <c r="V45" s="234"/>
      <c r="W45" s="234"/>
      <c r="X45" s="234"/>
      <c r="Y45" s="234"/>
      <c r="Z45" s="234"/>
      <c r="AA45" s="234"/>
    </row>
    <row r="46" spans="1:27" ht="18" customHeight="1" x14ac:dyDescent="0.2">
      <c r="A46" s="234"/>
      <c r="B46" s="90"/>
      <c r="C46" s="617"/>
      <c r="D46" s="483"/>
      <c r="E46" s="483"/>
      <c r="F46" s="483"/>
      <c r="G46" s="483"/>
      <c r="H46" s="483"/>
      <c r="I46" s="483"/>
      <c r="J46" s="588"/>
      <c r="K46" s="234"/>
      <c r="L46" s="234"/>
      <c r="M46" s="234"/>
      <c r="N46" s="234"/>
      <c r="O46" s="234"/>
      <c r="P46" s="234"/>
      <c r="Q46" s="120"/>
      <c r="R46" s="120" t="s">
        <v>515</v>
      </c>
      <c r="S46" s="118"/>
      <c r="T46" s="234"/>
      <c r="U46" s="234"/>
      <c r="V46" s="234"/>
      <c r="W46" s="234"/>
      <c r="X46" s="234"/>
      <c r="Y46" s="234"/>
      <c r="Z46" s="234"/>
      <c r="AA46" s="234"/>
    </row>
    <row r="47" spans="1:27" ht="18" customHeight="1" x14ac:dyDescent="0.2">
      <c r="A47" s="234"/>
      <c r="B47" s="90"/>
      <c r="C47" s="617"/>
      <c r="D47" s="483"/>
      <c r="E47" s="483"/>
      <c r="F47" s="483"/>
      <c r="G47" s="483"/>
      <c r="H47" s="483"/>
      <c r="I47" s="483"/>
      <c r="J47" s="588"/>
      <c r="K47" s="234"/>
      <c r="L47" s="234"/>
      <c r="M47" s="234"/>
      <c r="N47" s="234"/>
      <c r="O47" s="234"/>
      <c r="P47" s="234"/>
      <c r="Q47" s="234"/>
      <c r="R47" s="234"/>
      <c r="S47" s="234"/>
      <c r="T47" s="234"/>
      <c r="U47" s="234"/>
      <c r="V47" s="234"/>
      <c r="W47" s="234"/>
      <c r="X47" s="234"/>
      <c r="Y47" s="234"/>
      <c r="Z47" s="234"/>
      <c r="AA47" s="234"/>
    </row>
    <row r="48" spans="1:27" ht="18" customHeight="1" x14ac:dyDescent="0.2">
      <c r="A48" s="234"/>
      <c r="B48" s="90"/>
      <c r="C48" s="617"/>
      <c r="D48" s="483"/>
      <c r="E48" s="483"/>
      <c r="F48" s="483"/>
      <c r="G48" s="483"/>
      <c r="H48" s="483"/>
      <c r="I48" s="483"/>
      <c r="J48" s="588"/>
      <c r="K48" s="234"/>
      <c r="L48" s="234"/>
      <c r="M48" s="234"/>
      <c r="N48" s="234"/>
      <c r="O48" s="234"/>
      <c r="P48" s="234"/>
      <c r="Q48" s="234"/>
      <c r="R48" s="234"/>
      <c r="S48" s="234"/>
      <c r="T48" s="234"/>
      <c r="U48" s="234"/>
      <c r="V48" s="234"/>
      <c r="W48" s="234"/>
      <c r="X48" s="234"/>
      <c r="Y48" s="234"/>
      <c r="Z48" s="234"/>
      <c r="AA48" s="234"/>
    </row>
    <row r="49" spans="1:27" ht="18" customHeight="1" x14ac:dyDescent="0.2">
      <c r="A49" s="234"/>
      <c r="B49" s="90"/>
      <c r="C49" s="617"/>
      <c r="D49" s="483"/>
      <c r="E49" s="483"/>
      <c r="F49" s="483"/>
      <c r="G49" s="483"/>
      <c r="H49" s="483"/>
      <c r="I49" s="483"/>
      <c r="J49" s="588"/>
      <c r="K49" s="234"/>
      <c r="L49" s="234"/>
      <c r="M49" s="234"/>
      <c r="N49" s="234"/>
      <c r="O49" s="234"/>
      <c r="P49" s="234"/>
      <c r="Q49" s="234"/>
      <c r="R49" s="234"/>
      <c r="S49" s="234"/>
      <c r="T49" s="234"/>
      <c r="U49" s="234"/>
      <c r="V49" s="234"/>
      <c r="W49" s="234"/>
      <c r="X49" s="234"/>
      <c r="Y49" s="234"/>
      <c r="Z49" s="234"/>
      <c r="AA49" s="234"/>
    </row>
    <row r="50" spans="1:27" ht="18" customHeight="1" x14ac:dyDescent="0.2">
      <c r="A50" s="234"/>
      <c r="B50" s="90"/>
      <c r="C50" s="617"/>
      <c r="D50" s="483"/>
      <c r="E50" s="483"/>
      <c r="F50" s="483"/>
      <c r="G50" s="483"/>
      <c r="H50" s="483"/>
      <c r="I50" s="483"/>
      <c r="J50" s="588"/>
      <c r="K50" s="234"/>
      <c r="L50" s="234"/>
      <c r="M50" s="234"/>
      <c r="N50" s="234"/>
      <c r="O50" s="234"/>
      <c r="P50" s="234"/>
      <c r="Q50" s="234"/>
      <c r="R50" s="234"/>
      <c r="S50" s="234"/>
      <c r="T50" s="234"/>
      <c r="U50" s="234"/>
      <c r="V50" s="234"/>
      <c r="W50" s="234"/>
      <c r="X50" s="234"/>
      <c r="Y50" s="234"/>
      <c r="Z50" s="234"/>
      <c r="AA50" s="234"/>
    </row>
    <row r="51" spans="1:27" ht="18" customHeight="1" x14ac:dyDescent="0.2">
      <c r="A51" s="234"/>
      <c r="B51" s="90"/>
      <c r="C51" s="617"/>
      <c r="D51" s="483"/>
      <c r="E51" s="483"/>
      <c r="F51" s="483"/>
      <c r="G51" s="483"/>
      <c r="H51" s="483"/>
      <c r="I51" s="483"/>
      <c r="J51" s="588"/>
      <c r="K51" s="234"/>
      <c r="L51" s="234"/>
      <c r="M51" s="234"/>
      <c r="N51" s="234"/>
      <c r="O51" s="234"/>
      <c r="P51" s="234"/>
      <c r="Q51" s="234"/>
      <c r="R51" s="234"/>
      <c r="S51" s="234"/>
      <c r="T51" s="234"/>
      <c r="U51" s="234"/>
      <c r="V51" s="234"/>
      <c r="W51" s="234"/>
      <c r="X51" s="234"/>
      <c r="Y51" s="234"/>
      <c r="Z51" s="234"/>
      <c r="AA51" s="234"/>
    </row>
    <row r="52" spans="1:27" ht="18" customHeight="1" x14ac:dyDescent="0.2">
      <c r="A52" s="234"/>
      <c r="B52" s="90"/>
      <c r="C52" s="617"/>
      <c r="D52" s="483"/>
      <c r="E52" s="483"/>
      <c r="F52" s="483"/>
      <c r="G52" s="483"/>
      <c r="H52" s="483"/>
      <c r="I52" s="483"/>
      <c r="J52" s="588"/>
      <c r="K52" s="234"/>
      <c r="L52" s="234"/>
      <c r="M52" s="234"/>
      <c r="N52" s="234"/>
      <c r="O52" s="234"/>
      <c r="P52" s="234"/>
      <c r="Q52" s="234"/>
      <c r="R52" s="234"/>
      <c r="S52" s="234"/>
      <c r="T52" s="234"/>
      <c r="U52" s="234"/>
      <c r="V52" s="234"/>
      <c r="W52" s="234"/>
      <c r="X52" s="234"/>
      <c r="Y52" s="234"/>
      <c r="Z52" s="234"/>
      <c r="AA52" s="234"/>
    </row>
    <row r="53" spans="1:27" ht="18" customHeight="1" x14ac:dyDescent="0.2">
      <c r="A53" s="234"/>
      <c r="B53" s="90"/>
      <c r="C53" s="617"/>
      <c r="D53" s="483"/>
      <c r="E53" s="483"/>
      <c r="F53" s="483"/>
      <c r="G53" s="483"/>
      <c r="H53" s="483"/>
      <c r="I53" s="483"/>
      <c r="J53" s="588"/>
      <c r="K53" s="234"/>
      <c r="L53" s="234"/>
      <c r="M53" s="234"/>
      <c r="N53" s="234"/>
      <c r="O53" s="234"/>
      <c r="P53" s="234"/>
      <c r="Q53" s="234"/>
      <c r="R53" s="234"/>
      <c r="S53" s="234"/>
      <c r="T53" s="234"/>
      <c r="U53" s="234"/>
      <c r="V53" s="234"/>
      <c r="W53" s="234"/>
      <c r="X53" s="234"/>
      <c r="Y53" s="234"/>
      <c r="Z53" s="234"/>
      <c r="AA53" s="234"/>
    </row>
    <row r="54" spans="1:27" ht="18" customHeight="1" x14ac:dyDescent="0.2">
      <c r="A54" s="234"/>
      <c r="B54" s="90"/>
      <c r="C54" s="617"/>
      <c r="D54" s="483"/>
      <c r="E54" s="483"/>
      <c r="F54" s="483"/>
      <c r="G54" s="483"/>
      <c r="H54" s="483"/>
      <c r="I54" s="483"/>
      <c r="J54" s="588"/>
      <c r="K54" s="234"/>
      <c r="L54" s="234"/>
      <c r="M54" s="234"/>
      <c r="N54" s="234"/>
      <c r="O54" s="234"/>
      <c r="P54" s="234"/>
      <c r="Q54" s="234"/>
      <c r="R54" s="234"/>
      <c r="S54" s="234"/>
      <c r="T54" s="234"/>
      <c r="U54" s="234"/>
      <c r="V54" s="234"/>
      <c r="W54" s="234"/>
      <c r="X54" s="234"/>
      <c r="Y54" s="234"/>
      <c r="Z54" s="234"/>
      <c r="AA54" s="234"/>
    </row>
    <row r="55" spans="1:27" ht="18" customHeight="1" x14ac:dyDescent="0.2">
      <c r="A55" s="234"/>
      <c r="B55" s="90"/>
      <c r="C55" s="617"/>
      <c r="D55" s="483"/>
      <c r="E55" s="483"/>
      <c r="F55" s="483"/>
      <c r="G55" s="483"/>
      <c r="H55" s="483"/>
      <c r="I55" s="483"/>
      <c r="J55" s="588"/>
      <c r="K55" s="234"/>
      <c r="L55" s="234"/>
      <c r="M55" s="234"/>
      <c r="N55" s="234"/>
      <c r="O55" s="234"/>
      <c r="P55" s="234"/>
      <c r="Q55" s="234"/>
      <c r="R55" s="234"/>
      <c r="S55" s="234"/>
      <c r="T55" s="234"/>
      <c r="U55" s="234"/>
      <c r="V55" s="234"/>
      <c r="W55" s="234"/>
      <c r="X55" s="234"/>
      <c r="Y55" s="234"/>
      <c r="Z55" s="234"/>
      <c r="AA55" s="234"/>
    </row>
    <row r="56" spans="1:27" ht="18" customHeight="1" x14ac:dyDescent="0.2">
      <c r="A56" s="234"/>
      <c r="B56" s="90"/>
      <c r="C56" s="617"/>
      <c r="D56" s="483"/>
      <c r="E56" s="483"/>
      <c r="F56" s="483"/>
      <c r="G56" s="483"/>
      <c r="H56" s="483"/>
      <c r="I56" s="483"/>
      <c r="J56" s="588"/>
      <c r="K56" s="234"/>
      <c r="L56" s="234"/>
      <c r="M56" s="234"/>
      <c r="N56" s="234"/>
      <c r="O56" s="234"/>
      <c r="P56" s="234"/>
      <c r="Q56" s="234"/>
      <c r="R56" s="234"/>
      <c r="S56" s="234"/>
      <c r="T56" s="234"/>
      <c r="U56" s="234"/>
      <c r="V56" s="234"/>
      <c r="W56" s="234"/>
      <c r="X56" s="234"/>
      <c r="Y56" s="234"/>
      <c r="Z56" s="234"/>
      <c r="AA56" s="234"/>
    </row>
    <row r="57" spans="1:27" ht="18" customHeight="1" x14ac:dyDescent="0.2">
      <c r="A57" s="234"/>
      <c r="B57" s="90"/>
      <c r="C57" s="617"/>
      <c r="D57" s="483"/>
      <c r="E57" s="483"/>
      <c r="F57" s="483"/>
      <c r="G57" s="483"/>
      <c r="H57" s="483"/>
      <c r="I57" s="483"/>
      <c r="J57" s="588"/>
      <c r="K57" s="234"/>
      <c r="L57" s="234"/>
      <c r="M57" s="234"/>
      <c r="N57" s="234"/>
      <c r="O57" s="234"/>
      <c r="P57" s="234"/>
      <c r="Q57" s="234"/>
      <c r="R57" s="234"/>
      <c r="S57" s="234"/>
      <c r="T57" s="234"/>
      <c r="U57" s="234"/>
      <c r="V57" s="234"/>
      <c r="W57" s="234"/>
      <c r="X57" s="234"/>
      <c r="Y57" s="234"/>
      <c r="Z57" s="234"/>
      <c r="AA57" s="234"/>
    </row>
    <row r="58" spans="1:27" ht="18" customHeight="1" x14ac:dyDescent="0.2">
      <c r="A58" s="234"/>
      <c r="B58" s="90"/>
      <c r="C58" s="617"/>
      <c r="D58" s="483"/>
      <c r="E58" s="483"/>
      <c r="F58" s="483"/>
      <c r="G58" s="483"/>
      <c r="H58" s="483"/>
      <c r="I58" s="483"/>
      <c r="J58" s="588"/>
      <c r="K58" s="234"/>
      <c r="L58" s="234"/>
      <c r="M58" s="234"/>
      <c r="N58" s="234"/>
      <c r="O58" s="234"/>
      <c r="P58" s="234"/>
      <c r="Q58" s="234"/>
      <c r="R58" s="234"/>
      <c r="S58" s="234"/>
      <c r="T58" s="234"/>
      <c r="U58" s="234"/>
      <c r="V58" s="234"/>
      <c r="W58" s="234"/>
      <c r="X58" s="234"/>
      <c r="Y58" s="234"/>
      <c r="Z58" s="234"/>
      <c r="AA58" s="234"/>
    </row>
    <row r="59" spans="1:27" ht="18" customHeight="1" x14ac:dyDescent="0.2">
      <c r="A59" s="234"/>
      <c r="B59" s="90"/>
      <c r="C59" s="617"/>
      <c r="D59" s="483"/>
      <c r="E59" s="483"/>
      <c r="F59" s="483"/>
      <c r="G59" s="483"/>
      <c r="H59" s="483"/>
      <c r="I59" s="483"/>
      <c r="J59" s="588"/>
      <c r="K59" s="234"/>
      <c r="L59" s="234"/>
      <c r="M59" s="234"/>
      <c r="N59" s="234"/>
      <c r="O59" s="234"/>
      <c r="P59" s="234"/>
      <c r="Q59" s="234"/>
      <c r="R59" s="234"/>
      <c r="S59" s="234"/>
      <c r="T59" s="234"/>
      <c r="U59" s="234"/>
      <c r="V59" s="234"/>
      <c r="W59" s="234"/>
      <c r="X59" s="234"/>
      <c r="Y59" s="234"/>
      <c r="Z59" s="234"/>
      <c r="AA59" s="234"/>
    </row>
    <row r="60" spans="1:27" ht="18" customHeight="1" x14ac:dyDescent="0.2">
      <c r="A60" s="234"/>
      <c r="B60" s="90"/>
      <c r="C60" s="617"/>
      <c r="D60" s="483"/>
      <c r="E60" s="483"/>
      <c r="F60" s="483"/>
      <c r="G60" s="483"/>
      <c r="H60" s="483"/>
      <c r="I60" s="483"/>
      <c r="J60" s="588"/>
      <c r="K60" s="234"/>
      <c r="L60" s="234"/>
      <c r="M60" s="234"/>
      <c r="N60" s="234"/>
      <c r="O60" s="234"/>
      <c r="P60" s="234"/>
      <c r="Q60" s="234"/>
      <c r="R60" s="234"/>
      <c r="S60" s="234"/>
      <c r="T60" s="234"/>
      <c r="U60" s="234"/>
      <c r="V60" s="234"/>
      <c r="W60" s="234"/>
      <c r="X60" s="234"/>
      <c r="Y60" s="234"/>
      <c r="Z60" s="234"/>
      <c r="AA60" s="234"/>
    </row>
    <row r="61" spans="1:27" ht="18" customHeight="1" x14ac:dyDescent="0.2">
      <c r="A61" s="234"/>
      <c r="B61" s="90"/>
      <c r="C61" s="617"/>
      <c r="D61" s="483"/>
      <c r="E61" s="483"/>
      <c r="F61" s="483"/>
      <c r="G61" s="483"/>
      <c r="H61" s="483"/>
      <c r="I61" s="483"/>
      <c r="J61" s="588"/>
      <c r="K61" s="234"/>
      <c r="L61" s="234"/>
      <c r="M61" s="234"/>
      <c r="N61" s="234"/>
      <c r="O61" s="234"/>
      <c r="P61" s="234"/>
      <c r="Q61" s="234"/>
      <c r="R61" s="234"/>
      <c r="S61" s="234"/>
      <c r="T61" s="234"/>
      <c r="U61" s="234"/>
      <c r="V61" s="234"/>
      <c r="W61" s="234"/>
      <c r="X61" s="234"/>
      <c r="Y61" s="234"/>
      <c r="Z61" s="234"/>
      <c r="AA61" s="234"/>
    </row>
    <row r="62" spans="1:27" ht="18" customHeight="1" x14ac:dyDescent="0.2">
      <c r="A62" s="234"/>
      <c r="B62" s="90"/>
      <c r="C62" s="617"/>
      <c r="D62" s="483"/>
      <c r="E62" s="483"/>
      <c r="F62" s="483"/>
      <c r="G62" s="483"/>
      <c r="H62" s="483"/>
      <c r="I62" s="483"/>
      <c r="J62" s="588"/>
      <c r="K62" s="234"/>
      <c r="L62" s="234"/>
      <c r="M62" s="234"/>
      <c r="N62" s="234"/>
      <c r="O62" s="234"/>
      <c r="P62" s="234"/>
      <c r="Q62" s="234"/>
      <c r="R62" s="234"/>
      <c r="S62" s="234"/>
      <c r="T62" s="234"/>
      <c r="U62" s="234"/>
      <c r="V62" s="234"/>
      <c r="W62" s="234"/>
      <c r="X62" s="234"/>
      <c r="Y62" s="234"/>
      <c r="Z62" s="234"/>
      <c r="AA62" s="234"/>
    </row>
    <row r="63" spans="1:27" ht="18" customHeight="1" thickBot="1" x14ac:dyDescent="0.25">
      <c r="A63" s="234"/>
      <c r="B63" s="91"/>
      <c r="C63" s="618"/>
      <c r="D63" s="488"/>
      <c r="E63" s="488"/>
      <c r="F63" s="488"/>
      <c r="G63" s="488"/>
      <c r="H63" s="488"/>
      <c r="I63" s="488"/>
      <c r="J63" s="591"/>
      <c r="K63" s="234"/>
      <c r="L63" s="234"/>
      <c r="M63" s="234"/>
      <c r="N63" s="234"/>
      <c r="O63" s="234"/>
      <c r="P63" s="234"/>
      <c r="Q63" s="234"/>
      <c r="R63" s="234"/>
      <c r="S63" s="234"/>
      <c r="T63" s="234"/>
      <c r="U63" s="234"/>
      <c r="V63" s="234"/>
      <c r="W63" s="234"/>
      <c r="X63" s="234"/>
      <c r="Y63" s="234"/>
      <c r="Z63" s="234"/>
      <c r="AA63" s="234"/>
    </row>
    <row r="64" spans="1:27" x14ac:dyDescent="0.2">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row>
    <row r="65" spans="1:27" x14ac:dyDescent="0.2">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row>
    <row r="66" spans="1:27" x14ac:dyDescent="0.2">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row>
    <row r="67" spans="1:27" ht="60" thickBot="1" x14ac:dyDescent="0.25">
      <c r="A67" s="234"/>
      <c r="B67" s="209" t="s">
        <v>32</v>
      </c>
      <c r="C67" s="613" t="s">
        <v>706</v>
      </c>
      <c r="D67" s="33"/>
      <c r="E67" s="234"/>
      <c r="F67" s="234"/>
      <c r="G67" s="234"/>
      <c r="H67" s="234"/>
      <c r="I67" s="234"/>
      <c r="J67" s="234"/>
      <c r="K67" s="234"/>
      <c r="L67" s="234"/>
      <c r="M67" s="234"/>
      <c r="N67" s="234"/>
      <c r="O67" s="234"/>
      <c r="P67" s="234"/>
      <c r="Q67" s="234"/>
      <c r="R67" s="234"/>
      <c r="S67" s="234"/>
      <c r="T67" s="234"/>
      <c r="U67" s="234"/>
      <c r="V67" s="234"/>
      <c r="W67" s="234"/>
      <c r="X67" s="234"/>
      <c r="Y67" s="234"/>
      <c r="Z67" s="234"/>
      <c r="AA67" s="234"/>
    </row>
    <row r="68" spans="1:27" ht="15" thickBot="1" x14ac:dyDescent="0.25">
      <c r="A68" s="234"/>
      <c r="B68" s="614" t="str">
        <f>IF(B24="","",IF(B24="Other F-HTF (specify)",C24,B24))</f>
        <v/>
      </c>
      <c r="C68" s="866">
        <f>IF(B24="",0,D24*(E24+F24-G24+H24-I24-J24)*0.001)</f>
        <v>0</v>
      </c>
      <c r="D68" s="56"/>
      <c r="E68" s="234"/>
      <c r="F68" s="234"/>
      <c r="G68" s="234"/>
      <c r="H68" s="234"/>
      <c r="I68" s="234"/>
      <c r="J68" s="234"/>
      <c r="K68" s="234"/>
      <c r="L68" s="234"/>
      <c r="M68" s="234"/>
      <c r="N68" s="234"/>
      <c r="O68" s="234"/>
      <c r="P68" s="234"/>
      <c r="Q68" s="234"/>
      <c r="R68" s="234"/>
      <c r="S68" s="234"/>
      <c r="T68" s="234"/>
      <c r="U68" s="234"/>
      <c r="V68" s="234"/>
      <c r="W68" s="234"/>
      <c r="X68" s="234"/>
      <c r="Y68" s="234"/>
      <c r="Z68" s="234"/>
      <c r="AA68" s="234"/>
    </row>
    <row r="69" spans="1:27" ht="15" thickBot="1" x14ac:dyDescent="0.25">
      <c r="A69" s="234"/>
      <c r="B69" s="614" t="str">
        <f t="shared" ref="B69:B107" si="0">IF(B25="","",IF(B25="Other F-HTF (specify)",C25,B25))</f>
        <v/>
      </c>
      <c r="C69" s="866">
        <f>IF(B25="",0,D25*(E25+F25-G25+H25-I25-J25)*0.001)</f>
        <v>0</v>
      </c>
      <c r="D69" s="56"/>
      <c r="E69" s="234"/>
      <c r="F69" s="234"/>
      <c r="G69" s="234"/>
      <c r="H69" s="234"/>
      <c r="I69" s="234"/>
      <c r="J69" s="234"/>
      <c r="K69" s="234"/>
      <c r="L69" s="234"/>
      <c r="M69" s="234"/>
      <c r="N69" s="234"/>
      <c r="O69" s="234"/>
      <c r="P69" s="234"/>
      <c r="Q69" s="234"/>
      <c r="R69" s="234"/>
      <c r="S69" s="234"/>
      <c r="T69" s="234"/>
      <c r="U69" s="234"/>
      <c r="V69" s="234"/>
      <c r="W69" s="234"/>
      <c r="X69" s="234"/>
      <c r="Y69" s="234"/>
      <c r="Z69" s="234"/>
      <c r="AA69" s="234"/>
    </row>
    <row r="70" spans="1:27" ht="15" thickBot="1" x14ac:dyDescent="0.25">
      <c r="A70" s="234"/>
      <c r="B70" s="614" t="str">
        <f t="shared" si="0"/>
        <v/>
      </c>
      <c r="C70" s="866">
        <f>IF(B26="",0,D26*(E26+F26-G26+H26-I26-J26)*0.001)</f>
        <v>0</v>
      </c>
      <c r="D70" s="56"/>
      <c r="E70" s="234"/>
      <c r="F70" s="234"/>
      <c r="G70" s="234"/>
      <c r="H70" s="234"/>
      <c r="I70" s="234"/>
      <c r="J70" s="234"/>
      <c r="K70" s="234"/>
      <c r="L70" s="234"/>
      <c r="M70" s="234"/>
      <c r="N70" s="234"/>
      <c r="O70" s="234"/>
      <c r="P70" s="234"/>
      <c r="Q70" s="234"/>
      <c r="R70" s="234"/>
      <c r="S70" s="234"/>
      <c r="T70" s="234"/>
      <c r="U70" s="234"/>
      <c r="V70" s="234"/>
      <c r="W70" s="234"/>
      <c r="X70" s="234"/>
      <c r="Y70" s="234"/>
      <c r="Z70" s="234"/>
      <c r="AA70" s="234"/>
    </row>
    <row r="71" spans="1:27" ht="15" thickBot="1" x14ac:dyDescent="0.25">
      <c r="A71" s="234"/>
      <c r="B71" s="614" t="str">
        <f t="shared" si="0"/>
        <v/>
      </c>
      <c r="C71" s="866">
        <f t="shared" ref="C71:C107" si="1">IF(B27="",0,D27*(E27+F27-G27+H27-I27-J27)*0.001)</f>
        <v>0</v>
      </c>
      <c r="D71" s="56"/>
      <c r="E71" s="234"/>
      <c r="F71" s="234"/>
      <c r="G71" s="234"/>
      <c r="H71" s="234"/>
      <c r="I71" s="234"/>
      <c r="J71" s="234"/>
      <c r="K71" s="234"/>
      <c r="L71" s="234"/>
      <c r="M71" s="234"/>
      <c r="N71" s="234"/>
      <c r="O71" s="234"/>
      <c r="P71" s="234"/>
      <c r="Q71" s="234"/>
      <c r="R71" s="234"/>
      <c r="S71" s="234"/>
      <c r="T71" s="234"/>
      <c r="U71" s="234"/>
      <c r="V71" s="234"/>
      <c r="W71" s="234"/>
      <c r="X71" s="234"/>
      <c r="Y71" s="234"/>
      <c r="Z71" s="234"/>
      <c r="AA71" s="234"/>
    </row>
    <row r="72" spans="1:27" ht="15" thickBot="1" x14ac:dyDescent="0.25">
      <c r="A72" s="234"/>
      <c r="B72" s="614" t="str">
        <f t="shared" si="0"/>
        <v/>
      </c>
      <c r="C72" s="866">
        <f t="shared" si="1"/>
        <v>0</v>
      </c>
      <c r="D72" s="56"/>
      <c r="E72" s="234"/>
      <c r="F72" s="234"/>
      <c r="G72" s="234"/>
      <c r="H72" s="234"/>
      <c r="I72" s="234"/>
      <c r="J72" s="234"/>
      <c r="K72" s="234"/>
      <c r="L72" s="234"/>
      <c r="M72" s="234"/>
      <c r="N72" s="234"/>
      <c r="O72" s="234"/>
      <c r="P72" s="234"/>
      <c r="Q72" s="234"/>
      <c r="R72" s="234"/>
      <c r="S72" s="234"/>
      <c r="T72" s="234"/>
      <c r="U72" s="234"/>
      <c r="V72" s="234"/>
      <c r="W72" s="234"/>
      <c r="X72" s="234"/>
      <c r="Y72" s="234"/>
      <c r="Z72" s="234"/>
      <c r="AA72" s="234"/>
    </row>
    <row r="73" spans="1:27" ht="15" thickBot="1" x14ac:dyDescent="0.25">
      <c r="A73" s="234"/>
      <c r="B73" s="614" t="str">
        <f t="shared" si="0"/>
        <v/>
      </c>
      <c r="C73" s="866">
        <f t="shared" si="1"/>
        <v>0</v>
      </c>
      <c r="D73" s="56"/>
      <c r="E73" s="234"/>
      <c r="F73" s="234"/>
      <c r="G73" s="234"/>
      <c r="H73" s="234"/>
      <c r="I73" s="234"/>
      <c r="J73" s="234"/>
      <c r="K73" s="234"/>
      <c r="L73" s="234"/>
      <c r="M73" s="234"/>
      <c r="N73" s="234"/>
      <c r="O73" s="234"/>
      <c r="P73" s="234"/>
      <c r="Q73" s="234"/>
      <c r="R73" s="234"/>
      <c r="S73" s="234"/>
      <c r="T73" s="234"/>
      <c r="U73" s="234"/>
      <c r="V73" s="234"/>
      <c r="W73" s="234"/>
      <c r="X73" s="234"/>
      <c r="Y73" s="234"/>
      <c r="Z73" s="234"/>
      <c r="AA73" s="234"/>
    </row>
    <row r="74" spans="1:27" ht="15" thickBot="1" x14ac:dyDescent="0.25">
      <c r="A74" s="234"/>
      <c r="B74" s="614" t="str">
        <f t="shared" si="0"/>
        <v/>
      </c>
      <c r="C74" s="866">
        <f t="shared" si="1"/>
        <v>0</v>
      </c>
      <c r="D74" s="56"/>
      <c r="E74" s="234"/>
      <c r="F74" s="234"/>
      <c r="G74" s="234"/>
      <c r="H74" s="234"/>
      <c r="I74" s="234"/>
      <c r="J74" s="234"/>
      <c r="K74" s="234"/>
      <c r="L74" s="234"/>
      <c r="M74" s="234"/>
      <c r="N74" s="234"/>
      <c r="O74" s="234"/>
      <c r="P74" s="234"/>
      <c r="Q74" s="234"/>
      <c r="R74" s="234"/>
      <c r="S74" s="234"/>
      <c r="T74" s="234"/>
      <c r="U74" s="234"/>
      <c r="V74" s="234"/>
      <c r="W74" s="234"/>
      <c r="X74" s="234"/>
      <c r="Y74" s="234"/>
      <c r="Z74" s="234"/>
      <c r="AA74" s="234"/>
    </row>
    <row r="75" spans="1:27" ht="15" thickBot="1" x14ac:dyDescent="0.25">
      <c r="A75" s="234"/>
      <c r="B75" s="614" t="str">
        <f t="shared" si="0"/>
        <v/>
      </c>
      <c r="C75" s="866">
        <f t="shared" si="1"/>
        <v>0</v>
      </c>
      <c r="D75" s="56"/>
      <c r="E75" s="234"/>
      <c r="F75" s="234"/>
      <c r="G75" s="234"/>
      <c r="H75" s="234"/>
      <c r="I75" s="234"/>
      <c r="J75" s="234"/>
      <c r="K75" s="234"/>
      <c r="L75" s="234"/>
      <c r="M75" s="234"/>
      <c r="N75" s="234"/>
      <c r="O75" s="234"/>
      <c r="P75" s="234"/>
      <c r="Q75" s="234"/>
      <c r="R75" s="234"/>
      <c r="S75" s="234"/>
      <c r="T75" s="234"/>
      <c r="U75" s="234"/>
      <c r="V75" s="234"/>
      <c r="W75" s="234"/>
      <c r="X75" s="234"/>
      <c r="Y75" s="234"/>
      <c r="Z75" s="234"/>
      <c r="AA75" s="234"/>
    </row>
    <row r="76" spans="1:27" ht="15" thickBot="1" x14ac:dyDescent="0.25">
      <c r="A76" s="234"/>
      <c r="B76" s="614" t="str">
        <f t="shared" si="0"/>
        <v/>
      </c>
      <c r="C76" s="866">
        <f t="shared" si="1"/>
        <v>0</v>
      </c>
      <c r="D76" s="56"/>
      <c r="E76" s="234"/>
      <c r="F76" s="234"/>
      <c r="G76" s="234"/>
      <c r="H76" s="234"/>
      <c r="I76" s="234"/>
      <c r="J76" s="234"/>
      <c r="K76" s="234"/>
      <c r="L76" s="234"/>
      <c r="M76" s="234"/>
      <c r="N76" s="234"/>
      <c r="O76" s="234"/>
      <c r="P76" s="234"/>
      <c r="Q76" s="234"/>
      <c r="R76" s="234"/>
      <c r="S76" s="234"/>
      <c r="T76" s="234"/>
      <c r="U76" s="234"/>
      <c r="V76" s="234"/>
      <c r="W76" s="234"/>
      <c r="X76" s="234"/>
      <c r="Y76" s="234"/>
      <c r="Z76" s="234"/>
      <c r="AA76" s="234"/>
    </row>
    <row r="77" spans="1:27" ht="15" thickBot="1" x14ac:dyDescent="0.25">
      <c r="A77" s="234"/>
      <c r="B77" s="614" t="str">
        <f t="shared" si="0"/>
        <v/>
      </c>
      <c r="C77" s="866">
        <f t="shared" si="1"/>
        <v>0</v>
      </c>
      <c r="D77" s="56"/>
      <c r="E77" s="234"/>
      <c r="F77" s="234"/>
      <c r="G77" s="234"/>
      <c r="H77" s="234"/>
      <c r="I77" s="234"/>
      <c r="J77" s="234"/>
      <c r="K77" s="234"/>
      <c r="L77" s="234"/>
      <c r="M77" s="234"/>
      <c r="N77" s="234"/>
      <c r="O77" s="234"/>
      <c r="P77" s="234"/>
      <c r="Q77" s="234"/>
      <c r="R77" s="234"/>
      <c r="S77" s="234"/>
      <c r="T77" s="234"/>
      <c r="U77" s="234"/>
      <c r="V77" s="234"/>
      <c r="W77" s="234"/>
      <c r="X77" s="234"/>
      <c r="Y77" s="234"/>
      <c r="Z77" s="234"/>
      <c r="AA77" s="234"/>
    </row>
    <row r="78" spans="1:27" ht="15" thickBot="1" x14ac:dyDescent="0.25">
      <c r="A78" s="234"/>
      <c r="B78" s="614" t="str">
        <f t="shared" si="0"/>
        <v/>
      </c>
      <c r="C78" s="866">
        <f t="shared" si="1"/>
        <v>0</v>
      </c>
      <c r="D78" s="56"/>
      <c r="E78" s="234"/>
      <c r="F78" s="234"/>
      <c r="G78" s="234"/>
      <c r="H78" s="234"/>
      <c r="I78" s="234"/>
      <c r="J78" s="234"/>
      <c r="K78" s="234"/>
      <c r="L78" s="234"/>
      <c r="M78" s="234"/>
      <c r="N78" s="234"/>
      <c r="O78" s="234"/>
      <c r="P78" s="234"/>
      <c r="Q78" s="234"/>
      <c r="R78" s="234"/>
      <c r="S78" s="234"/>
      <c r="T78" s="234"/>
      <c r="U78" s="234"/>
      <c r="V78" s="234"/>
      <c r="W78" s="234"/>
      <c r="X78" s="234"/>
      <c r="Y78" s="234"/>
      <c r="Z78" s="234"/>
      <c r="AA78" s="234"/>
    </row>
    <row r="79" spans="1:27" ht="15" thickBot="1" x14ac:dyDescent="0.25">
      <c r="A79" s="234"/>
      <c r="B79" s="614" t="str">
        <f t="shared" si="0"/>
        <v/>
      </c>
      <c r="C79" s="866">
        <f t="shared" si="1"/>
        <v>0</v>
      </c>
      <c r="D79" s="56"/>
      <c r="E79" s="234"/>
      <c r="F79" s="234"/>
      <c r="G79" s="234"/>
      <c r="H79" s="234"/>
      <c r="I79" s="234"/>
      <c r="J79" s="234"/>
      <c r="K79" s="234"/>
      <c r="L79" s="234"/>
      <c r="M79" s="234"/>
      <c r="N79" s="234"/>
      <c r="O79" s="234"/>
      <c r="P79" s="234"/>
      <c r="Q79" s="234"/>
      <c r="R79" s="234"/>
      <c r="S79" s="234"/>
      <c r="T79" s="234"/>
      <c r="U79" s="234"/>
      <c r="V79" s="234"/>
      <c r="W79" s="234"/>
      <c r="X79" s="234"/>
      <c r="Y79" s="234"/>
      <c r="Z79" s="234"/>
      <c r="AA79" s="234"/>
    </row>
    <row r="80" spans="1:27" ht="15" thickBot="1" x14ac:dyDescent="0.25">
      <c r="A80" s="234"/>
      <c r="B80" s="614" t="str">
        <f t="shared" si="0"/>
        <v/>
      </c>
      <c r="C80" s="866">
        <f t="shared" si="1"/>
        <v>0</v>
      </c>
      <c r="D80" s="56"/>
      <c r="E80" s="234"/>
      <c r="F80" s="234"/>
      <c r="G80" s="234"/>
      <c r="H80" s="234"/>
      <c r="I80" s="234"/>
      <c r="J80" s="234"/>
      <c r="K80" s="234"/>
      <c r="L80" s="234"/>
      <c r="M80" s="234"/>
      <c r="N80" s="234"/>
      <c r="O80" s="234"/>
      <c r="P80" s="234"/>
      <c r="Q80" s="234"/>
      <c r="R80" s="234"/>
      <c r="S80" s="234"/>
      <c r="T80" s="234"/>
      <c r="U80" s="234"/>
      <c r="V80" s="234"/>
      <c r="W80" s="234"/>
      <c r="X80" s="234"/>
      <c r="Y80" s="234"/>
      <c r="Z80" s="234"/>
      <c r="AA80" s="234"/>
    </row>
    <row r="81" spans="1:27" ht="15" thickBot="1" x14ac:dyDescent="0.25">
      <c r="A81" s="234"/>
      <c r="B81" s="614" t="str">
        <f t="shared" si="0"/>
        <v/>
      </c>
      <c r="C81" s="866">
        <f t="shared" si="1"/>
        <v>0</v>
      </c>
      <c r="D81" s="56"/>
      <c r="E81" s="234"/>
      <c r="F81" s="234"/>
      <c r="G81" s="234"/>
      <c r="H81" s="234"/>
      <c r="I81" s="234"/>
      <c r="J81" s="234"/>
      <c r="K81" s="234"/>
      <c r="L81" s="234"/>
      <c r="M81" s="234"/>
      <c r="N81" s="234"/>
      <c r="O81" s="234"/>
      <c r="P81" s="234"/>
      <c r="Q81" s="234"/>
      <c r="R81" s="234"/>
      <c r="S81" s="234"/>
      <c r="T81" s="234"/>
      <c r="U81" s="234"/>
      <c r="V81" s="234"/>
      <c r="W81" s="234"/>
      <c r="X81" s="234"/>
      <c r="Y81" s="234"/>
      <c r="Z81" s="234"/>
      <c r="AA81" s="234"/>
    </row>
    <row r="82" spans="1:27" ht="15" thickBot="1" x14ac:dyDescent="0.25">
      <c r="A82" s="234"/>
      <c r="B82" s="614" t="str">
        <f t="shared" si="0"/>
        <v/>
      </c>
      <c r="C82" s="866">
        <f t="shared" si="1"/>
        <v>0</v>
      </c>
      <c r="D82" s="56"/>
      <c r="E82" s="234"/>
      <c r="F82" s="234"/>
      <c r="G82" s="234"/>
      <c r="H82" s="234"/>
      <c r="I82" s="234"/>
      <c r="J82" s="234"/>
      <c r="K82" s="234"/>
      <c r="L82" s="234"/>
      <c r="M82" s="234"/>
      <c r="N82" s="234"/>
      <c r="O82" s="234"/>
      <c r="P82" s="234"/>
      <c r="Q82" s="234"/>
      <c r="R82" s="234"/>
      <c r="S82" s="234"/>
      <c r="T82" s="234"/>
      <c r="U82" s="234"/>
      <c r="V82" s="234"/>
      <c r="W82" s="234"/>
      <c r="X82" s="234"/>
      <c r="Y82" s="234"/>
      <c r="Z82" s="234"/>
      <c r="AA82" s="234"/>
    </row>
    <row r="83" spans="1:27" ht="15" thickBot="1" x14ac:dyDescent="0.25">
      <c r="A83" s="234"/>
      <c r="B83" s="614" t="str">
        <f t="shared" si="0"/>
        <v/>
      </c>
      <c r="C83" s="866">
        <f t="shared" si="1"/>
        <v>0</v>
      </c>
      <c r="D83" s="56"/>
      <c r="E83" s="234"/>
      <c r="F83" s="234"/>
      <c r="G83" s="234"/>
      <c r="H83" s="234"/>
      <c r="I83" s="234"/>
      <c r="J83" s="234"/>
      <c r="K83" s="234"/>
      <c r="L83" s="234"/>
      <c r="M83" s="234"/>
      <c r="N83" s="234"/>
      <c r="O83" s="234"/>
      <c r="P83" s="234"/>
      <c r="Q83" s="234"/>
      <c r="R83" s="234"/>
      <c r="S83" s="234"/>
      <c r="T83" s="234"/>
      <c r="U83" s="234"/>
      <c r="V83" s="234"/>
      <c r="W83" s="234"/>
      <c r="X83" s="234"/>
      <c r="Y83" s="234"/>
      <c r="Z83" s="234"/>
      <c r="AA83" s="234"/>
    </row>
    <row r="84" spans="1:27" ht="15" thickBot="1" x14ac:dyDescent="0.25">
      <c r="A84" s="234"/>
      <c r="B84" s="614" t="str">
        <f t="shared" si="0"/>
        <v/>
      </c>
      <c r="C84" s="866">
        <f t="shared" si="1"/>
        <v>0</v>
      </c>
      <c r="D84" s="56"/>
      <c r="E84" s="234"/>
      <c r="F84" s="234"/>
      <c r="G84" s="234"/>
      <c r="H84" s="234"/>
      <c r="I84" s="234"/>
      <c r="J84" s="234"/>
      <c r="K84" s="234"/>
      <c r="L84" s="234"/>
      <c r="M84" s="234"/>
      <c r="N84" s="234"/>
      <c r="O84" s="234"/>
      <c r="P84" s="234"/>
      <c r="Q84" s="234"/>
      <c r="R84" s="234"/>
      <c r="S84" s="234"/>
      <c r="T84" s="234"/>
      <c r="U84" s="234"/>
      <c r="V84" s="234"/>
      <c r="W84" s="234"/>
      <c r="X84" s="234"/>
      <c r="Y84" s="234"/>
      <c r="Z84" s="234"/>
      <c r="AA84" s="234"/>
    </row>
    <row r="85" spans="1:27" ht="15" thickBot="1" x14ac:dyDescent="0.25">
      <c r="A85" s="234"/>
      <c r="B85" s="614" t="str">
        <f t="shared" si="0"/>
        <v/>
      </c>
      <c r="C85" s="866">
        <f t="shared" si="1"/>
        <v>0</v>
      </c>
      <c r="D85" s="56"/>
      <c r="E85" s="234"/>
      <c r="F85" s="234"/>
      <c r="G85" s="234"/>
      <c r="H85" s="234"/>
      <c r="I85" s="234"/>
      <c r="J85" s="234"/>
      <c r="K85" s="234"/>
      <c r="L85" s="234"/>
      <c r="M85" s="234"/>
      <c r="N85" s="234"/>
      <c r="O85" s="234"/>
      <c r="P85" s="234"/>
      <c r="Q85" s="234"/>
      <c r="R85" s="234"/>
      <c r="S85" s="234"/>
      <c r="T85" s="234"/>
      <c r="U85" s="234"/>
      <c r="V85" s="234"/>
      <c r="W85" s="234"/>
      <c r="X85" s="234"/>
      <c r="Y85" s="234"/>
      <c r="Z85" s="234"/>
      <c r="AA85" s="234"/>
    </row>
    <row r="86" spans="1:27" ht="15" thickBot="1" x14ac:dyDescent="0.25">
      <c r="A86" s="234"/>
      <c r="B86" s="614" t="str">
        <f t="shared" si="0"/>
        <v/>
      </c>
      <c r="C86" s="866">
        <f t="shared" si="1"/>
        <v>0</v>
      </c>
      <c r="D86" s="56"/>
      <c r="E86" s="234"/>
      <c r="F86" s="234"/>
      <c r="G86" s="234"/>
      <c r="H86" s="234"/>
      <c r="I86" s="234"/>
      <c r="J86" s="234"/>
      <c r="K86" s="234"/>
      <c r="L86" s="234"/>
      <c r="M86" s="234"/>
      <c r="N86" s="234"/>
      <c r="O86" s="234"/>
      <c r="P86" s="234"/>
      <c r="Q86" s="234"/>
      <c r="R86" s="234"/>
      <c r="S86" s="234"/>
      <c r="T86" s="234"/>
      <c r="U86" s="234"/>
      <c r="V86" s="234"/>
      <c r="W86" s="234"/>
      <c r="X86" s="234"/>
      <c r="Y86" s="234"/>
      <c r="Z86" s="234"/>
      <c r="AA86" s="234"/>
    </row>
    <row r="87" spans="1:27" ht="15" thickBot="1" x14ac:dyDescent="0.25">
      <c r="A87" s="234"/>
      <c r="B87" s="614" t="str">
        <f t="shared" si="0"/>
        <v/>
      </c>
      <c r="C87" s="866">
        <f t="shared" si="1"/>
        <v>0</v>
      </c>
      <c r="D87" s="56"/>
      <c r="E87" s="234"/>
      <c r="F87" s="234"/>
      <c r="G87" s="234"/>
      <c r="H87" s="234"/>
      <c r="I87" s="234"/>
      <c r="J87" s="234"/>
      <c r="K87" s="234"/>
      <c r="L87" s="234"/>
      <c r="M87" s="234"/>
      <c r="N87" s="234"/>
      <c r="O87" s="234"/>
      <c r="P87" s="234"/>
      <c r="Q87" s="234"/>
      <c r="R87" s="234"/>
      <c r="S87" s="234"/>
      <c r="T87" s="234"/>
      <c r="U87" s="234"/>
      <c r="V87" s="234"/>
      <c r="W87" s="234"/>
      <c r="X87" s="234"/>
      <c r="Y87" s="234"/>
      <c r="Z87" s="234"/>
      <c r="AA87" s="234"/>
    </row>
    <row r="88" spans="1:27" ht="15" thickBot="1" x14ac:dyDescent="0.25">
      <c r="A88" s="234"/>
      <c r="B88" s="614" t="str">
        <f t="shared" si="0"/>
        <v/>
      </c>
      <c r="C88" s="866">
        <f t="shared" si="1"/>
        <v>0</v>
      </c>
      <c r="D88" s="56"/>
      <c r="E88" s="234"/>
      <c r="F88" s="234"/>
      <c r="G88" s="234"/>
      <c r="H88" s="234"/>
      <c r="I88" s="234"/>
      <c r="J88" s="234"/>
      <c r="K88" s="234"/>
      <c r="L88" s="234"/>
      <c r="M88" s="234"/>
      <c r="N88" s="234"/>
      <c r="O88" s="234"/>
      <c r="P88" s="234"/>
      <c r="Q88" s="234"/>
      <c r="R88" s="234"/>
      <c r="S88" s="234"/>
      <c r="T88" s="234"/>
      <c r="U88" s="234"/>
      <c r="V88" s="234"/>
      <c r="W88" s="234"/>
      <c r="X88" s="234"/>
      <c r="Y88" s="234"/>
      <c r="Z88" s="234"/>
      <c r="AA88" s="234"/>
    </row>
    <row r="89" spans="1:27" ht="15" thickBot="1" x14ac:dyDescent="0.25">
      <c r="A89" s="234"/>
      <c r="B89" s="614" t="str">
        <f t="shared" si="0"/>
        <v/>
      </c>
      <c r="C89" s="866">
        <f t="shared" si="1"/>
        <v>0</v>
      </c>
      <c r="D89" s="56"/>
      <c r="E89" s="234"/>
      <c r="F89" s="234"/>
      <c r="G89" s="234"/>
      <c r="H89" s="234"/>
      <c r="I89" s="234"/>
      <c r="J89" s="234"/>
      <c r="K89" s="234"/>
      <c r="L89" s="234"/>
      <c r="M89" s="234"/>
      <c r="N89" s="234"/>
      <c r="O89" s="234"/>
      <c r="P89" s="234"/>
      <c r="Q89" s="234"/>
      <c r="R89" s="234"/>
      <c r="S89" s="234"/>
      <c r="T89" s="234"/>
      <c r="U89" s="234"/>
      <c r="V89" s="234"/>
      <c r="W89" s="234"/>
      <c r="X89" s="234"/>
      <c r="Y89" s="234"/>
      <c r="Z89" s="234"/>
      <c r="AA89" s="234"/>
    </row>
    <row r="90" spans="1:27" ht="15" thickBot="1" x14ac:dyDescent="0.25">
      <c r="A90" s="234"/>
      <c r="B90" s="614" t="str">
        <f t="shared" si="0"/>
        <v/>
      </c>
      <c r="C90" s="866">
        <f t="shared" si="1"/>
        <v>0</v>
      </c>
      <c r="D90" s="56"/>
      <c r="E90" s="234"/>
      <c r="F90" s="234"/>
      <c r="G90" s="234"/>
      <c r="H90" s="234"/>
      <c r="I90" s="234"/>
      <c r="J90" s="234"/>
      <c r="K90" s="234"/>
      <c r="L90" s="234"/>
      <c r="M90" s="234"/>
      <c r="N90" s="234"/>
      <c r="O90" s="234"/>
      <c r="P90" s="234"/>
      <c r="Q90" s="234"/>
      <c r="R90" s="234"/>
      <c r="S90" s="234"/>
      <c r="T90" s="234"/>
      <c r="U90" s="234"/>
      <c r="V90" s="234"/>
      <c r="W90" s="234"/>
      <c r="X90" s="234"/>
      <c r="Y90" s="234"/>
      <c r="Z90" s="234"/>
      <c r="AA90" s="234"/>
    </row>
    <row r="91" spans="1:27" ht="15" thickBot="1" x14ac:dyDescent="0.25">
      <c r="A91" s="234"/>
      <c r="B91" s="614" t="str">
        <f t="shared" si="0"/>
        <v/>
      </c>
      <c r="C91" s="866">
        <f t="shared" si="1"/>
        <v>0</v>
      </c>
      <c r="D91" s="56"/>
      <c r="E91" s="234"/>
      <c r="F91" s="234"/>
      <c r="G91" s="234"/>
      <c r="H91" s="234"/>
      <c r="I91" s="234"/>
      <c r="J91" s="234"/>
      <c r="K91" s="234"/>
      <c r="L91" s="234"/>
      <c r="M91" s="234"/>
      <c r="N91" s="234"/>
      <c r="O91" s="234"/>
      <c r="P91" s="234"/>
      <c r="Q91" s="234"/>
      <c r="R91" s="234"/>
      <c r="S91" s="234"/>
      <c r="T91" s="234"/>
      <c r="U91" s="234"/>
      <c r="V91" s="234"/>
      <c r="W91" s="234"/>
      <c r="X91" s="234"/>
      <c r="Y91" s="234"/>
      <c r="Z91" s="234"/>
      <c r="AA91" s="234"/>
    </row>
    <row r="92" spans="1:27" ht="15" thickBot="1" x14ac:dyDescent="0.25">
      <c r="A92" s="234"/>
      <c r="B92" s="614" t="str">
        <f t="shared" si="0"/>
        <v/>
      </c>
      <c r="C92" s="866">
        <f t="shared" si="1"/>
        <v>0</v>
      </c>
      <c r="D92" s="56"/>
      <c r="E92" s="234"/>
      <c r="F92" s="234"/>
      <c r="G92" s="234"/>
      <c r="H92" s="234"/>
      <c r="I92" s="234"/>
      <c r="J92" s="234"/>
      <c r="K92" s="234"/>
      <c r="L92" s="234"/>
      <c r="M92" s="234"/>
      <c r="N92" s="234"/>
      <c r="O92" s="234"/>
      <c r="P92" s="234"/>
      <c r="Q92" s="234"/>
      <c r="R92" s="234"/>
      <c r="S92" s="234"/>
      <c r="T92" s="234"/>
      <c r="U92" s="234"/>
      <c r="V92" s="234"/>
      <c r="W92" s="234"/>
      <c r="X92" s="234"/>
      <c r="Y92" s="234"/>
      <c r="Z92" s="234"/>
      <c r="AA92" s="234"/>
    </row>
    <row r="93" spans="1:27" ht="15" thickBot="1" x14ac:dyDescent="0.25">
      <c r="A93" s="234"/>
      <c r="B93" s="614" t="str">
        <f t="shared" si="0"/>
        <v/>
      </c>
      <c r="C93" s="866">
        <f t="shared" si="1"/>
        <v>0</v>
      </c>
      <c r="D93" s="56"/>
      <c r="E93" s="234"/>
      <c r="F93" s="234"/>
      <c r="G93" s="234"/>
      <c r="H93" s="234"/>
      <c r="I93" s="234"/>
      <c r="J93" s="234"/>
      <c r="K93" s="234"/>
      <c r="L93" s="234"/>
      <c r="M93" s="234"/>
      <c r="N93" s="234"/>
      <c r="O93" s="234"/>
      <c r="P93" s="234"/>
      <c r="Q93" s="234"/>
      <c r="R93" s="234"/>
      <c r="S93" s="234"/>
      <c r="T93" s="234"/>
      <c r="U93" s="234"/>
      <c r="V93" s="234"/>
      <c r="W93" s="234"/>
      <c r="X93" s="234"/>
      <c r="Y93" s="234"/>
      <c r="Z93" s="234"/>
      <c r="AA93" s="234"/>
    </row>
    <row r="94" spans="1:27" ht="15" thickBot="1" x14ac:dyDescent="0.25">
      <c r="A94" s="234"/>
      <c r="B94" s="614" t="str">
        <f t="shared" si="0"/>
        <v/>
      </c>
      <c r="C94" s="866">
        <f t="shared" si="1"/>
        <v>0</v>
      </c>
      <c r="D94" s="56"/>
      <c r="E94" s="234"/>
      <c r="F94" s="234"/>
      <c r="G94" s="234"/>
      <c r="H94" s="234"/>
      <c r="I94" s="234"/>
      <c r="J94" s="234"/>
      <c r="K94" s="234"/>
      <c r="L94" s="234"/>
      <c r="M94" s="234"/>
      <c r="N94" s="234"/>
      <c r="O94" s="234"/>
      <c r="P94" s="234"/>
      <c r="Q94" s="234"/>
      <c r="R94" s="234"/>
      <c r="S94" s="234"/>
      <c r="T94" s="234"/>
      <c r="U94" s="234"/>
      <c r="V94" s="234"/>
      <c r="W94" s="234"/>
      <c r="X94" s="234"/>
      <c r="Y94" s="234"/>
      <c r="Z94" s="234"/>
      <c r="AA94" s="234"/>
    </row>
    <row r="95" spans="1:27" ht="15" thickBot="1" x14ac:dyDescent="0.25">
      <c r="A95" s="234"/>
      <c r="B95" s="614" t="str">
        <f t="shared" si="0"/>
        <v/>
      </c>
      <c r="C95" s="866">
        <f t="shared" si="1"/>
        <v>0</v>
      </c>
      <c r="D95" s="56"/>
      <c r="E95" s="234"/>
      <c r="F95" s="234"/>
      <c r="G95" s="234"/>
      <c r="H95" s="234"/>
      <c r="I95" s="234"/>
      <c r="J95" s="234"/>
      <c r="K95" s="234"/>
      <c r="L95" s="234"/>
      <c r="M95" s="234"/>
      <c r="N95" s="234"/>
      <c r="O95" s="234"/>
      <c r="P95" s="234"/>
      <c r="Q95" s="234"/>
      <c r="R95" s="234"/>
      <c r="S95" s="234"/>
      <c r="T95" s="234"/>
      <c r="U95" s="234"/>
      <c r="V95" s="234"/>
      <c r="W95" s="234"/>
      <c r="X95" s="234"/>
      <c r="Y95" s="234"/>
      <c r="Z95" s="234"/>
      <c r="AA95" s="234"/>
    </row>
    <row r="96" spans="1:27" ht="15" thickBot="1" x14ac:dyDescent="0.25">
      <c r="A96" s="234"/>
      <c r="B96" s="614" t="str">
        <f t="shared" si="0"/>
        <v/>
      </c>
      <c r="C96" s="866">
        <f t="shared" si="1"/>
        <v>0</v>
      </c>
      <c r="D96" s="56"/>
      <c r="E96" s="234"/>
      <c r="F96" s="234"/>
      <c r="G96" s="234"/>
      <c r="H96" s="234"/>
      <c r="I96" s="234"/>
      <c r="J96" s="234"/>
      <c r="K96" s="234"/>
      <c r="L96" s="234"/>
      <c r="M96" s="234"/>
      <c r="N96" s="234"/>
      <c r="O96" s="234"/>
      <c r="P96" s="234"/>
      <c r="Q96" s="234"/>
      <c r="R96" s="234"/>
      <c r="S96" s="234"/>
      <c r="T96" s="234"/>
      <c r="U96" s="234"/>
      <c r="V96" s="234"/>
      <c r="W96" s="234"/>
      <c r="X96" s="234"/>
      <c r="Y96" s="234"/>
      <c r="Z96" s="234"/>
      <c r="AA96" s="234"/>
    </row>
    <row r="97" spans="1:27" ht="15" thickBot="1" x14ac:dyDescent="0.25">
      <c r="A97" s="234"/>
      <c r="B97" s="614" t="str">
        <f t="shared" si="0"/>
        <v/>
      </c>
      <c r="C97" s="866">
        <f t="shared" si="1"/>
        <v>0</v>
      </c>
      <c r="D97" s="56"/>
      <c r="E97" s="234"/>
      <c r="F97" s="234"/>
      <c r="G97" s="234"/>
      <c r="H97" s="234"/>
      <c r="I97" s="234"/>
      <c r="J97" s="234"/>
      <c r="K97" s="234"/>
      <c r="L97" s="234"/>
      <c r="M97" s="234"/>
      <c r="N97" s="234"/>
      <c r="O97" s="234"/>
      <c r="P97" s="234"/>
      <c r="Q97" s="234"/>
      <c r="R97" s="234"/>
      <c r="S97" s="234"/>
      <c r="T97" s="234"/>
      <c r="U97" s="234"/>
      <c r="V97" s="234"/>
      <c r="W97" s="234"/>
      <c r="X97" s="234"/>
      <c r="Y97" s="234"/>
      <c r="Z97" s="234"/>
      <c r="AA97" s="234"/>
    </row>
    <row r="98" spans="1:27" ht="15" thickBot="1" x14ac:dyDescent="0.25">
      <c r="A98" s="234"/>
      <c r="B98" s="614" t="str">
        <f t="shared" si="0"/>
        <v/>
      </c>
      <c r="C98" s="866">
        <f t="shared" si="1"/>
        <v>0</v>
      </c>
      <c r="D98" s="56"/>
      <c r="E98" s="234"/>
      <c r="F98" s="234"/>
      <c r="G98" s="234"/>
      <c r="H98" s="234"/>
      <c r="I98" s="234"/>
      <c r="J98" s="234"/>
      <c r="K98" s="234"/>
      <c r="L98" s="234"/>
      <c r="M98" s="234"/>
      <c r="N98" s="234"/>
      <c r="O98" s="234"/>
      <c r="P98" s="234"/>
      <c r="Q98" s="234"/>
      <c r="R98" s="234"/>
      <c r="S98" s="234"/>
      <c r="T98" s="234"/>
      <c r="U98" s="234"/>
      <c r="V98" s="234"/>
      <c r="W98" s="234"/>
      <c r="X98" s="234"/>
      <c r="Y98" s="234"/>
      <c r="Z98" s="234"/>
      <c r="AA98" s="234"/>
    </row>
    <row r="99" spans="1:27" ht="15" thickBot="1" x14ac:dyDescent="0.25">
      <c r="A99" s="234"/>
      <c r="B99" s="614" t="str">
        <f t="shared" si="0"/>
        <v/>
      </c>
      <c r="C99" s="866">
        <f t="shared" si="1"/>
        <v>0</v>
      </c>
      <c r="E99" s="234"/>
      <c r="F99" s="234"/>
      <c r="G99" s="234"/>
      <c r="H99" s="234"/>
      <c r="I99" s="234"/>
      <c r="J99" s="234"/>
      <c r="K99" s="234"/>
      <c r="L99" s="234"/>
      <c r="M99" s="234"/>
      <c r="N99" s="234"/>
      <c r="O99" s="234"/>
      <c r="P99" s="234"/>
      <c r="Q99" s="234"/>
      <c r="R99" s="234"/>
      <c r="S99" s="234"/>
      <c r="T99" s="234"/>
      <c r="U99" s="234"/>
      <c r="V99" s="234"/>
      <c r="W99" s="234"/>
      <c r="X99" s="234"/>
      <c r="Y99" s="234"/>
      <c r="Z99" s="234"/>
      <c r="AA99" s="234"/>
    </row>
    <row r="100" spans="1:27" ht="15" thickBot="1" x14ac:dyDescent="0.25">
      <c r="A100" s="234"/>
      <c r="B100" s="614" t="str">
        <f t="shared" si="0"/>
        <v/>
      </c>
      <c r="C100" s="866">
        <f t="shared" si="1"/>
        <v>0</v>
      </c>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row>
    <row r="101" spans="1:27" ht="15" thickBot="1" x14ac:dyDescent="0.25">
      <c r="A101" s="234"/>
      <c r="B101" s="614" t="str">
        <f t="shared" si="0"/>
        <v/>
      </c>
      <c r="C101" s="866">
        <f t="shared" si="1"/>
        <v>0</v>
      </c>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row>
    <row r="102" spans="1:27" ht="15" thickBot="1" x14ac:dyDescent="0.25">
      <c r="A102" s="234"/>
      <c r="B102" s="614" t="str">
        <f t="shared" si="0"/>
        <v/>
      </c>
      <c r="C102" s="866">
        <f t="shared" si="1"/>
        <v>0</v>
      </c>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row>
    <row r="103" spans="1:27" ht="15" thickBot="1" x14ac:dyDescent="0.25">
      <c r="A103" s="234"/>
      <c r="B103" s="614" t="str">
        <f t="shared" si="0"/>
        <v/>
      </c>
      <c r="C103" s="866">
        <f t="shared" si="1"/>
        <v>0</v>
      </c>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row>
    <row r="104" spans="1:27" ht="15" thickBot="1" x14ac:dyDescent="0.25">
      <c r="A104" s="234"/>
      <c r="B104" s="614" t="str">
        <f t="shared" si="0"/>
        <v/>
      </c>
      <c r="C104" s="866">
        <f t="shared" si="1"/>
        <v>0</v>
      </c>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row>
    <row r="105" spans="1:27" ht="15" thickBot="1" x14ac:dyDescent="0.25">
      <c r="A105" s="234"/>
      <c r="B105" s="614" t="str">
        <f t="shared" si="0"/>
        <v/>
      </c>
      <c r="C105" s="866">
        <f t="shared" si="1"/>
        <v>0</v>
      </c>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row>
    <row r="106" spans="1:27" ht="15" thickBot="1" x14ac:dyDescent="0.25">
      <c r="A106" s="234"/>
      <c r="B106" s="614" t="str">
        <f t="shared" si="0"/>
        <v/>
      </c>
      <c r="C106" s="866">
        <f t="shared" si="1"/>
        <v>0</v>
      </c>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row>
    <row r="107" spans="1:27" ht="15" thickBot="1" x14ac:dyDescent="0.25">
      <c r="A107" s="234"/>
      <c r="B107" s="614" t="str">
        <f t="shared" si="0"/>
        <v/>
      </c>
      <c r="C107" s="866">
        <f t="shared" si="1"/>
        <v>0</v>
      </c>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row>
    <row r="108" spans="1:27" x14ac:dyDescent="0.2">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row>
    <row r="109" spans="1:27" ht="15" x14ac:dyDescent="0.25">
      <c r="A109" s="234"/>
      <c r="B109" s="234"/>
      <c r="C109" s="234"/>
      <c r="D109" s="43" t="s">
        <v>415</v>
      </c>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row>
    <row r="110" spans="1:27" x14ac:dyDescent="0.2">
      <c r="A110" s="234"/>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row>
    <row r="111" spans="1:27" x14ac:dyDescent="0.2">
      <c r="A111" s="234"/>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row>
    <row r="112" spans="1:27" x14ac:dyDescent="0.2">
      <c r="A112" s="234"/>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row>
    <row r="113" spans="1:27" x14ac:dyDescent="0.2">
      <c r="A113" s="234"/>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row>
    <row r="114" spans="1:27" x14ac:dyDescent="0.2">
      <c r="A114" s="234"/>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row>
    <row r="115" spans="1:27" x14ac:dyDescent="0.2">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row>
    <row r="116" spans="1:27" x14ac:dyDescent="0.2">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row>
    <row r="117" spans="1:27" x14ac:dyDescent="0.2">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row>
    <row r="118" spans="1:27" x14ac:dyDescent="0.2">
      <c r="A118" s="234"/>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row>
    <row r="119" spans="1:27" x14ac:dyDescent="0.2">
      <c r="A119" s="234"/>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row>
    <row r="120" spans="1:27" x14ac:dyDescent="0.2">
      <c r="A120" s="234"/>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row>
    <row r="121" spans="1:27" x14ac:dyDescent="0.2">
      <c r="A121" s="234"/>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row>
    <row r="122" spans="1:27" x14ac:dyDescent="0.2">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row>
    <row r="123" spans="1:27" x14ac:dyDescent="0.2">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row>
    <row r="124" spans="1:27" x14ac:dyDescent="0.2">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row>
    <row r="125" spans="1:27" x14ac:dyDescent="0.2">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row>
    <row r="126" spans="1:27" x14ac:dyDescent="0.2">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row>
    <row r="127" spans="1:27" x14ac:dyDescent="0.2">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row>
    <row r="128" spans="1:27" x14ac:dyDescent="0.2">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row>
    <row r="129" spans="1:27" x14ac:dyDescent="0.2">
      <c r="A129" s="234"/>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row>
    <row r="130" spans="1:27" x14ac:dyDescent="0.2">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row>
    <row r="131" spans="1:27" x14ac:dyDescent="0.2">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row>
    <row r="132" spans="1:27" x14ac:dyDescent="0.2">
      <c r="A132" s="234"/>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row>
    <row r="133" spans="1:27" x14ac:dyDescent="0.2">
      <c r="A133" s="234"/>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row>
    <row r="134" spans="1:27" x14ac:dyDescent="0.2">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row>
    <row r="135" spans="1:27" x14ac:dyDescent="0.2">
      <c r="A135" s="234"/>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row>
    <row r="136" spans="1:27" x14ac:dyDescent="0.2">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row>
    <row r="137" spans="1:27" x14ac:dyDescent="0.2">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row>
    <row r="138" spans="1:27" x14ac:dyDescent="0.2">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row>
    <row r="139" spans="1:27" x14ac:dyDescent="0.2">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row>
    <row r="140" spans="1:27" x14ac:dyDescent="0.2">
      <c r="A140" s="23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row>
    <row r="141" spans="1:27" x14ac:dyDescent="0.2">
      <c r="A141" s="234"/>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row>
    <row r="142" spans="1:27" x14ac:dyDescent="0.2">
      <c r="A142" s="234"/>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row>
    <row r="143" spans="1:27" x14ac:dyDescent="0.2">
      <c r="A143" s="234"/>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row>
    <row r="144" spans="1:27" x14ac:dyDescent="0.2">
      <c r="A144" s="234"/>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row>
    <row r="145" spans="1:27" x14ac:dyDescent="0.2">
      <c r="A145" s="234"/>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row>
    <row r="146" spans="1:27" x14ac:dyDescent="0.2">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row>
    <row r="147" spans="1:27" x14ac:dyDescent="0.2">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row>
    <row r="148" spans="1:27" x14ac:dyDescent="0.2">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row>
    <row r="149" spans="1:27" x14ac:dyDescent="0.2">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row>
    <row r="150" spans="1:27" x14ac:dyDescent="0.2">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row>
    <row r="151" spans="1:27" x14ac:dyDescent="0.2">
      <c r="A151" s="234"/>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row>
    <row r="152" spans="1:27" x14ac:dyDescent="0.2">
      <c r="A152" s="234"/>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row>
    <row r="153" spans="1:27" x14ac:dyDescent="0.2">
      <c r="A153" s="234"/>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row>
    <row r="154" spans="1:27" x14ac:dyDescent="0.2">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row>
    <row r="155" spans="1:27" x14ac:dyDescent="0.2">
      <c r="A155" s="234"/>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row>
    <row r="156" spans="1:27" x14ac:dyDescent="0.2">
      <c r="A156" s="234"/>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row>
    <row r="157" spans="1:27" x14ac:dyDescent="0.2">
      <c r="A157" s="234"/>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row>
    <row r="158" spans="1:27" x14ac:dyDescent="0.2">
      <c r="A158" s="234"/>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row>
    <row r="159" spans="1:27" x14ac:dyDescent="0.2">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row>
    <row r="160" spans="1:27" x14ac:dyDescent="0.2">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row>
    <row r="161" spans="1:27" x14ac:dyDescent="0.2">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row>
    <row r="162" spans="1:27" x14ac:dyDescent="0.2">
      <c r="A162" s="234"/>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row>
    <row r="163" spans="1:27" x14ac:dyDescent="0.2">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row>
    <row r="164" spans="1:27" x14ac:dyDescent="0.2">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row>
    <row r="165" spans="1:27" x14ac:dyDescent="0.2">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row>
    <row r="166" spans="1:27" x14ac:dyDescent="0.2">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row>
    <row r="167" spans="1:27" x14ac:dyDescent="0.2">
      <c r="A167" s="234"/>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row>
    <row r="168" spans="1:27" x14ac:dyDescent="0.2">
      <c r="A168" s="234"/>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row>
    <row r="169" spans="1:27" x14ac:dyDescent="0.2">
      <c r="A169" s="234"/>
      <c r="B169" s="234"/>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row>
    <row r="170" spans="1:27" x14ac:dyDescent="0.2">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row>
    <row r="171" spans="1:27" x14ac:dyDescent="0.2">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row>
    <row r="172" spans="1:27" x14ac:dyDescent="0.2">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row>
    <row r="173" spans="1:27" x14ac:dyDescent="0.2">
      <c r="A173" s="234"/>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row>
    <row r="174" spans="1:27" x14ac:dyDescent="0.2">
      <c r="A174" s="234"/>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row>
    <row r="175" spans="1:27" x14ac:dyDescent="0.2">
      <c r="A175" s="234"/>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row>
    <row r="176" spans="1:27" x14ac:dyDescent="0.2">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row>
    <row r="177" spans="1:27" x14ac:dyDescent="0.2">
      <c r="A177" s="234"/>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row>
    <row r="178" spans="1:27" x14ac:dyDescent="0.2">
      <c r="A178" s="234"/>
      <c r="B178" s="234"/>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row>
    <row r="179" spans="1:27" x14ac:dyDescent="0.2">
      <c r="A179" s="234"/>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row>
    <row r="180" spans="1:27" x14ac:dyDescent="0.2">
      <c r="A180" s="234"/>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row>
    <row r="181" spans="1:27" x14ac:dyDescent="0.2">
      <c r="A181" s="234"/>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row>
    <row r="182" spans="1:27" x14ac:dyDescent="0.2">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row>
    <row r="183" spans="1:27" x14ac:dyDescent="0.2">
      <c r="A183" s="234"/>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row>
    <row r="184" spans="1:27" x14ac:dyDescent="0.2">
      <c r="A184" s="234"/>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row>
    <row r="185" spans="1:27" x14ac:dyDescent="0.2">
      <c r="A185" s="234"/>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row>
    <row r="186" spans="1:27" x14ac:dyDescent="0.2">
      <c r="A186" s="234"/>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row>
    <row r="187" spans="1:27" x14ac:dyDescent="0.2">
      <c r="A187" s="234"/>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row>
    <row r="188" spans="1:27" x14ac:dyDescent="0.2">
      <c r="A188" s="234"/>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row>
    <row r="189" spans="1:27" x14ac:dyDescent="0.2">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row>
    <row r="190" spans="1:27" x14ac:dyDescent="0.2">
      <c r="A190" s="234"/>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row>
    <row r="191" spans="1:27" x14ac:dyDescent="0.2">
      <c r="A191" s="234"/>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row>
    <row r="192" spans="1:27" x14ac:dyDescent="0.2">
      <c r="A192" s="234"/>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row>
    <row r="193" spans="1:27" x14ac:dyDescent="0.2">
      <c r="A193" s="234"/>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row>
    <row r="194" spans="1:27" x14ac:dyDescent="0.2">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row>
    <row r="195" spans="1:27" x14ac:dyDescent="0.2">
      <c r="A195" s="234"/>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row>
    <row r="196" spans="1:27" x14ac:dyDescent="0.2">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row>
    <row r="197" spans="1:27" x14ac:dyDescent="0.2">
      <c r="A197" s="234"/>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row>
    <row r="198" spans="1:27" x14ac:dyDescent="0.2">
      <c r="A198" s="234"/>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row>
    <row r="199" spans="1:27" x14ac:dyDescent="0.2">
      <c r="A199" s="234"/>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row>
    <row r="200" spans="1:27" x14ac:dyDescent="0.2">
      <c r="A200" s="234"/>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row>
    <row r="201" spans="1:27" x14ac:dyDescent="0.2">
      <c r="A201" s="234"/>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row>
    <row r="202" spans="1:27" x14ac:dyDescent="0.2">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row>
    <row r="203" spans="1:27" x14ac:dyDescent="0.2">
      <c r="A203" s="234"/>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row>
    <row r="204" spans="1:27" x14ac:dyDescent="0.2">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row>
    <row r="205" spans="1:27" x14ac:dyDescent="0.2">
      <c r="A205" s="234"/>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row>
    <row r="206" spans="1:27" x14ac:dyDescent="0.2">
      <c r="A206" s="234"/>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row>
    <row r="207" spans="1:27" x14ac:dyDescent="0.2">
      <c r="A207" s="234"/>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row>
    <row r="208" spans="1:27" x14ac:dyDescent="0.2">
      <c r="A208" s="234"/>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row>
    <row r="209" spans="1:27" x14ac:dyDescent="0.2">
      <c r="A209" s="234"/>
      <c r="B209" s="234"/>
      <c r="C209" s="234"/>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row>
    <row r="210" spans="1:27" x14ac:dyDescent="0.2">
      <c r="A210" s="234"/>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row>
    <row r="211" spans="1:27" x14ac:dyDescent="0.2">
      <c r="A211" s="234"/>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row>
    <row r="212" spans="1:27" x14ac:dyDescent="0.2">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row>
    <row r="213" spans="1:27" x14ac:dyDescent="0.2">
      <c r="A213" s="234"/>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row>
    <row r="214" spans="1:27" x14ac:dyDescent="0.2">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row>
    <row r="215" spans="1:27" x14ac:dyDescent="0.2">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row>
    <row r="216" spans="1:27" x14ac:dyDescent="0.2">
      <c r="A216" s="234"/>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row>
    <row r="217" spans="1:27" x14ac:dyDescent="0.2">
      <c r="A217" s="234"/>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row>
    <row r="218" spans="1:27" x14ac:dyDescent="0.2">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row>
    <row r="219" spans="1:27" x14ac:dyDescent="0.2">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row>
    <row r="220" spans="1:27" x14ac:dyDescent="0.2">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row>
    <row r="221" spans="1:27" x14ac:dyDescent="0.2">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row>
    <row r="222" spans="1:27" x14ac:dyDescent="0.2">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row>
    <row r="223" spans="1:27" x14ac:dyDescent="0.2">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row>
    <row r="224" spans="1:27" x14ac:dyDescent="0.2">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row>
    <row r="225" spans="1:27" x14ac:dyDescent="0.2">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row>
    <row r="226" spans="1:27" x14ac:dyDescent="0.2">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row>
    <row r="227" spans="1:27" x14ac:dyDescent="0.2">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row>
    <row r="228" spans="1:27" x14ac:dyDescent="0.2">
      <c r="A228" s="234"/>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row>
    <row r="229" spans="1:27" x14ac:dyDescent="0.2">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row>
    <row r="230" spans="1:27" x14ac:dyDescent="0.2">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row>
    <row r="231" spans="1:27" x14ac:dyDescent="0.2">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row>
    <row r="232" spans="1:27" x14ac:dyDescent="0.2">
      <c r="A232" s="234"/>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row>
    <row r="233" spans="1:27" x14ac:dyDescent="0.2">
      <c r="A233" s="234"/>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row>
    <row r="234" spans="1:27" x14ac:dyDescent="0.2">
      <c r="A234" s="234"/>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row>
    <row r="235" spans="1:27" x14ac:dyDescent="0.2">
      <c r="A235" s="234"/>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row>
    <row r="236" spans="1:27" x14ac:dyDescent="0.2">
      <c r="A236" s="234"/>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row>
    <row r="237" spans="1:27" x14ac:dyDescent="0.2">
      <c r="A237" s="234"/>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row>
    <row r="238" spans="1:27" x14ac:dyDescent="0.2">
      <c r="A238" s="234"/>
      <c r="B238" s="234"/>
      <c r="C238" s="234"/>
      <c r="D238" s="234"/>
      <c r="E238" s="234"/>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row>
    <row r="239" spans="1:27" x14ac:dyDescent="0.2">
      <c r="A239" s="234"/>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row>
    <row r="240" spans="1:27" x14ac:dyDescent="0.2">
      <c r="A240" s="234"/>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row>
    <row r="241" spans="1:27" x14ac:dyDescent="0.2">
      <c r="A241" s="234"/>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row>
    <row r="242" spans="1:27" x14ac:dyDescent="0.2">
      <c r="A242" s="234"/>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row>
    <row r="243" spans="1:27" x14ac:dyDescent="0.2">
      <c r="A243" s="234"/>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row>
    <row r="244" spans="1:27" x14ac:dyDescent="0.2">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row>
    <row r="245" spans="1:27" x14ac:dyDescent="0.2">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row>
    <row r="246" spans="1:27" x14ac:dyDescent="0.2">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row>
    <row r="247" spans="1:27" x14ac:dyDescent="0.2">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row>
    <row r="248" spans="1:27" x14ac:dyDescent="0.2">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row>
    <row r="249" spans="1:27" x14ac:dyDescent="0.2">
      <c r="A249" s="234"/>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row>
    <row r="250" spans="1:27" x14ac:dyDescent="0.2">
      <c r="A250" s="234"/>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row>
    <row r="251" spans="1:27" x14ac:dyDescent="0.2">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row>
    <row r="252" spans="1:27" x14ac:dyDescent="0.2">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row>
    <row r="253" spans="1:27" x14ac:dyDescent="0.2">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row>
    <row r="254" spans="1:27" x14ac:dyDescent="0.2">
      <c r="A254" s="234"/>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row>
    <row r="255" spans="1:27" x14ac:dyDescent="0.2">
      <c r="A255" s="234"/>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row>
    <row r="256" spans="1:27" x14ac:dyDescent="0.2">
      <c r="A256" s="234"/>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row>
    <row r="257" spans="1:27" x14ac:dyDescent="0.2">
      <c r="A257" s="234"/>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row>
    <row r="258" spans="1:27" x14ac:dyDescent="0.2">
      <c r="A258" s="234"/>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row>
    <row r="259" spans="1:27" x14ac:dyDescent="0.2">
      <c r="A259" s="234"/>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row>
    <row r="260" spans="1:27" x14ac:dyDescent="0.2">
      <c r="A260" s="234"/>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row>
    <row r="261" spans="1:27" x14ac:dyDescent="0.2">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row>
    <row r="262" spans="1:27" x14ac:dyDescent="0.2">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row>
    <row r="263" spans="1:27" x14ac:dyDescent="0.2">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row>
    <row r="264" spans="1:27" x14ac:dyDescent="0.2">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row>
    <row r="265" spans="1:27" x14ac:dyDescent="0.2">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row>
    <row r="266" spans="1:27" x14ac:dyDescent="0.2">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row>
    <row r="267" spans="1:27" x14ac:dyDescent="0.2">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row>
    <row r="268" spans="1:27" x14ac:dyDescent="0.2">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row>
    <row r="269" spans="1:27" x14ac:dyDescent="0.2">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row>
    <row r="270" spans="1:27" x14ac:dyDescent="0.2">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row>
    <row r="271" spans="1:27" x14ac:dyDescent="0.2">
      <c r="A271" s="234"/>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row>
    <row r="272" spans="1:27" x14ac:dyDescent="0.2">
      <c r="A272" s="234"/>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row>
    <row r="273" spans="1:27" x14ac:dyDescent="0.2">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row>
    <row r="274" spans="1:27" x14ac:dyDescent="0.2">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row>
    <row r="275" spans="1:27" x14ac:dyDescent="0.2">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row>
    <row r="276" spans="1:27" x14ac:dyDescent="0.2">
      <c r="A276" s="234"/>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row>
    <row r="277" spans="1:27" x14ac:dyDescent="0.2">
      <c r="A277" s="234"/>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row>
    <row r="278" spans="1:27" x14ac:dyDescent="0.2">
      <c r="A278" s="234"/>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row>
    <row r="279" spans="1:27" x14ac:dyDescent="0.2">
      <c r="A279" s="234"/>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row>
    <row r="280" spans="1:27" x14ac:dyDescent="0.2">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row>
    <row r="281" spans="1:27" x14ac:dyDescent="0.2">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row>
    <row r="282" spans="1:27" x14ac:dyDescent="0.2">
      <c r="A282" s="234"/>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row>
    <row r="283" spans="1:27" x14ac:dyDescent="0.2">
      <c r="A283" s="234"/>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row>
    <row r="284" spans="1:27" x14ac:dyDescent="0.2">
      <c r="A284" s="234"/>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row>
    <row r="285" spans="1:27" x14ac:dyDescent="0.2">
      <c r="A285" s="234"/>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row>
    <row r="286" spans="1:27" x14ac:dyDescent="0.2">
      <c r="A286" s="234"/>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row>
    <row r="287" spans="1:27" x14ac:dyDescent="0.2">
      <c r="A287" s="234"/>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row>
    <row r="288" spans="1:27" x14ac:dyDescent="0.2">
      <c r="A288" s="234"/>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row>
    <row r="289" spans="1:27" x14ac:dyDescent="0.2">
      <c r="A289" s="234"/>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row>
    <row r="290" spans="1:27" x14ac:dyDescent="0.2">
      <c r="A290" s="234"/>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row>
    <row r="291" spans="1:27" x14ac:dyDescent="0.2">
      <c r="A291" s="234"/>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row>
    <row r="292" spans="1:27" x14ac:dyDescent="0.2">
      <c r="A292" s="234"/>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row>
    <row r="293" spans="1:27" x14ac:dyDescent="0.2">
      <c r="A293" s="234"/>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row>
    <row r="294" spans="1:27" x14ac:dyDescent="0.2">
      <c r="A294" s="234"/>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row>
    <row r="295" spans="1:27" x14ac:dyDescent="0.2">
      <c r="A295" s="234"/>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row>
    <row r="296" spans="1:27" x14ac:dyDescent="0.2">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row>
    <row r="297" spans="1:27" x14ac:dyDescent="0.2">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row>
    <row r="298" spans="1:27" x14ac:dyDescent="0.2">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row>
    <row r="299" spans="1:27" x14ac:dyDescent="0.2">
      <c r="A299" s="234"/>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row>
    <row r="300" spans="1:27" x14ac:dyDescent="0.2">
      <c r="A300" s="234"/>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row>
    <row r="301" spans="1:27" x14ac:dyDescent="0.2">
      <c r="A301" s="234"/>
      <c r="B301" s="234"/>
      <c r="C301" s="234"/>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row>
    <row r="302" spans="1:27" x14ac:dyDescent="0.2">
      <c r="A302" s="234"/>
      <c r="B302" s="234"/>
      <c r="C302" s="234"/>
      <c r="D302" s="234"/>
      <c r="E302" s="234"/>
      <c r="F302" s="234"/>
      <c r="G302" s="234"/>
      <c r="H302" s="234"/>
      <c r="I302" s="234"/>
      <c r="J302" s="234"/>
      <c r="K302" s="234"/>
      <c r="L302" s="234"/>
      <c r="M302" s="234"/>
      <c r="N302" s="234"/>
      <c r="O302" s="234"/>
      <c r="P302" s="234"/>
      <c r="Q302" s="234"/>
      <c r="R302" s="234"/>
      <c r="S302" s="234"/>
      <c r="T302" s="234"/>
      <c r="U302" s="234"/>
      <c r="V302" s="234"/>
      <c r="W302" s="234"/>
      <c r="X302" s="234"/>
      <c r="Y302" s="234"/>
      <c r="Z302" s="234"/>
      <c r="AA302" s="234"/>
    </row>
    <row r="303" spans="1:27" x14ac:dyDescent="0.2">
      <c r="A303" s="234"/>
      <c r="B303" s="234"/>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row>
    <row r="304" spans="1:27" x14ac:dyDescent="0.2">
      <c r="A304" s="234"/>
      <c r="B304" s="234"/>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row>
    <row r="305" spans="1:27" x14ac:dyDescent="0.2">
      <c r="A305" s="234"/>
      <c r="B305" s="234"/>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row>
    <row r="306" spans="1:27" x14ac:dyDescent="0.2">
      <c r="A306" s="234"/>
      <c r="B306" s="234"/>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234"/>
      <c r="Z306" s="234"/>
      <c r="AA306" s="234"/>
    </row>
    <row r="307" spans="1:27" x14ac:dyDescent="0.2">
      <c r="A307" s="234"/>
      <c r="B307" s="234"/>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row>
    <row r="308" spans="1:27" x14ac:dyDescent="0.2">
      <c r="A308" s="234"/>
      <c r="B308" s="234"/>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row>
    <row r="309" spans="1:27" x14ac:dyDescent="0.2">
      <c r="A309" s="234"/>
      <c r="B309" s="234"/>
      <c r="C309" s="234"/>
      <c r="D309" s="234"/>
      <c r="E309" s="234"/>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row>
    <row r="310" spans="1:27" x14ac:dyDescent="0.2">
      <c r="A310" s="234"/>
      <c r="B310" s="234"/>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row>
    <row r="311" spans="1:27" x14ac:dyDescent="0.2">
      <c r="A311" s="234"/>
      <c r="B311" s="234"/>
      <c r="C311" s="234"/>
      <c r="D311" s="234"/>
      <c r="E311" s="234"/>
      <c r="F311" s="234"/>
      <c r="G311" s="234"/>
      <c r="H311" s="234"/>
      <c r="I311" s="234"/>
      <c r="J311" s="234"/>
      <c r="K311" s="234"/>
      <c r="L311" s="234"/>
      <c r="M311" s="234"/>
      <c r="N311" s="234"/>
      <c r="O311" s="234"/>
      <c r="P311" s="234"/>
      <c r="Q311" s="234"/>
      <c r="R311" s="234"/>
      <c r="S311" s="234"/>
      <c r="T311" s="234"/>
      <c r="U311" s="234"/>
      <c r="V311" s="234"/>
      <c r="W311" s="234"/>
      <c r="X311" s="234"/>
      <c r="Y311" s="234"/>
      <c r="Z311" s="234"/>
      <c r="AA311" s="234"/>
    </row>
    <row r="312" spans="1:27" x14ac:dyDescent="0.2">
      <c r="A312" s="234"/>
      <c r="B312" s="234"/>
      <c r="C312" s="234"/>
      <c r="D312" s="234"/>
      <c r="E312" s="234"/>
      <c r="F312" s="234"/>
      <c r="G312" s="234"/>
      <c r="H312" s="234"/>
      <c r="I312" s="234"/>
      <c r="J312" s="234"/>
      <c r="K312" s="234"/>
      <c r="L312" s="234"/>
      <c r="M312" s="234"/>
      <c r="N312" s="234"/>
      <c r="O312" s="234"/>
      <c r="P312" s="234"/>
      <c r="Q312" s="234"/>
      <c r="R312" s="234"/>
      <c r="S312" s="234"/>
      <c r="T312" s="234"/>
      <c r="U312" s="234"/>
      <c r="V312" s="234"/>
      <c r="W312" s="234"/>
      <c r="X312" s="234"/>
      <c r="Y312" s="234"/>
      <c r="Z312" s="234"/>
      <c r="AA312" s="234"/>
    </row>
    <row r="313" spans="1:27" x14ac:dyDescent="0.2">
      <c r="A313" s="234"/>
      <c r="B313" s="234"/>
      <c r="C313" s="234"/>
      <c r="D313" s="234"/>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row>
    <row r="314" spans="1:27" x14ac:dyDescent="0.2">
      <c r="A314" s="234"/>
      <c r="B314" s="234"/>
      <c r="C314" s="234"/>
      <c r="D314" s="234"/>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row>
    <row r="315" spans="1:27" x14ac:dyDescent="0.2">
      <c r="A315" s="234"/>
      <c r="B315" s="234"/>
      <c r="C315" s="234"/>
      <c r="D315" s="234"/>
      <c r="E315" s="234"/>
      <c r="F315" s="234"/>
      <c r="G315" s="234"/>
      <c r="H315" s="234"/>
      <c r="I315" s="234"/>
      <c r="J315" s="234"/>
      <c r="K315" s="234"/>
      <c r="L315" s="234"/>
      <c r="M315" s="234"/>
      <c r="N315" s="234"/>
      <c r="O315" s="234"/>
      <c r="P315" s="234"/>
      <c r="Q315" s="234"/>
      <c r="R315" s="234"/>
      <c r="S315" s="234"/>
      <c r="T315" s="234"/>
      <c r="U315" s="234"/>
      <c r="V315" s="234"/>
      <c r="W315" s="234"/>
      <c r="X315" s="234"/>
      <c r="Y315" s="234"/>
      <c r="Z315" s="234"/>
      <c r="AA315" s="234"/>
    </row>
    <row r="316" spans="1:27" x14ac:dyDescent="0.2">
      <c r="A316" s="234"/>
      <c r="B316" s="234"/>
      <c r="C316" s="234"/>
      <c r="D316" s="234"/>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row>
    <row r="317" spans="1:27" x14ac:dyDescent="0.2">
      <c r="A317" s="234"/>
      <c r="B317" s="234"/>
      <c r="C317" s="234"/>
      <c r="D317" s="234"/>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row>
    <row r="318" spans="1:27" x14ac:dyDescent="0.2">
      <c r="A318" s="234"/>
      <c r="B318" s="234"/>
      <c r="C318" s="234"/>
      <c r="D318" s="234"/>
      <c r="E318" s="234"/>
      <c r="F318" s="234"/>
      <c r="G318" s="234"/>
      <c r="H318" s="234"/>
      <c r="I318" s="234"/>
      <c r="J318" s="234"/>
      <c r="K318" s="234"/>
      <c r="L318" s="234"/>
      <c r="M318" s="234"/>
      <c r="N318" s="234"/>
      <c r="O318" s="234"/>
      <c r="P318" s="234"/>
      <c r="Q318" s="234"/>
      <c r="R318" s="234"/>
      <c r="S318" s="234"/>
      <c r="T318" s="234"/>
      <c r="U318" s="234"/>
      <c r="V318" s="234"/>
      <c r="W318" s="234"/>
      <c r="X318" s="234"/>
      <c r="Y318" s="234"/>
      <c r="Z318" s="234"/>
      <c r="AA318" s="234"/>
    </row>
    <row r="319" spans="1:27" x14ac:dyDescent="0.2">
      <c r="A319" s="234"/>
      <c r="B319" s="234"/>
      <c r="C319" s="234"/>
      <c r="D319" s="234"/>
      <c r="E319" s="234"/>
      <c r="F319" s="234"/>
      <c r="G319" s="234"/>
      <c r="H319" s="234"/>
      <c r="I319" s="234"/>
      <c r="J319" s="234"/>
      <c r="K319" s="234"/>
      <c r="L319" s="234"/>
      <c r="M319" s="234"/>
      <c r="N319" s="234"/>
      <c r="O319" s="234"/>
      <c r="P319" s="234"/>
      <c r="Q319" s="234"/>
      <c r="R319" s="234"/>
      <c r="S319" s="234"/>
      <c r="T319" s="234"/>
      <c r="U319" s="234"/>
      <c r="V319" s="234"/>
      <c r="W319" s="234"/>
      <c r="X319" s="234"/>
      <c r="Y319" s="234"/>
      <c r="Z319" s="234"/>
      <c r="AA319" s="234"/>
    </row>
    <row r="320" spans="1:27" x14ac:dyDescent="0.2">
      <c r="A320" s="234"/>
      <c r="B320" s="234"/>
      <c r="C320" s="234"/>
      <c r="D320" s="234"/>
      <c r="E320" s="234"/>
      <c r="F320" s="234"/>
      <c r="G320" s="234"/>
      <c r="H320" s="234"/>
      <c r="I320" s="234"/>
      <c r="J320" s="234"/>
      <c r="K320" s="234"/>
      <c r="L320" s="234"/>
      <c r="M320" s="234"/>
      <c r="N320" s="234"/>
      <c r="O320" s="234"/>
      <c r="P320" s="234"/>
      <c r="Q320" s="234"/>
      <c r="R320" s="234"/>
      <c r="S320" s="234"/>
      <c r="T320" s="234"/>
      <c r="U320" s="234"/>
      <c r="V320" s="234"/>
      <c r="W320" s="234"/>
      <c r="X320" s="234"/>
      <c r="Y320" s="234"/>
      <c r="Z320" s="234"/>
      <c r="AA320" s="234"/>
    </row>
    <row r="321" spans="1:27" x14ac:dyDescent="0.2">
      <c r="A321" s="234"/>
      <c r="B321" s="234"/>
      <c r="C321" s="234"/>
      <c r="D321" s="234"/>
      <c r="E321" s="234"/>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row>
    <row r="322" spans="1:27" x14ac:dyDescent="0.2">
      <c r="A322" s="234"/>
      <c r="B322" s="234"/>
      <c r="C322" s="234"/>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row>
    <row r="323" spans="1:27" x14ac:dyDescent="0.2">
      <c r="A323" s="234"/>
      <c r="B323" s="234"/>
      <c r="C323" s="234"/>
      <c r="D323" s="234"/>
      <c r="E323" s="234"/>
      <c r="F323" s="234"/>
      <c r="G323" s="234"/>
      <c r="H323" s="234"/>
      <c r="I323" s="234"/>
      <c r="J323" s="234"/>
      <c r="K323" s="234"/>
      <c r="L323" s="234"/>
      <c r="M323" s="234"/>
      <c r="N323" s="234"/>
      <c r="O323" s="234"/>
      <c r="P323" s="234"/>
      <c r="Q323" s="234"/>
      <c r="R323" s="234"/>
      <c r="S323" s="234"/>
      <c r="T323" s="234"/>
      <c r="U323" s="234"/>
      <c r="V323" s="234"/>
      <c r="W323" s="234"/>
      <c r="X323" s="234"/>
      <c r="Y323" s="234"/>
      <c r="Z323" s="234"/>
      <c r="AA323" s="234"/>
    </row>
    <row r="324" spans="1:27" x14ac:dyDescent="0.2">
      <c r="A324" s="234"/>
      <c r="B324" s="234"/>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row>
    <row r="325" spans="1:27" x14ac:dyDescent="0.2">
      <c r="A325" s="234"/>
      <c r="B325" s="234"/>
      <c r="C325" s="234"/>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row>
    <row r="326" spans="1:27" x14ac:dyDescent="0.2">
      <c r="A326" s="234"/>
      <c r="B326" s="234"/>
      <c r="C326" s="234"/>
      <c r="D326" s="234"/>
      <c r="E326" s="234"/>
      <c r="F326" s="234"/>
      <c r="G326" s="234"/>
      <c r="H326" s="234"/>
      <c r="I326" s="234"/>
      <c r="J326" s="234"/>
      <c r="K326" s="234"/>
      <c r="L326" s="234"/>
      <c r="M326" s="234"/>
      <c r="N326" s="234"/>
      <c r="O326" s="234"/>
      <c r="P326" s="234"/>
      <c r="Q326" s="234"/>
      <c r="R326" s="234"/>
      <c r="S326" s="234"/>
      <c r="T326" s="234"/>
      <c r="U326" s="234"/>
      <c r="V326" s="234"/>
      <c r="W326" s="234"/>
      <c r="X326" s="234"/>
      <c r="Y326" s="234"/>
      <c r="Z326" s="234"/>
      <c r="AA326" s="234"/>
    </row>
    <row r="327" spans="1:27" x14ac:dyDescent="0.2">
      <c r="A327" s="234"/>
      <c r="B327" s="234"/>
      <c r="C327" s="234"/>
      <c r="D327" s="234"/>
      <c r="E327" s="234"/>
      <c r="F327" s="234"/>
      <c r="G327" s="234"/>
      <c r="H327" s="234"/>
      <c r="I327" s="234"/>
      <c r="J327" s="234"/>
      <c r="K327" s="234"/>
      <c r="L327" s="234"/>
      <c r="M327" s="234"/>
      <c r="N327" s="234"/>
      <c r="O327" s="234"/>
      <c r="P327" s="234"/>
      <c r="Q327" s="234"/>
      <c r="R327" s="234"/>
      <c r="S327" s="234"/>
      <c r="T327" s="234"/>
      <c r="U327" s="234"/>
      <c r="V327" s="234"/>
      <c r="W327" s="234"/>
      <c r="X327" s="234"/>
      <c r="Y327" s="234"/>
      <c r="Z327" s="234"/>
      <c r="AA327" s="234"/>
    </row>
    <row r="328" spans="1:27" x14ac:dyDescent="0.2">
      <c r="A328" s="234"/>
      <c r="B328" s="234"/>
      <c r="C328" s="234"/>
      <c r="D328" s="234"/>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row>
    <row r="329" spans="1:27" x14ac:dyDescent="0.2">
      <c r="A329" s="234"/>
      <c r="B329" s="234"/>
      <c r="C329" s="234"/>
      <c r="D329" s="234"/>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row>
    <row r="330" spans="1:27" x14ac:dyDescent="0.2">
      <c r="A330" s="234"/>
      <c r="B330" s="234"/>
      <c r="C330" s="234"/>
      <c r="D330" s="234"/>
      <c r="E330" s="234"/>
      <c r="F330" s="234"/>
      <c r="G330" s="234"/>
      <c r="H330" s="234"/>
      <c r="I330" s="234"/>
      <c r="J330" s="234"/>
      <c r="K330" s="234"/>
      <c r="L330" s="234"/>
      <c r="M330" s="234"/>
      <c r="N330" s="234"/>
      <c r="O330" s="234"/>
      <c r="P330" s="234"/>
      <c r="Q330" s="234"/>
      <c r="R330" s="234"/>
      <c r="S330" s="234"/>
      <c r="T330" s="234"/>
      <c r="U330" s="234"/>
      <c r="V330" s="234"/>
      <c r="W330" s="234"/>
      <c r="X330" s="234"/>
      <c r="Y330" s="234"/>
      <c r="Z330" s="234"/>
      <c r="AA330" s="234"/>
    </row>
    <row r="331" spans="1:27" x14ac:dyDescent="0.2">
      <c r="A331" s="234"/>
      <c r="B331" s="234"/>
      <c r="C331" s="234"/>
      <c r="D331" s="234"/>
      <c r="E331" s="234"/>
      <c r="F331" s="234"/>
      <c r="G331" s="234"/>
      <c r="H331" s="234"/>
      <c r="I331" s="234"/>
      <c r="J331" s="234"/>
      <c r="K331" s="234"/>
      <c r="L331" s="234"/>
      <c r="M331" s="234"/>
      <c r="N331" s="234"/>
      <c r="O331" s="234"/>
      <c r="P331" s="234"/>
      <c r="Q331" s="234"/>
      <c r="R331" s="234"/>
      <c r="S331" s="234"/>
      <c r="T331" s="234"/>
      <c r="U331" s="234"/>
      <c r="V331" s="234"/>
      <c r="W331" s="234"/>
      <c r="X331" s="234"/>
      <c r="Y331" s="234"/>
      <c r="Z331" s="234"/>
      <c r="AA331" s="234"/>
    </row>
    <row r="332" spans="1:27" x14ac:dyDescent="0.2">
      <c r="A332" s="234"/>
      <c r="B332" s="234"/>
      <c r="C332" s="234"/>
      <c r="D332" s="234"/>
      <c r="E332" s="234"/>
      <c r="F332" s="234"/>
      <c r="G332" s="234"/>
      <c r="H332" s="234"/>
      <c r="I332" s="234"/>
      <c r="J332" s="234"/>
      <c r="K332" s="234"/>
      <c r="L332" s="234"/>
      <c r="M332" s="234"/>
      <c r="N332" s="234"/>
      <c r="O332" s="234"/>
      <c r="P332" s="234"/>
      <c r="Q332" s="234"/>
      <c r="R332" s="234"/>
      <c r="S332" s="234"/>
      <c r="T332" s="234"/>
      <c r="U332" s="234"/>
      <c r="V332" s="234"/>
      <c r="W332" s="234"/>
      <c r="X332" s="234"/>
      <c r="Y332" s="234"/>
      <c r="Z332" s="234"/>
      <c r="AA332" s="234"/>
    </row>
    <row r="333" spans="1:27" x14ac:dyDescent="0.2">
      <c r="A333" s="234"/>
      <c r="B333" s="234"/>
      <c r="C333" s="234"/>
      <c r="D333" s="234"/>
      <c r="E333" s="234"/>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row>
    <row r="334" spans="1:27" x14ac:dyDescent="0.2">
      <c r="A334" s="234"/>
      <c r="B334" s="234"/>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234"/>
      <c r="Y334" s="234"/>
      <c r="Z334" s="234"/>
      <c r="AA334" s="234"/>
    </row>
    <row r="335" spans="1:27" x14ac:dyDescent="0.2">
      <c r="A335" s="234"/>
      <c r="B335" s="234"/>
      <c r="C335" s="234"/>
      <c r="D335" s="234"/>
      <c r="E335" s="234"/>
      <c r="F335" s="234"/>
      <c r="G335" s="234"/>
      <c r="H335" s="234"/>
      <c r="I335" s="234"/>
      <c r="J335" s="234"/>
      <c r="K335" s="234"/>
      <c r="L335" s="234"/>
      <c r="M335" s="234"/>
      <c r="N335" s="234"/>
      <c r="O335" s="234"/>
      <c r="P335" s="234"/>
      <c r="Q335" s="234"/>
      <c r="R335" s="234"/>
      <c r="S335" s="234"/>
      <c r="T335" s="234"/>
      <c r="U335" s="234"/>
      <c r="V335" s="234"/>
      <c r="W335" s="234"/>
      <c r="X335" s="234"/>
      <c r="Y335" s="234"/>
      <c r="Z335" s="234"/>
      <c r="AA335" s="234"/>
    </row>
    <row r="336" spans="1:27" x14ac:dyDescent="0.2">
      <c r="A336" s="234"/>
      <c r="B336" s="234"/>
      <c r="C336" s="234"/>
      <c r="D336" s="234"/>
      <c r="E336" s="234"/>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row>
    <row r="337" spans="1:27" x14ac:dyDescent="0.2">
      <c r="A337" s="234"/>
      <c r="B337" s="234"/>
      <c r="C337" s="234"/>
      <c r="D337" s="234"/>
      <c r="E337" s="234"/>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row>
    <row r="338" spans="1:27" x14ac:dyDescent="0.2">
      <c r="A338" s="234"/>
      <c r="B338" s="234"/>
      <c r="C338" s="234"/>
      <c r="D338" s="234"/>
      <c r="E338" s="234"/>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row>
    <row r="339" spans="1:27" x14ac:dyDescent="0.2">
      <c r="A339" s="234"/>
      <c r="B339" s="234"/>
      <c r="C339" s="234"/>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row>
    <row r="340" spans="1:27" x14ac:dyDescent="0.2">
      <c r="A340" s="234"/>
      <c r="B340" s="234"/>
      <c r="C340" s="234"/>
      <c r="D340" s="234"/>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row>
    <row r="341" spans="1:27" x14ac:dyDescent="0.2">
      <c r="A341" s="234"/>
      <c r="B341" s="234"/>
      <c r="C341" s="234"/>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row>
    <row r="342" spans="1:27" x14ac:dyDescent="0.2">
      <c r="A342" s="234"/>
      <c r="B342" s="234"/>
      <c r="C342" s="234"/>
      <c r="D342" s="234"/>
      <c r="E342" s="234"/>
      <c r="F342" s="234"/>
      <c r="G342" s="234"/>
      <c r="H342" s="234"/>
      <c r="I342" s="234"/>
      <c r="J342" s="234"/>
      <c r="K342" s="234"/>
      <c r="L342" s="234"/>
      <c r="M342" s="234"/>
      <c r="N342" s="234"/>
      <c r="O342" s="234"/>
      <c r="P342" s="234"/>
      <c r="Q342" s="234"/>
      <c r="R342" s="234"/>
      <c r="S342" s="234"/>
      <c r="T342" s="234"/>
      <c r="U342" s="234"/>
      <c r="V342" s="234"/>
      <c r="W342" s="234"/>
      <c r="X342" s="234"/>
      <c r="Y342" s="234"/>
      <c r="Z342" s="234"/>
      <c r="AA342" s="234"/>
    </row>
    <row r="343" spans="1:27" x14ac:dyDescent="0.2">
      <c r="A343" s="234"/>
      <c r="B343" s="234"/>
      <c r="C343" s="234"/>
      <c r="D343" s="234"/>
      <c r="E343" s="234"/>
      <c r="F343" s="234"/>
      <c r="G343" s="234"/>
      <c r="H343" s="234"/>
      <c r="I343" s="234"/>
      <c r="J343" s="234"/>
      <c r="K343" s="234"/>
      <c r="L343" s="234"/>
      <c r="M343" s="234"/>
      <c r="N343" s="234"/>
      <c r="O343" s="234"/>
      <c r="P343" s="234"/>
      <c r="Q343" s="234"/>
      <c r="R343" s="234"/>
      <c r="S343" s="234"/>
      <c r="T343" s="234"/>
      <c r="U343" s="234"/>
      <c r="V343" s="234"/>
      <c r="W343" s="234"/>
      <c r="X343" s="234"/>
      <c r="Y343" s="234"/>
      <c r="Z343" s="234"/>
      <c r="AA343" s="234"/>
    </row>
    <row r="344" spans="1:27" x14ac:dyDescent="0.2">
      <c r="A344" s="234"/>
      <c r="B344" s="234"/>
      <c r="C344" s="234"/>
      <c r="D344" s="234"/>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row>
    <row r="345" spans="1:27" x14ac:dyDescent="0.2">
      <c r="A345" s="234"/>
      <c r="B345" s="234"/>
      <c r="C345" s="234"/>
      <c r="D345" s="234"/>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row>
    <row r="346" spans="1:27" x14ac:dyDescent="0.2">
      <c r="A346" s="234"/>
      <c r="B346" s="234"/>
      <c r="C346" s="234"/>
      <c r="D346" s="234"/>
      <c r="E346" s="234"/>
      <c r="F346" s="234"/>
      <c r="G346" s="234"/>
      <c r="H346" s="234"/>
      <c r="I346" s="234"/>
      <c r="J346" s="234"/>
      <c r="K346" s="234"/>
      <c r="L346" s="234"/>
      <c r="M346" s="234"/>
      <c r="N346" s="234"/>
      <c r="O346" s="234"/>
      <c r="P346" s="234"/>
      <c r="Q346" s="234"/>
      <c r="R346" s="234"/>
      <c r="S346" s="234"/>
      <c r="T346" s="234"/>
      <c r="U346" s="234"/>
      <c r="V346" s="234"/>
      <c r="W346" s="234"/>
      <c r="X346" s="234"/>
      <c r="Y346" s="234"/>
      <c r="Z346" s="234"/>
      <c r="AA346" s="234"/>
    </row>
    <row r="347" spans="1:27" x14ac:dyDescent="0.2">
      <c r="A347" s="234"/>
      <c r="B347" s="234"/>
      <c r="C347" s="234"/>
      <c r="D347" s="234"/>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4"/>
    </row>
    <row r="348" spans="1:27" x14ac:dyDescent="0.2">
      <c r="A348" s="234"/>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row>
    <row r="349" spans="1:27" x14ac:dyDescent="0.2">
      <c r="A349" s="234"/>
      <c r="B349" s="234"/>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row>
    <row r="350" spans="1:27" x14ac:dyDescent="0.2">
      <c r="A350" s="234"/>
      <c r="B350" s="234"/>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34"/>
    </row>
    <row r="351" spans="1:27" x14ac:dyDescent="0.2">
      <c r="A351" s="234"/>
      <c r="B351" s="234"/>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row>
    <row r="352" spans="1:27" x14ac:dyDescent="0.2">
      <c r="A352" s="234"/>
      <c r="B352" s="234"/>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row>
    <row r="353" spans="1:27" x14ac:dyDescent="0.2">
      <c r="A353" s="234"/>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34"/>
    </row>
    <row r="354" spans="1:27" x14ac:dyDescent="0.2">
      <c r="A354" s="234"/>
      <c r="B354" s="234"/>
      <c r="C354" s="234"/>
      <c r="D354" s="234"/>
      <c r="E354" s="234"/>
      <c r="F354" s="234"/>
      <c r="G354" s="234"/>
      <c r="H354" s="234"/>
      <c r="I354" s="234"/>
      <c r="J354" s="234"/>
      <c r="K354" s="234"/>
      <c r="L354" s="234"/>
      <c r="M354" s="234"/>
      <c r="N354" s="234"/>
      <c r="O354" s="234"/>
      <c r="P354" s="234"/>
      <c r="Q354" s="234"/>
      <c r="R354" s="234"/>
      <c r="S354" s="234"/>
      <c r="T354" s="234"/>
      <c r="U354" s="234"/>
      <c r="V354" s="234"/>
      <c r="W354" s="234"/>
      <c r="X354" s="234"/>
      <c r="Y354" s="234"/>
      <c r="Z354" s="234"/>
      <c r="AA354" s="234"/>
    </row>
    <row r="355" spans="1:27" x14ac:dyDescent="0.2">
      <c r="A355" s="234"/>
      <c r="B355" s="234"/>
      <c r="C355" s="234"/>
      <c r="D355" s="234"/>
      <c r="E355" s="234"/>
      <c r="F355" s="234"/>
      <c r="G355" s="234"/>
      <c r="H355" s="234"/>
      <c r="I355" s="234"/>
      <c r="J355" s="234"/>
      <c r="K355" s="234"/>
      <c r="L355" s="234"/>
      <c r="M355" s="234"/>
      <c r="N355" s="234"/>
      <c r="O355" s="234"/>
      <c r="P355" s="234"/>
      <c r="Q355" s="234"/>
      <c r="R355" s="234"/>
      <c r="S355" s="234"/>
      <c r="T355" s="234"/>
      <c r="U355" s="234"/>
      <c r="V355" s="234"/>
      <c r="W355" s="234"/>
      <c r="X355" s="234"/>
      <c r="Y355" s="234"/>
      <c r="Z355" s="234"/>
      <c r="AA355" s="234"/>
    </row>
    <row r="356" spans="1:27" x14ac:dyDescent="0.2">
      <c r="A356" s="234"/>
      <c r="B356" s="234"/>
      <c r="C356" s="234"/>
      <c r="D356" s="234"/>
      <c r="E356" s="234"/>
      <c r="F356" s="234"/>
      <c r="G356" s="234"/>
      <c r="H356" s="234"/>
      <c r="I356" s="234"/>
      <c r="J356" s="234"/>
      <c r="K356" s="234"/>
      <c r="L356" s="234"/>
      <c r="M356" s="234"/>
      <c r="N356" s="234"/>
      <c r="O356" s="234"/>
      <c r="P356" s="234"/>
      <c r="Q356" s="234"/>
      <c r="R356" s="234"/>
      <c r="S356" s="234"/>
      <c r="T356" s="234"/>
      <c r="U356" s="234"/>
      <c r="V356" s="234"/>
      <c r="W356" s="234"/>
      <c r="X356" s="234"/>
      <c r="Y356" s="234"/>
      <c r="Z356" s="234"/>
      <c r="AA356" s="234"/>
    </row>
    <row r="357" spans="1:27" x14ac:dyDescent="0.2">
      <c r="A357" s="234"/>
      <c r="B357" s="234"/>
      <c r="C357" s="234"/>
      <c r="D357" s="234"/>
      <c r="E357" s="234"/>
      <c r="F357" s="234"/>
      <c r="G357" s="234"/>
      <c r="H357" s="234"/>
      <c r="I357" s="234"/>
      <c r="J357" s="234"/>
      <c r="K357" s="234"/>
      <c r="L357" s="234"/>
      <c r="M357" s="234"/>
      <c r="N357" s="234"/>
      <c r="O357" s="234"/>
      <c r="P357" s="234"/>
      <c r="Q357" s="234"/>
      <c r="R357" s="234"/>
      <c r="S357" s="234"/>
      <c r="T357" s="234"/>
      <c r="U357" s="234"/>
      <c r="V357" s="234"/>
      <c r="W357" s="234"/>
      <c r="X357" s="234"/>
      <c r="Y357" s="234"/>
      <c r="Z357" s="234"/>
      <c r="AA357" s="234"/>
    </row>
    <row r="358" spans="1:27" x14ac:dyDescent="0.2">
      <c r="A358" s="234"/>
      <c r="B358" s="234"/>
      <c r="C358" s="234"/>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c r="AA358" s="234"/>
    </row>
    <row r="359" spans="1:27" x14ac:dyDescent="0.2">
      <c r="A359" s="234"/>
      <c r="B359" s="234"/>
      <c r="C359" s="234"/>
      <c r="D359" s="234"/>
      <c r="E359" s="234"/>
      <c r="F359" s="234"/>
      <c r="G359" s="234"/>
      <c r="H359" s="234"/>
      <c r="I359" s="234"/>
      <c r="J359" s="234"/>
      <c r="K359" s="234"/>
      <c r="L359" s="234"/>
      <c r="M359" s="234"/>
      <c r="N359" s="234"/>
      <c r="O359" s="234"/>
      <c r="P359" s="234"/>
      <c r="Q359" s="234"/>
      <c r="R359" s="234"/>
      <c r="S359" s="234"/>
      <c r="T359" s="234"/>
      <c r="U359" s="234"/>
      <c r="V359" s="234"/>
      <c r="W359" s="234"/>
      <c r="X359" s="234"/>
      <c r="Y359" s="234"/>
      <c r="Z359" s="234"/>
      <c r="AA359" s="234"/>
    </row>
    <row r="360" spans="1:27" x14ac:dyDescent="0.2">
      <c r="A360" s="234"/>
      <c r="B360" s="234"/>
      <c r="C360" s="234"/>
      <c r="D360" s="234"/>
      <c r="E360" s="234"/>
      <c r="F360" s="234"/>
      <c r="G360" s="234"/>
      <c r="H360" s="234"/>
      <c r="I360" s="234"/>
      <c r="J360" s="234"/>
      <c r="K360" s="234"/>
      <c r="L360" s="234"/>
      <c r="M360" s="234"/>
      <c r="N360" s="234"/>
      <c r="O360" s="234"/>
      <c r="P360" s="234"/>
      <c r="Q360" s="234"/>
      <c r="R360" s="234"/>
      <c r="S360" s="234"/>
      <c r="T360" s="234"/>
      <c r="U360" s="234"/>
      <c r="V360" s="234"/>
      <c r="W360" s="234"/>
      <c r="X360" s="234"/>
      <c r="Y360" s="234"/>
      <c r="Z360" s="234"/>
      <c r="AA360" s="234"/>
    </row>
    <row r="361" spans="1:27" x14ac:dyDescent="0.2">
      <c r="A361" s="234"/>
      <c r="B361" s="234"/>
      <c r="C361" s="234"/>
      <c r="D361" s="234"/>
      <c r="E361" s="234"/>
      <c r="F361" s="234"/>
      <c r="G361" s="234"/>
      <c r="H361" s="234"/>
      <c r="I361" s="234"/>
      <c r="J361" s="234"/>
      <c r="K361" s="234"/>
      <c r="L361" s="234"/>
      <c r="M361" s="234"/>
      <c r="N361" s="234"/>
      <c r="O361" s="234"/>
      <c r="P361" s="234"/>
      <c r="Q361" s="234"/>
      <c r="R361" s="234"/>
      <c r="S361" s="234"/>
      <c r="T361" s="234"/>
      <c r="U361" s="234"/>
      <c r="V361" s="234"/>
      <c r="W361" s="234"/>
      <c r="X361" s="234"/>
      <c r="Y361" s="234"/>
      <c r="Z361" s="234"/>
      <c r="AA361" s="234"/>
    </row>
    <row r="362" spans="1:27" x14ac:dyDescent="0.2">
      <c r="A362" s="234"/>
      <c r="B362" s="234"/>
      <c r="C362" s="234"/>
      <c r="D362" s="234"/>
      <c r="E362" s="234"/>
      <c r="F362" s="234"/>
      <c r="G362" s="234"/>
      <c r="H362" s="234"/>
      <c r="I362" s="234"/>
      <c r="J362" s="234"/>
      <c r="K362" s="234"/>
      <c r="L362" s="234"/>
      <c r="M362" s="234"/>
      <c r="N362" s="234"/>
      <c r="O362" s="234"/>
      <c r="P362" s="234"/>
      <c r="Q362" s="234"/>
      <c r="R362" s="234"/>
      <c r="S362" s="234"/>
      <c r="T362" s="234"/>
      <c r="U362" s="234"/>
      <c r="V362" s="234"/>
      <c r="W362" s="234"/>
      <c r="X362" s="234"/>
      <c r="Y362" s="234"/>
      <c r="Z362" s="234"/>
      <c r="AA362" s="234"/>
    </row>
    <row r="363" spans="1:27" x14ac:dyDescent="0.2">
      <c r="A363" s="234"/>
      <c r="B363" s="234"/>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row>
    <row r="364" spans="1:27" x14ac:dyDescent="0.2">
      <c r="A364" s="234"/>
      <c r="B364" s="234"/>
      <c r="C364" s="234"/>
      <c r="D364" s="234"/>
      <c r="E364" s="234"/>
      <c r="F364" s="234"/>
      <c r="G364" s="234"/>
      <c r="H364" s="234"/>
      <c r="I364" s="234"/>
      <c r="J364" s="234"/>
      <c r="K364" s="234"/>
      <c r="L364" s="234"/>
      <c r="M364" s="234"/>
      <c r="N364" s="234"/>
      <c r="O364" s="234"/>
      <c r="P364" s="234"/>
      <c r="Q364" s="234"/>
      <c r="R364" s="234"/>
      <c r="S364" s="234"/>
      <c r="T364" s="234"/>
      <c r="U364" s="234"/>
      <c r="V364" s="234"/>
      <c r="W364" s="234"/>
      <c r="X364" s="234"/>
      <c r="Y364" s="234"/>
      <c r="Z364" s="234"/>
      <c r="AA364" s="234"/>
    </row>
    <row r="365" spans="1:27" x14ac:dyDescent="0.2">
      <c r="A365" s="234"/>
      <c r="B365" s="234"/>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row>
    <row r="366" spans="1:27" x14ac:dyDescent="0.2">
      <c r="A366" s="234"/>
      <c r="B366" s="234"/>
      <c r="C366" s="234"/>
      <c r="D366" s="234"/>
      <c r="E366" s="234"/>
      <c r="F366" s="234"/>
      <c r="G366" s="234"/>
      <c r="H366" s="234"/>
      <c r="I366" s="234"/>
      <c r="J366" s="234"/>
      <c r="K366" s="234"/>
      <c r="L366" s="234"/>
      <c r="M366" s="234"/>
      <c r="N366" s="234"/>
      <c r="O366" s="234"/>
      <c r="P366" s="234"/>
      <c r="Q366" s="234"/>
      <c r="R366" s="234"/>
      <c r="S366" s="234"/>
      <c r="T366" s="234"/>
      <c r="U366" s="234"/>
      <c r="V366" s="234"/>
      <c r="W366" s="234"/>
      <c r="X366" s="234"/>
      <c r="Y366" s="234"/>
      <c r="Z366" s="234"/>
      <c r="AA366" s="234"/>
    </row>
    <row r="367" spans="1:27" x14ac:dyDescent="0.2">
      <c r="A367" s="234"/>
      <c r="B367" s="234"/>
      <c r="C367" s="234"/>
      <c r="D367" s="234"/>
      <c r="E367" s="234"/>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row>
    <row r="368" spans="1:27" x14ac:dyDescent="0.2">
      <c r="A368" s="234"/>
      <c r="B368" s="234"/>
      <c r="C368" s="234"/>
      <c r="D368" s="234"/>
      <c r="E368" s="234"/>
      <c r="F368" s="234"/>
      <c r="G368" s="234"/>
      <c r="H368" s="234"/>
      <c r="I368" s="234"/>
      <c r="J368" s="234"/>
      <c r="K368" s="234"/>
      <c r="L368" s="234"/>
      <c r="M368" s="234"/>
      <c r="N368" s="234"/>
      <c r="O368" s="234"/>
      <c r="P368" s="234"/>
      <c r="Q368" s="234"/>
      <c r="R368" s="234"/>
      <c r="S368" s="234"/>
      <c r="T368" s="234"/>
      <c r="U368" s="234"/>
      <c r="V368" s="234"/>
      <c r="W368" s="234"/>
      <c r="X368" s="234"/>
      <c r="Y368" s="234"/>
      <c r="Z368" s="234"/>
      <c r="AA368" s="234"/>
    </row>
    <row r="369" spans="1:27" x14ac:dyDescent="0.2">
      <c r="A369" s="234"/>
      <c r="B369" s="234"/>
      <c r="C369" s="234"/>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row>
    <row r="370" spans="1:27" x14ac:dyDescent="0.2">
      <c r="A370" s="234"/>
      <c r="B370" s="234"/>
      <c r="C370" s="234"/>
      <c r="D370" s="234"/>
      <c r="E370" s="234"/>
      <c r="F370" s="234"/>
      <c r="G370" s="234"/>
      <c r="H370" s="234"/>
      <c r="I370" s="234"/>
      <c r="J370" s="234"/>
      <c r="K370" s="234"/>
      <c r="L370" s="234"/>
      <c r="M370" s="234"/>
      <c r="N370" s="234"/>
      <c r="O370" s="234"/>
      <c r="P370" s="234"/>
      <c r="Q370" s="234"/>
      <c r="R370" s="234"/>
      <c r="S370" s="234"/>
      <c r="T370" s="234"/>
      <c r="U370" s="234"/>
      <c r="V370" s="234"/>
      <c r="W370" s="234"/>
      <c r="X370" s="234"/>
      <c r="Y370" s="234"/>
      <c r="Z370" s="234"/>
      <c r="AA370" s="234"/>
    </row>
    <row r="371" spans="1:27" x14ac:dyDescent="0.2">
      <c r="A371" s="234"/>
      <c r="B371" s="234"/>
      <c r="C371" s="234"/>
      <c r="D371" s="234"/>
      <c r="E371" s="234"/>
      <c r="F371" s="234"/>
      <c r="G371" s="234"/>
      <c r="H371" s="234"/>
      <c r="I371" s="234"/>
      <c r="J371" s="234"/>
      <c r="K371" s="234"/>
      <c r="L371" s="234"/>
      <c r="M371" s="234"/>
      <c r="N371" s="234"/>
      <c r="O371" s="234"/>
      <c r="P371" s="234"/>
      <c r="Q371" s="234"/>
      <c r="R371" s="234"/>
      <c r="S371" s="234"/>
      <c r="T371" s="234"/>
      <c r="U371" s="234"/>
      <c r="V371" s="234"/>
      <c r="W371" s="234"/>
      <c r="X371" s="234"/>
      <c r="Y371" s="234"/>
      <c r="Z371" s="234"/>
      <c r="AA371" s="234"/>
    </row>
    <row r="372" spans="1:27" x14ac:dyDescent="0.2">
      <c r="A372" s="234"/>
      <c r="B372" s="234"/>
      <c r="C372" s="234"/>
      <c r="D372" s="234"/>
      <c r="E372" s="234"/>
      <c r="F372" s="234"/>
      <c r="G372" s="234"/>
      <c r="H372" s="234"/>
      <c r="I372" s="234"/>
      <c r="J372" s="234"/>
      <c r="K372" s="234"/>
      <c r="L372" s="234"/>
      <c r="M372" s="234"/>
      <c r="N372" s="234"/>
      <c r="O372" s="234"/>
      <c r="P372" s="234"/>
      <c r="Q372" s="234"/>
      <c r="R372" s="234"/>
      <c r="S372" s="234"/>
      <c r="T372" s="234"/>
      <c r="U372" s="234"/>
      <c r="V372" s="234"/>
      <c r="W372" s="234"/>
      <c r="X372" s="234"/>
      <c r="Y372" s="234"/>
      <c r="Z372" s="234"/>
      <c r="AA372" s="234"/>
    </row>
    <row r="373" spans="1:27" x14ac:dyDescent="0.2">
      <c r="A373" s="234"/>
      <c r="B373" s="234"/>
      <c r="C373" s="234"/>
      <c r="D373" s="234"/>
      <c r="E373" s="234"/>
      <c r="F373" s="234"/>
      <c r="G373" s="234"/>
      <c r="H373" s="234"/>
      <c r="I373" s="234"/>
      <c r="J373" s="234"/>
      <c r="K373" s="234"/>
      <c r="L373" s="234"/>
      <c r="M373" s="234"/>
      <c r="N373" s="234"/>
      <c r="O373" s="234"/>
      <c r="P373" s="234"/>
      <c r="Q373" s="234"/>
      <c r="R373" s="234"/>
      <c r="S373" s="234"/>
      <c r="T373" s="234"/>
      <c r="U373" s="234"/>
      <c r="V373" s="234"/>
      <c r="W373" s="234"/>
      <c r="X373" s="234"/>
      <c r="Y373" s="234"/>
      <c r="Z373" s="234"/>
      <c r="AA373" s="234"/>
    </row>
    <row r="374" spans="1:27" x14ac:dyDescent="0.2">
      <c r="A374" s="234"/>
      <c r="B374" s="234"/>
      <c r="C374" s="234"/>
      <c r="D374" s="234"/>
      <c r="E374" s="234"/>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row>
    <row r="375" spans="1:27" x14ac:dyDescent="0.2">
      <c r="A375" s="234"/>
      <c r="B375" s="234"/>
      <c r="C375" s="234"/>
      <c r="D375" s="234"/>
      <c r="E375" s="234"/>
      <c r="F375" s="234"/>
      <c r="G375" s="234"/>
      <c r="H375" s="234"/>
      <c r="I375" s="234"/>
      <c r="J375" s="234"/>
      <c r="K375" s="234"/>
      <c r="L375" s="234"/>
      <c r="M375" s="234"/>
      <c r="N375" s="234"/>
      <c r="O375" s="234"/>
      <c r="P375" s="234"/>
      <c r="Q375" s="234"/>
      <c r="R375" s="234"/>
      <c r="S375" s="234"/>
      <c r="T375" s="234"/>
      <c r="U375" s="234"/>
      <c r="V375" s="234"/>
      <c r="W375" s="234"/>
      <c r="X375" s="234"/>
      <c r="Y375" s="234"/>
      <c r="Z375" s="234"/>
      <c r="AA375" s="234"/>
    </row>
    <row r="376" spans="1:27" x14ac:dyDescent="0.2">
      <c r="A376" s="234"/>
      <c r="B376" s="234"/>
      <c r="C376" s="234"/>
      <c r="D376" s="234"/>
      <c r="E376" s="234"/>
      <c r="F376" s="234"/>
      <c r="G376" s="234"/>
      <c r="H376" s="234"/>
      <c r="I376" s="234"/>
      <c r="J376" s="234"/>
      <c r="K376" s="234"/>
      <c r="L376" s="234"/>
      <c r="M376" s="234"/>
      <c r="N376" s="234"/>
      <c r="O376" s="234"/>
      <c r="P376" s="234"/>
      <c r="Q376" s="234"/>
      <c r="R376" s="234"/>
      <c r="S376" s="234"/>
      <c r="T376" s="234"/>
      <c r="U376" s="234"/>
      <c r="V376" s="234"/>
      <c r="W376" s="234"/>
      <c r="X376" s="234"/>
      <c r="Y376" s="234"/>
      <c r="Z376" s="234"/>
      <c r="AA376" s="234"/>
    </row>
    <row r="377" spans="1:27" x14ac:dyDescent="0.2">
      <c r="A377" s="234"/>
      <c r="B377" s="234"/>
      <c r="C377" s="234"/>
      <c r="D377" s="234"/>
      <c r="E377" s="234"/>
      <c r="F377" s="234"/>
      <c r="G377" s="234"/>
      <c r="H377" s="234"/>
      <c r="I377" s="234"/>
      <c r="J377" s="234"/>
      <c r="K377" s="234"/>
      <c r="L377" s="234"/>
      <c r="M377" s="234"/>
      <c r="N377" s="234"/>
      <c r="O377" s="234"/>
      <c r="P377" s="234"/>
      <c r="Q377" s="234"/>
      <c r="R377" s="234"/>
      <c r="S377" s="234"/>
      <c r="T377" s="234"/>
      <c r="U377" s="234"/>
      <c r="V377" s="234"/>
      <c r="W377" s="234"/>
      <c r="X377" s="234"/>
      <c r="Y377" s="234"/>
      <c r="Z377" s="234"/>
      <c r="AA377" s="234"/>
    </row>
    <row r="378" spans="1:27" x14ac:dyDescent="0.2">
      <c r="A378" s="234"/>
      <c r="B378" s="234"/>
      <c r="C378" s="234"/>
      <c r="D378" s="234"/>
      <c r="E378" s="234"/>
      <c r="F378" s="234"/>
      <c r="G378" s="234"/>
      <c r="H378" s="234"/>
      <c r="I378" s="234"/>
      <c r="J378" s="234"/>
      <c r="K378" s="234"/>
      <c r="L378" s="234"/>
      <c r="M378" s="234"/>
      <c r="N378" s="234"/>
      <c r="O378" s="234"/>
      <c r="P378" s="234"/>
      <c r="Q378" s="234"/>
      <c r="R378" s="234"/>
      <c r="S378" s="234"/>
      <c r="T378" s="234"/>
      <c r="U378" s="234"/>
      <c r="V378" s="234"/>
      <c r="W378" s="234"/>
      <c r="X378" s="234"/>
      <c r="Y378" s="234"/>
      <c r="Z378" s="234"/>
      <c r="AA378" s="234"/>
    </row>
    <row r="379" spans="1:27" x14ac:dyDescent="0.2">
      <c r="A379" s="234"/>
      <c r="B379" s="234"/>
      <c r="C379" s="234"/>
      <c r="D379" s="234"/>
      <c r="E379" s="234"/>
      <c r="F379" s="234"/>
      <c r="G379" s="234"/>
      <c r="H379" s="234"/>
      <c r="I379" s="234"/>
      <c r="J379" s="234"/>
      <c r="K379" s="234"/>
      <c r="L379" s="234"/>
      <c r="M379" s="234"/>
      <c r="N379" s="234"/>
      <c r="O379" s="234"/>
      <c r="P379" s="234"/>
      <c r="Q379" s="234"/>
      <c r="R379" s="234"/>
      <c r="S379" s="234"/>
      <c r="T379" s="234"/>
      <c r="U379" s="234"/>
      <c r="V379" s="234"/>
      <c r="W379" s="234"/>
      <c r="X379" s="234"/>
      <c r="Y379" s="234"/>
      <c r="Z379" s="234"/>
      <c r="AA379" s="234"/>
    </row>
    <row r="380" spans="1:27" x14ac:dyDescent="0.2">
      <c r="A380" s="234"/>
      <c r="B380" s="234"/>
      <c r="C380" s="234"/>
      <c r="D380" s="234"/>
      <c r="E380" s="234"/>
      <c r="F380" s="234"/>
      <c r="G380" s="234"/>
      <c r="H380" s="234"/>
      <c r="I380" s="234"/>
      <c r="J380" s="234"/>
      <c r="K380" s="234"/>
      <c r="L380" s="234"/>
      <c r="M380" s="234"/>
      <c r="N380" s="234"/>
      <c r="O380" s="234"/>
      <c r="P380" s="234"/>
      <c r="Q380" s="234"/>
      <c r="R380" s="234"/>
      <c r="S380" s="234"/>
      <c r="T380" s="234"/>
      <c r="U380" s="234"/>
      <c r="V380" s="234"/>
      <c r="W380" s="234"/>
      <c r="X380" s="234"/>
      <c r="Y380" s="234"/>
      <c r="Z380" s="234"/>
      <c r="AA380" s="234"/>
    </row>
    <row r="381" spans="1:27" x14ac:dyDescent="0.2">
      <c r="A381" s="234"/>
      <c r="B381" s="234"/>
      <c r="C381" s="234"/>
      <c r="D381" s="234"/>
      <c r="E381" s="234"/>
      <c r="F381" s="234"/>
      <c r="G381" s="234"/>
      <c r="H381" s="234"/>
      <c r="I381" s="234"/>
      <c r="J381" s="234"/>
      <c r="K381" s="234"/>
      <c r="L381" s="234"/>
      <c r="M381" s="234"/>
      <c r="N381" s="234"/>
      <c r="O381" s="234"/>
      <c r="P381" s="234"/>
      <c r="Q381" s="234"/>
      <c r="R381" s="234"/>
      <c r="S381" s="234"/>
      <c r="T381" s="234"/>
      <c r="U381" s="234"/>
      <c r="V381" s="234"/>
      <c r="W381" s="234"/>
      <c r="X381" s="234"/>
      <c r="Y381" s="234"/>
      <c r="Z381" s="234"/>
      <c r="AA381" s="234"/>
    </row>
    <row r="382" spans="1:27" x14ac:dyDescent="0.2">
      <c r="A382" s="234"/>
      <c r="B382" s="234"/>
      <c r="C382" s="234"/>
      <c r="D382" s="234"/>
      <c r="E382" s="234"/>
      <c r="F382" s="234"/>
      <c r="G382" s="234"/>
      <c r="H382" s="234"/>
      <c r="I382" s="234"/>
      <c r="J382" s="234"/>
      <c r="K382" s="234"/>
      <c r="L382" s="234"/>
      <c r="M382" s="234"/>
      <c r="N382" s="234"/>
      <c r="O382" s="234"/>
      <c r="P382" s="234"/>
      <c r="Q382" s="234"/>
      <c r="R382" s="234"/>
      <c r="S382" s="234"/>
      <c r="T382" s="234"/>
      <c r="U382" s="234"/>
      <c r="V382" s="234"/>
      <c r="W382" s="234"/>
      <c r="X382" s="234"/>
      <c r="Y382" s="234"/>
      <c r="Z382" s="234"/>
      <c r="AA382" s="234"/>
    </row>
    <row r="383" spans="1:27" x14ac:dyDescent="0.2">
      <c r="A383" s="234"/>
      <c r="B383" s="234"/>
      <c r="C383" s="234"/>
      <c r="D383" s="234"/>
      <c r="E383" s="234"/>
      <c r="F383" s="234"/>
      <c r="G383" s="234"/>
      <c r="H383" s="234"/>
      <c r="I383" s="234"/>
      <c r="J383" s="234"/>
      <c r="K383" s="234"/>
      <c r="L383" s="234"/>
      <c r="M383" s="234"/>
      <c r="N383" s="234"/>
      <c r="O383" s="234"/>
      <c r="P383" s="234"/>
      <c r="Q383" s="234"/>
      <c r="R383" s="234"/>
      <c r="S383" s="234"/>
      <c r="T383" s="234"/>
      <c r="U383" s="234"/>
      <c r="V383" s="234"/>
      <c r="W383" s="234"/>
      <c r="X383" s="234"/>
      <c r="Y383" s="234"/>
      <c r="Z383" s="234"/>
      <c r="AA383" s="234"/>
    </row>
    <row r="384" spans="1:27" x14ac:dyDescent="0.2">
      <c r="A384" s="234"/>
      <c r="B384" s="234"/>
      <c r="C384" s="234"/>
      <c r="D384" s="234"/>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row>
    <row r="385" spans="1:27" x14ac:dyDescent="0.2">
      <c r="A385" s="234"/>
      <c r="B385" s="234"/>
      <c r="C385" s="234"/>
      <c r="D385" s="234"/>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row>
    <row r="386" spans="1:27" x14ac:dyDescent="0.2">
      <c r="A386" s="234"/>
      <c r="B386" s="234"/>
      <c r="C386" s="234"/>
      <c r="D386" s="234"/>
      <c r="E386" s="234"/>
      <c r="F386" s="234"/>
      <c r="G386" s="234"/>
      <c r="H386" s="234"/>
      <c r="I386" s="234"/>
      <c r="J386" s="234"/>
      <c r="K386" s="234"/>
      <c r="L386" s="234"/>
      <c r="M386" s="234"/>
      <c r="N386" s="234"/>
      <c r="O386" s="234"/>
      <c r="P386" s="234"/>
      <c r="Q386" s="234"/>
      <c r="R386" s="234"/>
      <c r="S386" s="234"/>
      <c r="T386" s="234"/>
      <c r="U386" s="234"/>
      <c r="V386" s="234"/>
      <c r="W386" s="234"/>
      <c r="X386" s="234"/>
      <c r="Y386" s="234"/>
      <c r="Z386" s="234"/>
      <c r="AA386" s="234"/>
    </row>
    <row r="387" spans="1:27" x14ac:dyDescent="0.2">
      <c r="A387" s="234"/>
      <c r="B387" s="234"/>
      <c r="C387" s="234"/>
      <c r="D387" s="234"/>
      <c r="E387" s="234"/>
      <c r="F387" s="234"/>
      <c r="G387" s="234"/>
      <c r="H387" s="234"/>
      <c r="I387" s="234"/>
      <c r="J387" s="234"/>
      <c r="K387" s="234"/>
      <c r="L387" s="234"/>
      <c r="M387" s="234"/>
      <c r="N387" s="234"/>
      <c r="O387" s="234"/>
      <c r="P387" s="234"/>
      <c r="Q387" s="234"/>
      <c r="R387" s="234"/>
      <c r="S387" s="234"/>
      <c r="T387" s="234"/>
      <c r="U387" s="234"/>
      <c r="V387" s="234"/>
      <c r="W387" s="234"/>
      <c r="X387" s="234"/>
      <c r="Y387" s="234"/>
      <c r="Z387" s="234"/>
      <c r="AA387" s="234"/>
    </row>
    <row r="388" spans="1:27" x14ac:dyDescent="0.2">
      <c r="A388" s="234"/>
      <c r="B388" s="234"/>
      <c r="C388" s="234"/>
      <c r="D388" s="234"/>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row>
    <row r="389" spans="1:27" x14ac:dyDescent="0.2">
      <c r="A389" s="234"/>
      <c r="B389" s="234"/>
      <c r="C389" s="234"/>
      <c r="D389" s="234"/>
      <c r="E389" s="234"/>
      <c r="F389" s="234"/>
      <c r="G389" s="234"/>
      <c r="H389" s="234"/>
      <c r="I389" s="234"/>
      <c r="J389" s="234"/>
      <c r="K389" s="234"/>
      <c r="L389" s="234"/>
      <c r="M389" s="234"/>
      <c r="N389" s="234"/>
      <c r="O389" s="234"/>
      <c r="P389" s="234"/>
      <c r="Q389" s="234"/>
      <c r="R389" s="234"/>
      <c r="S389" s="234"/>
      <c r="T389" s="234"/>
      <c r="U389" s="234"/>
      <c r="V389" s="234"/>
      <c r="W389" s="234"/>
      <c r="X389" s="234"/>
      <c r="Y389" s="234"/>
      <c r="Z389" s="234"/>
      <c r="AA389" s="234"/>
    </row>
    <row r="390" spans="1:27" x14ac:dyDescent="0.2">
      <c r="A390" s="234"/>
      <c r="B390" s="234"/>
      <c r="C390" s="234"/>
      <c r="D390" s="234"/>
      <c r="E390" s="234"/>
      <c r="F390" s="234"/>
      <c r="G390" s="234"/>
      <c r="H390" s="234"/>
      <c r="I390" s="234"/>
      <c r="J390" s="234"/>
      <c r="K390" s="234"/>
      <c r="L390" s="234"/>
      <c r="M390" s="234"/>
      <c r="N390" s="234"/>
      <c r="O390" s="234"/>
      <c r="P390" s="234"/>
      <c r="Q390" s="234"/>
      <c r="R390" s="234"/>
      <c r="S390" s="234"/>
      <c r="T390" s="234"/>
      <c r="U390" s="234"/>
      <c r="V390" s="234"/>
      <c r="W390" s="234"/>
      <c r="X390" s="234"/>
      <c r="Y390" s="234"/>
      <c r="Z390" s="234"/>
      <c r="AA390" s="234"/>
    </row>
    <row r="391" spans="1:27" x14ac:dyDescent="0.2">
      <c r="A391" s="234"/>
      <c r="B391" s="234"/>
      <c r="C391" s="234"/>
      <c r="D391" s="234"/>
      <c r="E391" s="234"/>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row>
    <row r="392" spans="1:27" x14ac:dyDescent="0.2">
      <c r="A392" s="234"/>
      <c r="B392" s="234"/>
      <c r="C392" s="234"/>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row>
    <row r="393" spans="1:27" x14ac:dyDescent="0.2">
      <c r="A393" s="234"/>
      <c r="B393" s="234"/>
      <c r="C393" s="234"/>
      <c r="D393" s="234"/>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row>
    <row r="394" spans="1:27" x14ac:dyDescent="0.2">
      <c r="A394" s="234"/>
      <c r="B394" s="234"/>
      <c r="C394" s="234"/>
      <c r="D394" s="234"/>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row>
    <row r="395" spans="1:27" x14ac:dyDescent="0.2">
      <c r="A395" s="234"/>
      <c r="B395" s="234"/>
      <c r="C395" s="234"/>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row>
    <row r="396" spans="1:27" x14ac:dyDescent="0.2">
      <c r="A396" s="234"/>
      <c r="B396" s="234"/>
      <c r="C396" s="234"/>
      <c r="D396" s="234"/>
      <c r="E396" s="234"/>
      <c r="F396" s="234"/>
      <c r="G396" s="234"/>
      <c r="H396" s="234"/>
      <c r="I396" s="234"/>
      <c r="J396" s="234"/>
      <c r="K396" s="234"/>
      <c r="L396" s="234"/>
      <c r="M396" s="234"/>
      <c r="N396" s="234"/>
      <c r="O396" s="234"/>
      <c r="P396" s="234"/>
    </row>
    <row r="397" spans="1:27" x14ac:dyDescent="0.2">
      <c r="A397" s="234"/>
      <c r="B397" s="234"/>
      <c r="C397" s="234"/>
      <c r="D397" s="234"/>
      <c r="E397" s="234"/>
      <c r="F397" s="234"/>
      <c r="G397" s="234"/>
      <c r="H397" s="234"/>
      <c r="I397" s="234"/>
      <c r="J397" s="234"/>
      <c r="K397" s="234"/>
      <c r="L397" s="234"/>
      <c r="M397" s="234"/>
      <c r="N397" s="234"/>
      <c r="O397" s="234"/>
      <c r="P397" s="234"/>
    </row>
    <row r="398" spans="1:27" x14ac:dyDescent="0.2">
      <c r="A398" s="234"/>
      <c r="B398" s="234"/>
      <c r="C398" s="234"/>
      <c r="D398" s="234"/>
      <c r="E398" s="234"/>
      <c r="F398" s="234"/>
      <c r="G398" s="234"/>
      <c r="H398" s="234"/>
      <c r="I398" s="234"/>
      <c r="J398" s="234"/>
      <c r="K398" s="234"/>
      <c r="L398" s="234"/>
      <c r="M398" s="234"/>
      <c r="N398" s="234"/>
      <c r="O398" s="234"/>
      <c r="P398" s="234"/>
    </row>
    <row r="399" spans="1:27" x14ac:dyDescent="0.2">
      <c r="A399" s="234"/>
      <c r="B399" s="234"/>
      <c r="C399" s="234"/>
      <c r="D399" s="234"/>
      <c r="E399" s="234"/>
      <c r="F399" s="234"/>
      <c r="G399" s="234"/>
      <c r="H399" s="234"/>
      <c r="I399" s="234"/>
      <c r="J399" s="234"/>
      <c r="K399" s="234"/>
      <c r="L399" s="234"/>
      <c r="M399" s="234"/>
      <c r="N399" s="234"/>
      <c r="O399" s="234"/>
      <c r="P399" s="234"/>
    </row>
    <row r="400" spans="1:27" x14ac:dyDescent="0.2">
      <c r="A400" s="234"/>
      <c r="B400" s="234"/>
      <c r="C400" s="234"/>
      <c r="D400" s="234"/>
      <c r="E400" s="234"/>
      <c r="F400" s="234"/>
      <c r="G400" s="234"/>
      <c r="H400" s="234"/>
      <c r="I400" s="234"/>
      <c r="J400" s="234"/>
      <c r="K400" s="234"/>
      <c r="L400" s="234"/>
      <c r="M400" s="234"/>
      <c r="N400" s="234"/>
      <c r="O400" s="234"/>
      <c r="P400" s="234"/>
    </row>
    <row r="401" spans="1:16" x14ac:dyDescent="0.2">
      <c r="A401" s="234"/>
      <c r="B401" s="234"/>
      <c r="C401" s="234"/>
      <c r="D401" s="234"/>
      <c r="E401" s="234"/>
      <c r="F401" s="234"/>
      <c r="G401" s="234"/>
      <c r="H401" s="234"/>
      <c r="I401" s="234"/>
      <c r="J401" s="234"/>
      <c r="K401" s="234"/>
      <c r="L401" s="234"/>
      <c r="M401" s="234"/>
      <c r="N401" s="234"/>
      <c r="O401" s="234"/>
      <c r="P401" s="234"/>
    </row>
    <row r="402" spans="1:16" x14ac:dyDescent="0.2">
      <c r="A402" s="234"/>
      <c r="B402" s="234"/>
      <c r="C402" s="234"/>
      <c r="D402" s="234"/>
      <c r="E402" s="234"/>
      <c r="F402" s="234"/>
      <c r="G402" s="234"/>
      <c r="H402" s="234"/>
      <c r="I402" s="234"/>
      <c r="J402" s="234"/>
      <c r="K402" s="234"/>
      <c r="L402" s="234"/>
      <c r="M402" s="234"/>
      <c r="N402" s="234"/>
      <c r="O402" s="234"/>
      <c r="P402" s="234"/>
    </row>
    <row r="403" spans="1:16" x14ac:dyDescent="0.2">
      <c r="A403" s="234"/>
      <c r="B403" s="234"/>
      <c r="C403" s="234"/>
      <c r="D403" s="234"/>
      <c r="E403" s="234"/>
      <c r="F403" s="234"/>
      <c r="G403" s="234"/>
      <c r="H403" s="234"/>
      <c r="I403" s="234"/>
      <c r="J403" s="234"/>
      <c r="K403" s="234"/>
      <c r="L403" s="234"/>
      <c r="M403" s="234"/>
      <c r="N403" s="234"/>
      <c r="O403" s="234"/>
      <c r="P403" s="234"/>
    </row>
    <row r="404" spans="1:16" x14ac:dyDescent="0.2">
      <c r="A404" s="234"/>
      <c r="B404" s="234"/>
      <c r="C404" s="234"/>
      <c r="D404" s="234"/>
      <c r="E404" s="234"/>
      <c r="F404" s="234"/>
      <c r="G404" s="234"/>
      <c r="H404" s="234"/>
      <c r="I404" s="234"/>
      <c r="J404" s="234"/>
      <c r="K404" s="234"/>
      <c r="L404" s="234"/>
      <c r="M404" s="234"/>
      <c r="N404" s="234"/>
      <c r="O404" s="234"/>
      <c r="P404" s="234"/>
    </row>
    <row r="405" spans="1:16" x14ac:dyDescent="0.2">
      <c r="A405" s="234"/>
      <c r="B405" s="234"/>
      <c r="C405" s="234"/>
      <c r="D405" s="234"/>
      <c r="E405" s="234"/>
      <c r="F405" s="234"/>
      <c r="G405" s="234"/>
      <c r="H405" s="234"/>
      <c r="I405" s="234"/>
      <c r="J405" s="234"/>
      <c r="K405" s="234"/>
      <c r="L405" s="234"/>
      <c r="M405" s="234"/>
      <c r="N405" s="234"/>
      <c r="O405" s="234"/>
      <c r="P405" s="234"/>
    </row>
    <row r="406" spans="1:16" x14ac:dyDescent="0.2">
      <c r="A406" s="234"/>
      <c r="B406" s="234"/>
      <c r="C406" s="234"/>
      <c r="D406" s="234"/>
      <c r="E406" s="234"/>
      <c r="F406" s="234"/>
      <c r="G406" s="234"/>
      <c r="H406" s="234"/>
      <c r="I406" s="234"/>
      <c r="J406" s="234"/>
      <c r="K406" s="234"/>
      <c r="L406" s="234"/>
      <c r="M406" s="234"/>
      <c r="N406" s="234"/>
      <c r="O406" s="234"/>
      <c r="P406" s="234"/>
    </row>
    <row r="407" spans="1:16" x14ac:dyDescent="0.2">
      <c r="A407" s="234"/>
      <c r="B407" s="234"/>
      <c r="C407" s="234"/>
      <c r="D407" s="234"/>
      <c r="E407" s="234"/>
      <c r="F407" s="234"/>
      <c r="G407" s="234"/>
      <c r="H407" s="234"/>
      <c r="I407" s="234"/>
      <c r="J407" s="234"/>
      <c r="K407" s="234"/>
      <c r="L407" s="234"/>
      <c r="M407" s="234"/>
      <c r="N407" s="234"/>
      <c r="O407" s="234"/>
      <c r="P407" s="234"/>
    </row>
    <row r="408" spans="1:16" x14ac:dyDescent="0.2">
      <c r="A408" s="234"/>
      <c r="B408" s="234"/>
      <c r="C408" s="234"/>
      <c r="D408" s="234"/>
      <c r="E408" s="234"/>
      <c r="F408" s="234"/>
      <c r="G408" s="234"/>
      <c r="H408" s="234"/>
      <c r="I408" s="234"/>
      <c r="J408" s="234"/>
      <c r="K408" s="234"/>
      <c r="L408" s="234"/>
      <c r="M408" s="234"/>
      <c r="N408" s="234"/>
      <c r="O408" s="234"/>
      <c r="P408" s="234"/>
    </row>
    <row r="409" spans="1:16" x14ac:dyDescent="0.2">
      <c r="A409" s="234"/>
      <c r="B409" s="234"/>
      <c r="C409" s="234"/>
      <c r="D409" s="234"/>
      <c r="E409" s="234"/>
      <c r="F409" s="234"/>
      <c r="G409" s="234"/>
      <c r="H409" s="234"/>
      <c r="I409" s="234"/>
      <c r="J409" s="234"/>
      <c r="K409" s="234"/>
      <c r="L409" s="234"/>
      <c r="M409" s="234"/>
      <c r="N409" s="234"/>
      <c r="O409" s="234"/>
      <c r="P409" s="234"/>
    </row>
    <row r="410" spans="1:16" x14ac:dyDescent="0.2">
      <c r="A410" s="234"/>
      <c r="B410" s="234"/>
      <c r="C410" s="234"/>
      <c r="D410" s="234"/>
      <c r="E410" s="234"/>
      <c r="F410" s="234"/>
      <c r="G410" s="234"/>
      <c r="H410" s="234"/>
      <c r="I410" s="234"/>
      <c r="J410" s="234"/>
      <c r="K410" s="234"/>
      <c r="L410" s="234"/>
      <c r="M410" s="234"/>
      <c r="N410" s="234"/>
      <c r="O410" s="234"/>
      <c r="P410" s="234"/>
    </row>
    <row r="411" spans="1:16" x14ac:dyDescent="0.2">
      <c r="A411" s="234"/>
      <c r="B411" s="234"/>
      <c r="C411" s="234"/>
      <c r="D411" s="234"/>
      <c r="E411" s="234"/>
      <c r="F411" s="234"/>
      <c r="G411" s="234"/>
      <c r="H411" s="234"/>
      <c r="I411" s="234"/>
      <c r="J411" s="234"/>
      <c r="K411" s="234"/>
      <c r="L411" s="234"/>
      <c r="M411" s="234"/>
      <c r="N411" s="234"/>
      <c r="O411" s="234"/>
      <c r="P411" s="234"/>
    </row>
    <row r="412" spans="1:16" x14ac:dyDescent="0.2">
      <c r="A412" s="234"/>
      <c r="B412" s="234"/>
      <c r="C412" s="234"/>
      <c r="D412" s="234"/>
      <c r="E412" s="234"/>
      <c r="F412" s="234"/>
      <c r="G412" s="234"/>
      <c r="H412" s="234"/>
      <c r="I412" s="234"/>
      <c r="J412" s="234"/>
      <c r="K412" s="234"/>
      <c r="L412" s="234"/>
      <c r="M412" s="234"/>
      <c r="N412" s="234"/>
      <c r="O412" s="234"/>
      <c r="P412" s="234"/>
    </row>
    <row r="413" spans="1:16" x14ac:dyDescent="0.2">
      <c r="A413" s="234"/>
      <c r="B413" s="234"/>
      <c r="C413" s="234"/>
      <c r="D413" s="234"/>
      <c r="E413" s="234"/>
      <c r="F413" s="234"/>
      <c r="G413" s="234"/>
      <c r="H413" s="234"/>
      <c r="I413" s="234"/>
      <c r="J413" s="234"/>
      <c r="K413" s="234"/>
      <c r="L413" s="234"/>
      <c r="M413" s="234"/>
      <c r="N413" s="234"/>
      <c r="O413" s="234"/>
      <c r="P413" s="234"/>
    </row>
    <row r="414" spans="1:16" x14ac:dyDescent="0.2">
      <c r="A414" s="234"/>
      <c r="B414" s="234"/>
      <c r="C414" s="234"/>
      <c r="D414" s="234"/>
      <c r="E414" s="234"/>
      <c r="F414" s="234"/>
      <c r="G414" s="234"/>
      <c r="H414" s="234"/>
      <c r="I414" s="234"/>
      <c r="J414" s="234"/>
      <c r="K414" s="234"/>
      <c r="L414" s="234"/>
      <c r="M414" s="234"/>
      <c r="N414" s="234"/>
      <c r="O414" s="234"/>
      <c r="P414" s="234"/>
    </row>
    <row r="415" spans="1:16" x14ac:dyDescent="0.2">
      <c r="A415" s="234"/>
      <c r="B415" s="234"/>
      <c r="C415" s="234"/>
      <c r="D415" s="234"/>
      <c r="E415" s="234"/>
      <c r="F415" s="234"/>
      <c r="G415" s="234"/>
      <c r="H415" s="234"/>
      <c r="I415" s="234"/>
      <c r="J415" s="234"/>
      <c r="K415" s="234"/>
      <c r="L415" s="234"/>
      <c r="M415" s="234"/>
      <c r="N415" s="234"/>
      <c r="O415" s="234"/>
      <c r="P415" s="234"/>
    </row>
    <row r="416" spans="1:16" x14ac:dyDescent="0.2">
      <c r="A416" s="234"/>
      <c r="B416" s="234"/>
      <c r="C416" s="234"/>
      <c r="D416" s="234"/>
      <c r="E416" s="234"/>
      <c r="F416" s="234"/>
      <c r="G416" s="234"/>
      <c r="H416" s="234"/>
      <c r="I416" s="234"/>
      <c r="J416" s="234"/>
      <c r="K416" s="234"/>
      <c r="L416" s="234"/>
      <c r="M416" s="234"/>
      <c r="N416" s="234"/>
      <c r="O416" s="234"/>
      <c r="P416" s="234"/>
    </row>
    <row r="417" spans="1:16" x14ac:dyDescent="0.2">
      <c r="A417" s="234"/>
      <c r="B417" s="234"/>
      <c r="C417" s="234"/>
      <c r="D417" s="234"/>
      <c r="E417" s="234"/>
      <c r="F417" s="234"/>
      <c r="G417" s="234"/>
      <c r="H417" s="234"/>
      <c r="I417" s="234"/>
      <c r="J417" s="234"/>
      <c r="K417" s="234"/>
      <c r="L417" s="234"/>
      <c r="M417" s="234"/>
      <c r="N417" s="234"/>
      <c r="O417" s="234"/>
      <c r="P417" s="234"/>
    </row>
  </sheetData>
  <sheetProtection password="CDDE" sheet="1" objects="1" scenarios="1"/>
  <customSheetViews>
    <customSheetView guid="{59C7AF62-EEC6-4F51-A806-769887FF76F8}" scale="80" topLeftCell="A19">
      <selection activeCell="G30" sqref="G30"/>
      <pageMargins left="0.7" right="0.7" top="0.75" bottom="0.75" header="0.3" footer="0.3"/>
      <pageSetup orientation="portrait" r:id="rId1"/>
    </customSheetView>
    <customSheetView guid="{4578E973-646E-4880-BAA0-5156523D5ED5}" scale="80">
      <selection activeCell="G26" sqref="G26"/>
      <pageMargins left="0.7" right="0.7" top="0.75" bottom="0.75" header="0.3" footer="0.3"/>
    </customSheetView>
    <customSheetView guid="{F89B9BEA-1774-4CFC-87FC-E38938422EEF}" scale="80" topLeftCell="A19">
      <selection activeCell="G30" sqref="G30"/>
      <pageMargins left="0.7" right="0.7" top="0.75" bottom="0.75" header="0.3" footer="0.3"/>
      <pageSetup orientation="portrait" r:id="rId2"/>
    </customSheetView>
  </customSheetViews>
  <mergeCells count="6">
    <mergeCell ref="Q13:R13"/>
    <mergeCell ref="B6:H6"/>
    <mergeCell ref="B7:H7"/>
    <mergeCell ref="B10:H10"/>
    <mergeCell ref="B9:H9"/>
    <mergeCell ref="B8:H8"/>
  </mergeCells>
  <phoneticPr fontId="22" type="noConversion"/>
  <conditionalFormatting sqref="C24:C63">
    <cfRule type="expression" dxfId="28" priority="3">
      <formula>B24="Other f-HTF (specify)"</formula>
    </cfRule>
  </conditionalFormatting>
  <conditionalFormatting sqref="C68:C107">
    <cfRule type="expression" dxfId="27" priority="1">
      <formula>C68&gt;0</formula>
    </cfRule>
  </conditionalFormatting>
  <dataValidations count="2">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C13"/>
    <dataValidation type="list" allowBlank="1" showInputMessage="1" showErrorMessage="1" sqref="B24:B63">
      <formula1>$R$14:$R$46</formula1>
    </dataValidation>
  </dataValidations>
  <hyperlinks>
    <hyperlink ref="C12"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4"/>
  <sheetViews>
    <sheetView zoomScale="75" zoomScaleNormal="75" zoomScalePageLayoutView="80" workbookViewId="0"/>
  </sheetViews>
  <sheetFormatPr defaultColWidth="8.85546875" defaultRowHeight="14.25" x14ac:dyDescent="0.2"/>
  <cols>
    <col min="1" max="1" width="3.7109375" style="235" customWidth="1"/>
    <col min="2" max="2" width="29.85546875" style="235" customWidth="1"/>
    <col min="3" max="3" width="31.140625" style="235" customWidth="1"/>
    <col min="4" max="4" width="27.7109375" style="235" customWidth="1"/>
    <col min="5" max="5" width="37" style="235" customWidth="1"/>
    <col min="6" max="6" width="32.7109375" style="235" customWidth="1"/>
    <col min="7" max="7" width="30.7109375" style="235" customWidth="1"/>
    <col min="8" max="8" width="32.85546875" style="235" customWidth="1"/>
    <col min="9" max="9" width="28.7109375" style="235" customWidth="1"/>
    <col min="10" max="10" width="28.28515625" style="235" customWidth="1"/>
    <col min="11" max="11" width="26.85546875" style="235" customWidth="1"/>
    <col min="12" max="12" width="28.85546875" style="235" customWidth="1"/>
    <col min="13" max="13" width="27.28515625" style="235" customWidth="1"/>
    <col min="14" max="14" width="28" style="235" customWidth="1"/>
    <col min="15" max="17" width="8.85546875" style="235"/>
    <col min="18" max="18" width="12.140625" style="235" customWidth="1"/>
    <col min="19" max="19" width="7.5703125" style="235" hidden="1" customWidth="1"/>
    <col min="20" max="20" width="25.140625" style="235" hidden="1" customWidth="1"/>
    <col min="21" max="21" width="31.140625" style="235" hidden="1" customWidth="1"/>
    <col min="22" max="22" width="26.42578125" style="235" hidden="1" customWidth="1"/>
    <col min="23" max="23" width="47.28515625" style="235" hidden="1" customWidth="1"/>
    <col min="24" max="24" width="8.85546875" style="235" hidden="1" customWidth="1"/>
    <col min="25" max="25" width="26.42578125" style="235" hidden="1" customWidth="1"/>
    <col min="26" max="26" width="15.28515625" style="235" hidden="1" customWidth="1"/>
    <col min="27" max="27" width="8.85546875" style="235" hidden="1" customWidth="1"/>
    <col min="28" max="28" width="29.28515625" style="235" hidden="1" customWidth="1"/>
    <col min="29" max="29" width="28" style="235" hidden="1" customWidth="1"/>
    <col min="30" max="31" width="29.28515625" style="235" hidden="1" customWidth="1"/>
    <col min="32" max="32" width="28.140625" style="235" hidden="1" customWidth="1"/>
    <col min="33" max="34" width="8.85546875" style="235" hidden="1" customWidth="1"/>
    <col min="35" max="35" width="29" style="235" hidden="1" customWidth="1"/>
    <col min="36" max="46" width="8.85546875" style="235" hidden="1" customWidth="1"/>
    <col min="47" max="16384" width="8.85546875" style="235"/>
  </cols>
  <sheetData>
    <row r="1" spans="1:27"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row>
    <row r="2" spans="1:27"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236" customFormat="1" ht="18" x14ac:dyDescent="0.25">
      <c r="A3" s="234"/>
      <c r="B3" s="85" t="s">
        <v>14</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row>
    <row r="4" spans="1:27" s="236" customFormat="1" ht="15" x14ac:dyDescent="0.25">
      <c r="A4" s="234"/>
      <c r="B4" s="57" t="s">
        <v>91</v>
      </c>
      <c r="C4" s="56"/>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7" s="236" customFormat="1" x14ac:dyDescent="0.2">
      <c r="A5" s="234"/>
      <c r="B5" s="86" t="s">
        <v>141</v>
      </c>
      <c r="C5" s="56" t="str">
        <f>'f-HTFs'!C5</f>
        <v>e-GGRT RY2011.C.01.</v>
      </c>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7" ht="15" x14ac:dyDescent="0.2">
      <c r="A6" s="234"/>
      <c r="B6" s="967" t="s">
        <v>85</v>
      </c>
      <c r="C6" s="968"/>
      <c r="D6" s="968"/>
      <c r="E6" s="968"/>
      <c r="F6" s="968"/>
      <c r="G6" s="968"/>
      <c r="H6" s="968"/>
      <c r="I6" s="100"/>
      <c r="J6" s="101"/>
      <c r="K6" s="102"/>
      <c r="L6" s="102"/>
      <c r="M6" s="102"/>
      <c r="N6" s="102"/>
      <c r="O6" s="234"/>
      <c r="P6" s="234"/>
      <c r="Q6" s="234"/>
      <c r="R6" s="234"/>
      <c r="S6" s="234"/>
      <c r="T6" s="234"/>
      <c r="U6" s="234"/>
      <c r="V6" s="234"/>
      <c r="W6" s="234"/>
      <c r="X6" s="234"/>
      <c r="Y6" s="234"/>
      <c r="Z6" s="234"/>
      <c r="AA6" s="234"/>
    </row>
    <row r="7" spans="1:27" ht="18.75" customHeight="1" x14ac:dyDescent="0.25">
      <c r="A7" s="234"/>
      <c r="B7" s="946" t="s">
        <v>695</v>
      </c>
      <c r="C7" s="947"/>
      <c r="D7" s="947"/>
      <c r="E7" s="947"/>
      <c r="F7" s="947"/>
      <c r="G7" s="947"/>
      <c r="H7" s="947"/>
      <c r="I7" s="152"/>
      <c r="J7" s="153"/>
      <c r="K7" s="98"/>
      <c r="L7" s="98"/>
      <c r="M7" s="98"/>
      <c r="N7" s="98"/>
      <c r="O7" s="234"/>
      <c r="P7" s="234"/>
      <c r="Q7" s="234"/>
      <c r="R7" s="234"/>
      <c r="S7" s="234"/>
      <c r="T7" s="234"/>
      <c r="U7" s="234"/>
      <c r="V7" s="234"/>
      <c r="W7" s="234"/>
      <c r="X7" s="234"/>
      <c r="Y7" s="234"/>
      <c r="Z7" s="234"/>
      <c r="AA7" s="234"/>
    </row>
    <row r="8" spans="1:27" ht="18" customHeight="1" x14ac:dyDescent="0.2">
      <c r="A8" s="234"/>
      <c r="B8" s="948"/>
      <c r="C8" s="949"/>
      <c r="D8" s="949"/>
      <c r="E8" s="949"/>
      <c r="F8" s="949"/>
      <c r="G8" s="949"/>
      <c r="H8" s="949"/>
      <c r="I8" s="74"/>
      <c r="J8" s="75"/>
      <c r="K8" s="74"/>
      <c r="L8" s="74"/>
      <c r="M8" s="74"/>
      <c r="N8" s="74"/>
      <c r="O8" s="234"/>
      <c r="P8" s="234"/>
      <c r="Q8" s="234"/>
      <c r="S8" s="234" t="s">
        <v>540</v>
      </c>
      <c r="T8" s="234"/>
      <c r="U8" s="234"/>
      <c r="V8" s="234"/>
      <c r="W8" s="234"/>
      <c r="X8" s="234"/>
      <c r="Y8" s="234"/>
      <c r="Z8" s="234"/>
      <c r="AA8" s="234"/>
    </row>
    <row r="9" spans="1:27" ht="18" customHeight="1" x14ac:dyDescent="0.2">
      <c r="A9" s="234"/>
      <c r="B9" s="948"/>
      <c r="C9" s="949"/>
      <c r="D9" s="949"/>
      <c r="E9" s="949"/>
      <c r="F9" s="949"/>
      <c r="G9" s="949"/>
      <c r="H9" s="949"/>
      <c r="I9" s="74"/>
      <c r="J9" s="75"/>
      <c r="K9" s="74"/>
      <c r="L9" s="74"/>
      <c r="M9" s="74"/>
      <c r="N9" s="74"/>
      <c r="O9" s="234"/>
      <c r="P9" s="234"/>
      <c r="Q9" s="234"/>
      <c r="R9" s="234"/>
      <c r="S9" s="234"/>
      <c r="T9" s="234"/>
      <c r="U9" s="234"/>
      <c r="V9" s="234"/>
      <c r="W9" s="234"/>
      <c r="X9" s="234"/>
      <c r="Y9" s="234"/>
      <c r="Z9" s="234"/>
      <c r="AA9" s="234"/>
    </row>
    <row r="10" spans="1:27" x14ac:dyDescent="0.2">
      <c r="A10" s="234"/>
      <c r="B10" s="997"/>
      <c r="C10" s="998"/>
      <c r="D10" s="998"/>
      <c r="E10" s="998"/>
      <c r="F10" s="998"/>
      <c r="G10" s="998"/>
      <c r="H10" s="998"/>
      <c r="I10" s="76"/>
      <c r="J10" s="77"/>
      <c r="K10" s="74"/>
      <c r="L10" s="74"/>
      <c r="M10" s="74"/>
      <c r="N10" s="74"/>
      <c r="O10" s="234"/>
      <c r="P10" s="234"/>
      <c r="Q10" s="234"/>
      <c r="R10" s="234"/>
      <c r="S10" s="234"/>
      <c r="T10" s="234"/>
      <c r="U10" s="234"/>
      <c r="V10" s="234"/>
      <c r="W10" s="234"/>
      <c r="X10" s="234"/>
      <c r="Y10" s="234"/>
      <c r="Z10" s="234"/>
      <c r="AA10" s="234"/>
    </row>
    <row r="11" spans="1:27" ht="15" x14ac:dyDescent="0.2">
      <c r="A11" s="234"/>
      <c r="B11" s="103" t="s">
        <v>86</v>
      </c>
      <c r="C11" s="104"/>
      <c r="D11" s="104"/>
      <c r="E11" s="104"/>
      <c r="F11" s="104"/>
      <c r="G11" s="104"/>
      <c r="H11" s="104"/>
      <c r="I11" s="100"/>
      <c r="J11" s="101"/>
      <c r="K11" s="102"/>
      <c r="L11" s="102"/>
      <c r="M11" s="102"/>
      <c r="N11" s="102"/>
      <c r="O11" s="234"/>
      <c r="P11" s="234"/>
      <c r="Q11" s="234"/>
      <c r="R11" s="234"/>
      <c r="S11" s="234"/>
      <c r="T11" s="234"/>
      <c r="U11" s="234"/>
      <c r="V11" s="234"/>
      <c r="W11" s="234"/>
      <c r="X11" s="234"/>
      <c r="Y11" s="234"/>
      <c r="Z11" s="234"/>
      <c r="AA11" s="234"/>
    </row>
    <row r="12" spans="1:27" ht="15" x14ac:dyDescent="0.2">
      <c r="A12" s="234"/>
      <c r="B12" s="60" t="s">
        <v>88</v>
      </c>
      <c r="C12" s="59" t="s">
        <v>724</v>
      </c>
      <c r="D12" s="87"/>
      <c r="E12" s="87"/>
      <c r="F12" s="87"/>
      <c r="G12" s="60"/>
      <c r="H12" s="246"/>
      <c r="I12" s="246"/>
      <c r="J12" s="246"/>
      <c r="K12" s="246"/>
      <c r="L12" s="246"/>
      <c r="M12" s="246"/>
      <c r="N12" s="246"/>
      <c r="O12" s="234"/>
      <c r="P12" s="234"/>
      <c r="Q12" s="234"/>
      <c r="R12" s="234"/>
      <c r="S12" s="234"/>
      <c r="T12" s="234"/>
      <c r="U12" s="234"/>
      <c r="V12" s="234"/>
      <c r="W12" s="234"/>
      <c r="X12" s="234"/>
      <c r="Y12" s="234"/>
      <c r="Z12" s="234"/>
      <c r="AA12" s="234"/>
    </row>
    <row r="13" spans="1:27" ht="15" x14ac:dyDescent="0.2">
      <c r="A13" s="234"/>
      <c r="B13" s="60" t="s">
        <v>89</v>
      </c>
      <c r="C13" s="158" t="s">
        <v>87</v>
      </c>
      <c r="D13" s="87"/>
      <c r="E13" s="87"/>
      <c r="F13" s="87"/>
      <c r="G13" s="60"/>
      <c r="H13" s="246"/>
      <c r="I13" s="246"/>
      <c r="J13" s="246"/>
      <c r="K13" s="246"/>
      <c r="L13" s="246"/>
      <c r="M13" s="246"/>
      <c r="N13" s="246"/>
      <c r="O13" s="234"/>
      <c r="P13" s="234"/>
      <c r="Q13" s="234"/>
      <c r="R13" s="234"/>
      <c r="S13" s="234"/>
      <c r="T13" s="234"/>
      <c r="U13" s="234"/>
      <c r="V13" s="234"/>
      <c r="W13" s="234"/>
      <c r="X13" s="234"/>
      <c r="Y13" s="234"/>
      <c r="Z13" s="234"/>
      <c r="AA13" s="234"/>
    </row>
    <row r="14" spans="1:27" x14ac:dyDescent="0.2">
      <c r="A14" s="234"/>
      <c r="B14" s="234"/>
      <c r="C14" s="234"/>
      <c r="D14" s="234"/>
      <c r="E14" s="234"/>
      <c r="F14" s="234"/>
      <c r="G14" s="234"/>
      <c r="H14" s="234"/>
      <c r="I14" s="234"/>
      <c r="J14" s="234"/>
      <c r="K14" s="234"/>
      <c r="L14" s="234"/>
      <c r="M14" s="234"/>
      <c r="N14" s="234"/>
      <c r="O14" s="234"/>
      <c r="P14" s="234"/>
      <c r="Q14" s="234"/>
      <c r="R14" s="234"/>
      <c r="S14" s="234"/>
      <c r="T14" s="33" t="s">
        <v>75</v>
      </c>
      <c r="U14" s="33"/>
      <c r="V14" s="234"/>
      <c r="W14" s="234"/>
      <c r="X14" s="234"/>
      <c r="Z14" s="234"/>
      <c r="AA14" s="234"/>
    </row>
    <row r="15" spans="1:27" ht="13.5" customHeight="1" x14ac:dyDescent="0.3">
      <c r="A15" s="234"/>
      <c r="B15" s="234"/>
      <c r="C15" s="234"/>
      <c r="D15" s="234"/>
      <c r="E15" s="234"/>
      <c r="F15" s="234"/>
      <c r="G15" s="234"/>
      <c r="H15" s="234"/>
      <c r="I15" s="234"/>
      <c r="J15" s="234"/>
      <c r="K15" s="234"/>
      <c r="L15" s="234"/>
      <c r="M15" s="234"/>
      <c r="N15" s="234"/>
      <c r="O15" s="234"/>
      <c r="P15" s="234"/>
      <c r="Q15" s="234"/>
      <c r="R15" s="234"/>
      <c r="S15" s="234"/>
      <c r="T15" s="237" t="s">
        <v>174</v>
      </c>
      <c r="U15" s="216" t="s">
        <v>374</v>
      </c>
      <c r="V15" s="234"/>
      <c r="W15" s="234"/>
      <c r="X15" s="234"/>
      <c r="Y15" s="240"/>
      <c r="AA15" s="234"/>
    </row>
    <row r="16" spans="1:27" ht="11.25" customHeight="1" x14ac:dyDescent="0.3">
      <c r="A16" s="234"/>
      <c r="B16" s="234"/>
      <c r="C16" s="234"/>
      <c r="D16" s="234"/>
      <c r="E16" s="234"/>
      <c r="F16" s="234"/>
      <c r="G16" s="234"/>
      <c r="H16" s="234"/>
      <c r="I16" s="234"/>
      <c r="J16" s="234"/>
      <c r="K16" s="234"/>
      <c r="L16" s="234"/>
      <c r="M16" s="234"/>
      <c r="N16" s="234"/>
      <c r="O16" s="234"/>
      <c r="P16" s="234"/>
      <c r="Q16" s="234"/>
      <c r="R16" s="234"/>
      <c r="S16" s="234"/>
      <c r="T16" s="213" t="s">
        <v>175</v>
      </c>
      <c r="U16" s="216" t="s">
        <v>377</v>
      </c>
      <c r="V16" s="234"/>
      <c r="W16" s="234"/>
      <c r="X16" s="234"/>
      <c r="Y16" s="240"/>
      <c r="AA16" s="234"/>
    </row>
    <row r="17" spans="1:31" ht="10.5" customHeight="1" x14ac:dyDescent="0.3">
      <c r="A17" s="234"/>
      <c r="C17" s="234"/>
      <c r="D17" s="234"/>
      <c r="E17" s="234"/>
      <c r="F17" s="234"/>
      <c r="G17" s="234"/>
      <c r="H17" s="234"/>
      <c r="I17" s="234"/>
      <c r="J17" s="234"/>
      <c r="K17" s="234"/>
      <c r="L17" s="234"/>
      <c r="M17" s="234"/>
      <c r="N17" s="234"/>
      <c r="O17" s="234"/>
      <c r="P17" s="234"/>
      <c r="Q17" s="234"/>
      <c r="R17" s="234"/>
      <c r="S17" s="234"/>
      <c r="T17" s="213" t="s">
        <v>177</v>
      </c>
      <c r="U17" s="216" t="s">
        <v>380</v>
      </c>
      <c r="V17" s="234"/>
      <c r="W17" s="234"/>
      <c r="X17" s="234"/>
      <c r="Y17" s="240"/>
      <c r="AA17" s="234"/>
    </row>
    <row r="18" spans="1:31" ht="16.5" x14ac:dyDescent="0.3">
      <c r="A18" s="234"/>
      <c r="B18" s="249" t="s">
        <v>60</v>
      </c>
      <c r="C18" s="234"/>
      <c r="D18" s="234"/>
      <c r="E18" s="234"/>
      <c r="F18" s="234"/>
      <c r="G18" s="234"/>
      <c r="H18" s="234"/>
      <c r="I18" s="234"/>
      <c r="J18" s="234"/>
      <c r="K18" s="234"/>
      <c r="L18" s="234"/>
      <c r="M18" s="234"/>
      <c r="N18" s="234"/>
      <c r="O18" s="234"/>
      <c r="P18" s="234"/>
      <c r="Q18" s="234"/>
      <c r="R18" s="234"/>
      <c r="S18" s="234"/>
      <c r="T18" s="213" t="s">
        <v>189</v>
      </c>
      <c r="U18" s="216" t="s">
        <v>389</v>
      </c>
      <c r="V18" s="234"/>
      <c r="W18" s="234"/>
      <c r="X18" s="234"/>
      <c r="Y18" s="240"/>
      <c r="AA18" s="234"/>
    </row>
    <row r="19" spans="1:31" ht="16.5" x14ac:dyDescent="0.3">
      <c r="A19" s="234"/>
      <c r="B19" s="234"/>
      <c r="C19" s="234"/>
      <c r="D19" s="234"/>
      <c r="E19" s="234"/>
      <c r="F19" s="234"/>
      <c r="G19" s="234"/>
      <c r="H19" s="234"/>
      <c r="I19" s="234"/>
      <c r="J19" s="234"/>
      <c r="K19" s="234"/>
      <c r="L19" s="234"/>
      <c r="M19" s="234"/>
      <c r="N19" s="234"/>
      <c r="O19" s="234"/>
      <c r="P19" s="234"/>
      <c r="Q19" s="234"/>
      <c r="R19" s="234"/>
      <c r="S19" s="234"/>
      <c r="T19" s="213" t="s">
        <v>176</v>
      </c>
      <c r="U19" s="216" t="s">
        <v>309</v>
      </c>
      <c r="V19" s="234"/>
      <c r="W19" s="234"/>
      <c r="X19" s="234"/>
      <c r="Y19" s="240"/>
      <c r="AA19" s="234"/>
    </row>
    <row r="20" spans="1:31" ht="16.5" x14ac:dyDescent="0.3">
      <c r="A20" s="234"/>
      <c r="B20" s="234"/>
      <c r="C20" s="234"/>
      <c r="D20" s="234"/>
      <c r="E20" s="234"/>
      <c r="F20" s="234"/>
      <c r="G20" s="234"/>
      <c r="H20" s="234"/>
      <c r="I20" s="234"/>
      <c r="J20" s="234"/>
      <c r="K20" s="234"/>
      <c r="L20" s="234"/>
      <c r="M20" s="234"/>
      <c r="N20" s="234"/>
      <c r="O20" s="234"/>
      <c r="P20" s="234"/>
      <c r="Q20" s="234"/>
      <c r="R20" s="234"/>
      <c r="S20" s="234"/>
      <c r="T20" s="213" t="s">
        <v>202</v>
      </c>
      <c r="U20" s="216" t="s">
        <v>312</v>
      </c>
      <c r="V20" s="234"/>
      <c r="W20" s="234"/>
      <c r="X20" s="234"/>
      <c r="Y20" s="240"/>
      <c r="AA20" s="234"/>
    </row>
    <row r="21" spans="1:31" ht="16.5" x14ac:dyDescent="0.3">
      <c r="A21" s="234"/>
      <c r="B21" s="234"/>
      <c r="C21" s="234"/>
      <c r="D21" s="234"/>
      <c r="E21" s="234"/>
      <c r="F21" s="234"/>
      <c r="G21" s="234"/>
      <c r="H21" s="234"/>
      <c r="I21" s="234"/>
      <c r="J21" s="234"/>
      <c r="K21" s="234"/>
      <c r="L21" s="234"/>
      <c r="M21" s="234"/>
      <c r="N21" s="234"/>
      <c r="O21" s="234"/>
      <c r="P21" s="234"/>
      <c r="Q21" s="234"/>
      <c r="R21" s="234"/>
      <c r="S21" s="234"/>
      <c r="T21" s="242" t="s">
        <v>178</v>
      </c>
      <c r="U21" s="216" t="s">
        <v>371</v>
      </c>
      <c r="V21" s="234"/>
      <c r="W21" s="234"/>
      <c r="X21" s="234"/>
      <c r="Y21" s="241"/>
      <c r="AA21" s="234"/>
    </row>
    <row r="22" spans="1:31" ht="16.5" x14ac:dyDescent="0.3">
      <c r="A22" s="234"/>
      <c r="B22" s="234"/>
      <c r="C22" s="234"/>
      <c r="D22" s="234"/>
      <c r="E22" s="234"/>
      <c r="F22" s="234"/>
      <c r="G22" s="234"/>
      <c r="H22" s="234"/>
      <c r="I22" s="234"/>
      <c r="J22" s="234"/>
      <c r="K22" s="234"/>
      <c r="L22" s="234"/>
      <c r="M22" s="234"/>
      <c r="N22" s="234"/>
      <c r="O22" s="234"/>
      <c r="P22" s="234"/>
      <c r="Q22" s="234"/>
      <c r="R22" s="234"/>
      <c r="S22" s="234"/>
      <c r="T22" s="213" t="s">
        <v>179</v>
      </c>
      <c r="U22" s="216" t="s">
        <v>365</v>
      </c>
      <c r="V22" s="234"/>
      <c r="W22" s="234"/>
      <c r="X22" s="234"/>
      <c r="Y22" s="234"/>
      <c r="AA22" s="234"/>
    </row>
    <row r="23" spans="1:31" x14ac:dyDescent="0.2">
      <c r="A23" s="234"/>
      <c r="B23" s="234"/>
      <c r="C23" s="234"/>
      <c r="D23" s="234"/>
      <c r="E23" s="234"/>
      <c r="F23" s="234"/>
      <c r="G23" s="234"/>
      <c r="H23" s="234"/>
      <c r="I23" s="234"/>
      <c r="J23" s="234"/>
      <c r="K23" s="234"/>
      <c r="L23" s="234"/>
      <c r="M23" s="234"/>
      <c r="N23" s="234"/>
      <c r="O23" s="234"/>
      <c r="P23" s="234"/>
      <c r="Q23" s="234"/>
      <c r="R23" s="234"/>
      <c r="S23" s="234"/>
      <c r="U23" s="122" t="s">
        <v>520</v>
      </c>
      <c r="V23" s="234"/>
      <c r="W23" s="234"/>
      <c r="X23" s="234"/>
      <c r="Y23" s="240"/>
      <c r="AA23" s="234"/>
    </row>
    <row r="24" spans="1:31" x14ac:dyDescent="0.2">
      <c r="A24" s="234"/>
      <c r="B24" s="234"/>
      <c r="C24" s="234"/>
      <c r="D24" s="234"/>
      <c r="E24" s="234"/>
      <c r="F24" s="234"/>
      <c r="G24" s="234"/>
      <c r="H24" s="234"/>
      <c r="I24" s="234"/>
      <c r="J24" s="234"/>
      <c r="K24" s="234"/>
      <c r="L24" s="234"/>
      <c r="M24" s="234"/>
      <c r="N24" s="234"/>
      <c r="O24" s="234"/>
      <c r="P24" s="234"/>
      <c r="Q24" s="234"/>
      <c r="R24" s="234"/>
      <c r="S24" s="234"/>
      <c r="V24" s="234"/>
      <c r="W24" s="234"/>
      <c r="X24" s="234"/>
      <c r="Y24" s="240"/>
      <c r="AA24" s="234"/>
    </row>
    <row r="25" spans="1:31" ht="17.25" thickBot="1" x14ac:dyDescent="0.35">
      <c r="A25" s="234"/>
      <c r="B25" s="234"/>
      <c r="C25" s="234"/>
      <c r="D25" s="234"/>
      <c r="E25" s="234"/>
      <c r="F25" s="234"/>
      <c r="G25" s="234"/>
      <c r="H25" s="234"/>
      <c r="I25" s="234"/>
      <c r="J25" s="234"/>
      <c r="K25" s="234"/>
      <c r="L25" s="234"/>
      <c r="M25" s="234"/>
      <c r="N25" s="234"/>
      <c r="O25" s="234"/>
      <c r="P25" s="234"/>
      <c r="Q25" s="234"/>
      <c r="R25" s="234"/>
      <c r="S25" s="234"/>
      <c r="T25" s="237" t="s">
        <v>174</v>
      </c>
      <c r="U25" s="216" t="s">
        <v>374</v>
      </c>
      <c r="V25" s="234"/>
      <c r="W25" s="123" t="s">
        <v>523</v>
      </c>
      <c r="X25" s="239" t="s">
        <v>374</v>
      </c>
      <c r="Y25" s="240"/>
      <c r="AA25" s="234"/>
    </row>
    <row r="26" spans="1:31" ht="88.5" thickBot="1" x14ac:dyDescent="0.35">
      <c r="A26" s="234"/>
      <c r="B26" s="250" t="s">
        <v>110</v>
      </c>
      <c r="C26" s="251" t="s">
        <v>522</v>
      </c>
      <c r="D26" s="252" t="s">
        <v>63</v>
      </c>
      <c r="E26" s="252" t="s">
        <v>430</v>
      </c>
      <c r="F26" s="253" t="s">
        <v>613</v>
      </c>
      <c r="G26" s="253" t="s">
        <v>62</v>
      </c>
      <c r="H26" s="253" t="s">
        <v>416</v>
      </c>
      <c r="I26" s="254" t="s">
        <v>417</v>
      </c>
      <c r="J26" s="255" t="s">
        <v>521</v>
      </c>
      <c r="K26" s="234"/>
      <c r="L26" s="234"/>
      <c r="M26" s="234"/>
      <c r="N26" s="234"/>
      <c r="O26" s="234"/>
      <c r="P26" s="234"/>
      <c r="Q26" s="234"/>
      <c r="R26" s="234"/>
      <c r="S26" s="234"/>
      <c r="T26" s="213" t="s">
        <v>175</v>
      </c>
      <c r="U26" s="216" t="s">
        <v>377</v>
      </c>
      <c r="V26" s="234"/>
      <c r="W26" s="123" t="s">
        <v>524</v>
      </c>
      <c r="X26" s="239" t="s">
        <v>377</v>
      </c>
      <c r="Y26" s="234"/>
      <c r="Z26" s="240"/>
      <c r="AB26" s="234"/>
      <c r="AC26" s="234"/>
      <c r="AD26" s="234"/>
      <c r="AE26" s="234"/>
    </row>
    <row r="27" spans="1:31" ht="18" customHeight="1" x14ac:dyDescent="0.3">
      <c r="A27" s="234"/>
      <c r="B27" s="89"/>
      <c r="C27" s="93"/>
      <c r="D27" s="478"/>
      <c r="E27" s="479"/>
      <c r="F27" s="478"/>
      <c r="G27" s="480"/>
      <c r="H27" s="481"/>
      <c r="I27" s="482"/>
      <c r="J27" s="257" t="str">
        <f>IF(B27="","",F27*G27*H27+I27)</f>
        <v/>
      </c>
      <c r="K27" s="234"/>
      <c r="L27" s="234"/>
      <c r="M27" s="234"/>
      <c r="N27" s="234"/>
      <c r="O27" s="234"/>
      <c r="P27" s="234"/>
      <c r="Q27" s="234"/>
      <c r="R27" s="234"/>
      <c r="S27" s="234"/>
      <c r="T27" s="213" t="s">
        <v>177</v>
      </c>
      <c r="U27" s="216" t="s">
        <v>380</v>
      </c>
      <c r="V27" s="234"/>
      <c r="W27" s="123" t="s">
        <v>525</v>
      </c>
      <c r="X27" s="239" t="s">
        <v>380</v>
      </c>
      <c r="Y27" s="234"/>
      <c r="Z27" s="240"/>
      <c r="AB27" s="234"/>
      <c r="AC27" s="234"/>
      <c r="AD27" s="234"/>
      <c r="AE27" s="234"/>
    </row>
    <row r="28" spans="1:31" ht="18" customHeight="1" x14ac:dyDescent="0.3">
      <c r="A28" s="234"/>
      <c r="B28" s="90"/>
      <c r="C28" s="94"/>
      <c r="D28" s="483"/>
      <c r="E28" s="483"/>
      <c r="F28" s="483"/>
      <c r="G28" s="484"/>
      <c r="H28" s="485"/>
      <c r="I28" s="486"/>
      <c r="J28" s="263" t="str">
        <f t="shared" ref="J28:J66" si="0">IF(B28="","",F28*G28*H28+I28)</f>
        <v/>
      </c>
      <c r="K28" s="234"/>
      <c r="L28" s="234"/>
      <c r="M28" s="234"/>
      <c r="N28" s="234"/>
      <c r="O28" s="234"/>
      <c r="P28" s="234"/>
      <c r="Q28" s="234"/>
      <c r="R28" s="234"/>
      <c r="S28" s="234"/>
      <c r="T28" s="213" t="s">
        <v>189</v>
      </c>
      <c r="U28" s="216" t="s">
        <v>389</v>
      </c>
      <c r="V28" s="234"/>
      <c r="W28" s="123" t="s">
        <v>526</v>
      </c>
      <c r="X28" s="239" t="s">
        <v>389</v>
      </c>
      <c r="Y28" s="234"/>
      <c r="Z28" s="241"/>
      <c r="AB28" s="234"/>
      <c r="AC28" s="234"/>
      <c r="AD28" s="234"/>
      <c r="AE28" s="234"/>
    </row>
    <row r="29" spans="1:31" ht="18" customHeight="1" x14ac:dyDescent="0.3">
      <c r="A29" s="234"/>
      <c r="B29" s="90"/>
      <c r="C29" s="94"/>
      <c r="D29" s="483"/>
      <c r="E29" s="483"/>
      <c r="F29" s="483"/>
      <c r="G29" s="484"/>
      <c r="H29" s="485"/>
      <c r="I29" s="486"/>
      <c r="J29" s="263" t="str">
        <f t="shared" si="0"/>
        <v/>
      </c>
      <c r="K29" s="234"/>
      <c r="L29" s="234"/>
      <c r="M29" s="234"/>
      <c r="N29" s="234"/>
      <c r="O29" s="234"/>
      <c r="P29" s="234"/>
      <c r="Q29" s="234"/>
      <c r="R29" s="234"/>
      <c r="S29" s="234"/>
      <c r="T29" s="213" t="s">
        <v>176</v>
      </c>
      <c r="U29" s="216" t="s">
        <v>309</v>
      </c>
      <c r="V29" s="234"/>
      <c r="W29" s="123" t="s">
        <v>530</v>
      </c>
      <c r="X29" s="125" t="s">
        <v>517</v>
      </c>
      <c r="Y29" s="234"/>
      <c r="Z29" s="234"/>
      <c r="AB29" s="234"/>
      <c r="AC29" s="234"/>
      <c r="AD29" s="234"/>
      <c r="AE29" s="234"/>
    </row>
    <row r="30" spans="1:31" ht="18" customHeight="1" x14ac:dyDescent="0.3">
      <c r="A30" s="234"/>
      <c r="B30" s="90"/>
      <c r="C30" s="94"/>
      <c r="D30" s="483"/>
      <c r="E30" s="483"/>
      <c r="F30" s="483"/>
      <c r="G30" s="484"/>
      <c r="H30" s="485"/>
      <c r="I30" s="486"/>
      <c r="J30" s="263" t="str">
        <f t="shared" si="0"/>
        <v/>
      </c>
      <c r="K30" s="234"/>
      <c r="L30" s="234"/>
      <c r="M30" s="234"/>
      <c r="N30" s="234"/>
      <c r="O30" s="234"/>
      <c r="P30" s="234"/>
      <c r="Q30" s="234"/>
      <c r="R30" s="234"/>
      <c r="S30" s="234"/>
      <c r="T30" s="213" t="s">
        <v>202</v>
      </c>
      <c r="U30" s="216" t="s">
        <v>312</v>
      </c>
      <c r="V30" s="234"/>
      <c r="W30" s="123" t="s">
        <v>531</v>
      </c>
      <c r="X30" s="125" t="s">
        <v>518</v>
      </c>
      <c r="Y30" s="234"/>
      <c r="Z30" s="240"/>
      <c r="AB30" s="234"/>
      <c r="AC30" s="234"/>
      <c r="AD30" s="234"/>
      <c r="AE30" s="234"/>
    </row>
    <row r="31" spans="1:31" ht="18" customHeight="1" x14ac:dyDescent="0.3">
      <c r="A31" s="234"/>
      <c r="B31" s="90"/>
      <c r="C31" s="94"/>
      <c r="D31" s="483"/>
      <c r="E31" s="483"/>
      <c r="F31" s="483"/>
      <c r="G31" s="484"/>
      <c r="H31" s="485"/>
      <c r="I31" s="486"/>
      <c r="J31" s="263" t="str">
        <f t="shared" si="0"/>
        <v/>
      </c>
      <c r="K31" s="234"/>
      <c r="L31" s="234"/>
      <c r="M31" s="234"/>
      <c r="N31" s="234"/>
      <c r="O31" s="234"/>
      <c r="P31" s="234"/>
      <c r="Q31" s="234"/>
      <c r="R31" s="234"/>
      <c r="S31" s="234"/>
      <c r="T31" s="242" t="s">
        <v>178</v>
      </c>
      <c r="U31" s="216" t="s">
        <v>371</v>
      </c>
      <c r="V31" s="234"/>
      <c r="W31" s="123" t="s">
        <v>532</v>
      </c>
      <c r="X31" s="125" t="s">
        <v>519</v>
      </c>
      <c r="Y31" s="234"/>
      <c r="Z31" s="240"/>
      <c r="AB31" s="234"/>
      <c r="AC31" s="234"/>
      <c r="AD31" s="234"/>
      <c r="AE31" s="234"/>
    </row>
    <row r="32" spans="1:31" ht="18" customHeight="1" x14ac:dyDescent="0.3">
      <c r="A32" s="234"/>
      <c r="B32" s="90"/>
      <c r="C32" s="94"/>
      <c r="D32" s="483"/>
      <c r="E32" s="483"/>
      <c r="F32" s="483"/>
      <c r="G32" s="484"/>
      <c r="H32" s="485"/>
      <c r="I32" s="486"/>
      <c r="J32" s="263" t="str">
        <f t="shared" si="0"/>
        <v/>
      </c>
      <c r="K32" s="234"/>
      <c r="L32" s="234"/>
      <c r="M32" s="234"/>
      <c r="N32" s="234"/>
      <c r="O32" s="234"/>
      <c r="P32" s="234"/>
      <c r="Q32" s="234"/>
      <c r="R32" s="234"/>
      <c r="S32" s="234"/>
      <c r="T32" s="213" t="s">
        <v>179</v>
      </c>
      <c r="U32" s="216" t="s">
        <v>365</v>
      </c>
      <c r="V32" s="234"/>
      <c r="W32" s="123" t="s">
        <v>533</v>
      </c>
      <c r="X32" s="239" t="s">
        <v>309</v>
      </c>
      <c r="Y32" s="234"/>
      <c r="Z32" s="240"/>
      <c r="AB32" s="234"/>
      <c r="AC32" s="234"/>
      <c r="AD32" s="234"/>
      <c r="AE32" s="234"/>
    </row>
    <row r="33" spans="1:43" ht="18" customHeight="1" x14ac:dyDescent="0.3">
      <c r="A33" s="234"/>
      <c r="B33" s="90"/>
      <c r="C33" s="94"/>
      <c r="D33" s="483"/>
      <c r="E33" s="483"/>
      <c r="F33" s="483"/>
      <c r="G33" s="484"/>
      <c r="H33" s="485"/>
      <c r="I33" s="486"/>
      <c r="J33" s="263" t="str">
        <f t="shared" si="0"/>
        <v/>
      </c>
      <c r="K33" s="234"/>
      <c r="L33" s="234"/>
      <c r="M33" s="234"/>
      <c r="N33" s="234"/>
      <c r="O33" s="234"/>
      <c r="P33" s="234"/>
      <c r="Q33" s="234"/>
      <c r="R33" s="234"/>
      <c r="S33" s="234"/>
      <c r="T33" s="213" t="s">
        <v>120</v>
      </c>
      <c r="U33" s="121" t="s">
        <v>518</v>
      </c>
      <c r="V33" s="234"/>
      <c r="W33" s="124" t="s">
        <v>528</v>
      </c>
      <c r="X33" s="239" t="s">
        <v>312</v>
      </c>
      <c r="Y33" s="234"/>
      <c r="Z33" s="240"/>
      <c r="AB33" s="234"/>
      <c r="AC33" s="234"/>
      <c r="AD33" s="234"/>
      <c r="AE33" s="234"/>
    </row>
    <row r="34" spans="1:43" ht="18" customHeight="1" x14ac:dyDescent="0.3">
      <c r="A34" s="234"/>
      <c r="B34" s="90"/>
      <c r="C34" s="94"/>
      <c r="D34" s="483"/>
      <c r="E34" s="483"/>
      <c r="F34" s="483"/>
      <c r="G34" s="484"/>
      <c r="H34" s="485"/>
      <c r="I34" s="486"/>
      <c r="J34" s="263" t="str">
        <f>IF(B34="","",F34*G34*H34+I34)</f>
        <v/>
      </c>
      <c r="K34" s="234"/>
      <c r="L34" s="234"/>
      <c r="M34" s="234"/>
      <c r="N34" s="234"/>
      <c r="O34" s="234"/>
      <c r="P34" s="234"/>
      <c r="Q34" s="234"/>
      <c r="R34" s="234"/>
      <c r="S34" s="234"/>
      <c r="T34" s="213" t="s">
        <v>121</v>
      </c>
      <c r="U34" s="121" t="s">
        <v>519</v>
      </c>
      <c r="V34" s="234"/>
      <c r="W34" s="124" t="s">
        <v>529</v>
      </c>
      <c r="X34" s="239" t="s">
        <v>371</v>
      </c>
      <c r="Y34" s="234"/>
      <c r="Z34" s="240"/>
      <c r="AB34" s="234"/>
      <c r="AC34" s="234"/>
      <c r="AD34" s="234"/>
      <c r="AE34" s="234"/>
      <c r="AF34" s="270"/>
      <c r="AG34" s="270"/>
      <c r="AH34" s="270"/>
      <c r="AI34" s="270"/>
      <c r="AJ34" s="270"/>
      <c r="AK34" s="270"/>
      <c r="AL34" s="619"/>
      <c r="AM34" s="619"/>
      <c r="AN34" s="270"/>
      <c r="AO34" s="270"/>
      <c r="AP34" s="270"/>
      <c r="AQ34" s="270"/>
    </row>
    <row r="35" spans="1:43" ht="18" customHeight="1" x14ac:dyDescent="0.3">
      <c r="A35" s="234"/>
      <c r="B35" s="92"/>
      <c r="C35" s="94"/>
      <c r="D35" s="487"/>
      <c r="E35" s="487"/>
      <c r="F35" s="487"/>
      <c r="G35" s="703"/>
      <c r="H35" s="704"/>
      <c r="I35" s="705"/>
      <c r="J35" s="284" t="str">
        <f t="shared" si="0"/>
        <v/>
      </c>
      <c r="K35" s="234"/>
      <c r="L35" s="234"/>
      <c r="M35" s="234"/>
      <c r="N35" s="234"/>
      <c r="O35" s="234"/>
      <c r="P35" s="234"/>
      <c r="Q35" s="234"/>
      <c r="R35" s="234"/>
      <c r="S35" s="234"/>
      <c r="T35" s="213" t="s">
        <v>122</v>
      </c>
      <c r="U35" s="121" t="s">
        <v>517</v>
      </c>
      <c r="V35" s="234"/>
      <c r="W35" s="124" t="s">
        <v>527</v>
      </c>
      <c r="X35" s="239" t="s">
        <v>365</v>
      </c>
      <c r="Y35" s="234"/>
      <c r="Z35" s="240"/>
      <c r="AB35" s="234"/>
      <c r="AC35" s="234"/>
      <c r="AD35" s="234"/>
      <c r="AE35" s="234"/>
    </row>
    <row r="36" spans="1:43" ht="18" customHeight="1" x14ac:dyDescent="0.2">
      <c r="A36" s="234"/>
      <c r="B36" s="92"/>
      <c r="C36" s="94"/>
      <c r="D36" s="483"/>
      <c r="E36" s="483"/>
      <c r="F36" s="483"/>
      <c r="G36" s="484"/>
      <c r="H36" s="485"/>
      <c r="I36" s="486"/>
      <c r="J36" s="263" t="str">
        <f t="shared" si="0"/>
        <v/>
      </c>
      <c r="K36" s="234"/>
      <c r="L36" s="234"/>
      <c r="M36" s="234"/>
      <c r="N36" s="234"/>
      <c r="O36" s="234"/>
      <c r="P36" s="234"/>
      <c r="Q36" s="234"/>
      <c r="R36" s="234"/>
      <c r="S36" s="234"/>
      <c r="U36" s="122" t="s">
        <v>520</v>
      </c>
      <c r="V36" s="234"/>
      <c r="W36" s="126" t="s">
        <v>520</v>
      </c>
      <c r="X36" s="126" t="s">
        <v>520</v>
      </c>
      <c r="Y36" s="234"/>
      <c r="Z36" s="234"/>
      <c r="AB36" s="234"/>
      <c r="AC36" s="234"/>
      <c r="AD36" s="234"/>
      <c r="AE36" s="234"/>
    </row>
    <row r="37" spans="1:43" ht="18" customHeight="1" x14ac:dyDescent="0.2">
      <c r="A37" s="234"/>
      <c r="B37" s="92"/>
      <c r="C37" s="94"/>
      <c r="D37" s="483"/>
      <c r="E37" s="487"/>
      <c r="F37" s="483"/>
      <c r="G37" s="484"/>
      <c r="H37" s="485"/>
      <c r="I37" s="486"/>
      <c r="J37" s="263" t="str">
        <f t="shared" si="0"/>
        <v/>
      </c>
      <c r="K37" s="234"/>
      <c r="L37" s="234"/>
      <c r="M37" s="234"/>
      <c r="N37" s="234"/>
      <c r="O37" s="234"/>
      <c r="P37" s="234"/>
      <c r="Q37" s="234"/>
      <c r="R37" s="234"/>
      <c r="S37" s="234"/>
      <c r="T37" s="234"/>
      <c r="U37" s="234"/>
      <c r="V37" s="234"/>
      <c r="W37" s="234"/>
      <c r="X37" s="234"/>
      <c r="Y37" s="234"/>
      <c r="Z37" s="234"/>
      <c r="AB37" s="234"/>
      <c r="AC37" s="234"/>
      <c r="AD37" s="234"/>
      <c r="AE37" s="234"/>
    </row>
    <row r="38" spans="1:43" ht="18" customHeight="1" x14ac:dyDescent="0.2">
      <c r="A38" s="234"/>
      <c r="B38" s="92"/>
      <c r="C38" s="94"/>
      <c r="D38" s="483"/>
      <c r="E38" s="483"/>
      <c r="F38" s="483"/>
      <c r="G38" s="484"/>
      <c r="H38" s="485"/>
      <c r="I38" s="486"/>
      <c r="J38" s="263" t="str">
        <f t="shared" si="0"/>
        <v/>
      </c>
      <c r="K38" s="234"/>
      <c r="L38" s="234"/>
      <c r="M38" s="234"/>
      <c r="N38" s="234"/>
      <c r="O38" s="234"/>
      <c r="P38" s="234"/>
      <c r="Q38" s="234"/>
      <c r="R38" s="234"/>
      <c r="S38" s="234"/>
      <c r="T38" s="234"/>
      <c r="U38" s="234"/>
      <c r="V38" s="234"/>
      <c r="W38" s="234"/>
      <c r="X38" s="234"/>
      <c r="Y38" s="234"/>
      <c r="Z38" s="234"/>
      <c r="AA38" s="234"/>
      <c r="AB38" s="234"/>
      <c r="AC38" s="234"/>
      <c r="AD38" s="234"/>
      <c r="AE38" s="234"/>
    </row>
    <row r="39" spans="1:43" ht="18" customHeight="1" x14ac:dyDescent="0.2">
      <c r="A39" s="234"/>
      <c r="B39" s="92"/>
      <c r="C39" s="94"/>
      <c r="D39" s="483"/>
      <c r="E39" s="483"/>
      <c r="F39" s="483"/>
      <c r="G39" s="484"/>
      <c r="H39" s="485"/>
      <c r="I39" s="486"/>
      <c r="J39" s="263"/>
      <c r="K39" s="234"/>
      <c r="L39" s="234"/>
      <c r="M39" s="234"/>
      <c r="N39" s="234"/>
      <c r="O39" s="234"/>
      <c r="P39" s="234"/>
      <c r="Q39" s="234"/>
      <c r="R39" s="234"/>
      <c r="S39" s="234"/>
      <c r="T39" s="234"/>
      <c r="U39" s="234"/>
      <c r="V39" s="234"/>
      <c r="W39" s="234"/>
      <c r="X39" s="234"/>
      <c r="Y39" s="234"/>
      <c r="Z39" s="234"/>
      <c r="AA39" s="234"/>
      <c r="AB39" s="234"/>
      <c r="AC39" s="234"/>
      <c r="AD39" s="234"/>
      <c r="AE39" s="234"/>
    </row>
    <row r="40" spans="1:43" ht="18" customHeight="1" x14ac:dyDescent="0.2">
      <c r="A40" s="234"/>
      <c r="B40" s="92"/>
      <c r="C40" s="94"/>
      <c r="D40" s="483"/>
      <c r="E40" s="483"/>
      <c r="F40" s="483"/>
      <c r="G40" s="484"/>
      <c r="H40" s="485"/>
      <c r="I40" s="486"/>
      <c r="J40" s="263"/>
      <c r="K40" s="234"/>
      <c r="L40" s="234"/>
      <c r="M40" s="234"/>
      <c r="N40" s="234"/>
      <c r="O40" s="234"/>
      <c r="P40" s="234"/>
      <c r="Q40" s="234"/>
      <c r="R40" s="234"/>
      <c r="S40" s="234"/>
      <c r="T40" s="234"/>
      <c r="U40" s="234"/>
      <c r="V40" s="234"/>
      <c r="W40" s="234"/>
      <c r="X40" s="234"/>
      <c r="Y40" s="234"/>
      <c r="Z40" s="234"/>
      <c r="AA40" s="234"/>
      <c r="AB40" s="234"/>
      <c r="AC40" s="234"/>
      <c r="AD40" s="234"/>
      <c r="AE40" s="234"/>
    </row>
    <row r="41" spans="1:43" ht="18" customHeight="1" x14ac:dyDescent="0.2">
      <c r="A41" s="234"/>
      <c r="B41" s="92"/>
      <c r="C41" s="94"/>
      <c r="D41" s="483"/>
      <c r="E41" s="483"/>
      <c r="F41" s="483"/>
      <c r="G41" s="484"/>
      <c r="H41" s="485"/>
      <c r="I41" s="486"/>
      <c r="J41" s="263"/>
      <c r="K41" s="234"/>
      <c r="L41" s="234"/>
      <c r="M41" s="234"/>
      <c r="N41" s="234"/>
      <c r="O41" s="234"/>
      <c r="P41" s="234"/>
      <c r="Q41" s="234"/>
      <c r="R41" s="234"/>
      <c r="S41" s="234"/>
      <c r="T41" s="234"/>
      <c r="U41" s="234"/>
      <c r="V41" s="234"/>
      <c r="W41" s="234"/>
      <c r="X41" s="234"/>
      <c r="Y41" s="234"/>
      <c r="Z41" s="234"/>
      <c r="AA41" s="234"/>
      <c r="AB41" s="234"/>
      <c r="AC41" s="234"/>
      <c r="AD41" s="234"/>
      <c r="AE41" s="234"/>
    </row>
    <row r="42" spans="1:43" ht="18" customHeight="1" x14ac:dyDescent="0.2">
      <c r="A42" s="234"/>
      <c r="B42" s="92"/>
      <c r="C42" s="94"/>
      <c r="D42" s="483"/>
      <c r="E42" s="483"/>
      <c r="F42" s="483"/>
      <c r="G42" s="484"/>
      <c r="H42" s="485"/>
      <c r="I42" s="486"/>
      <c r="J42" s="263"/>
      <c r="K42" s="234"/>
      <c r="L42" s="234"/>
      <c r="M42" s="234"/>
      <c r="N42" s="234"/>
      <c r="O42" s="234"/>
      <c r="P42" s="234"/>
      <c r="Q42" s="234"/>
      <c r="R42" s="234"/>
      <c r="S42" s="234"/>
      <c r="T42" s="234"/>
      <c r="U42" s="234"/>
      <c r="V42" s="234"/>
      <c r="W42" s="234"/>
      <c r="X42" s="234"/>
      <c r="Y42" s="234"/>
      <c r="Z42" s="234"/>
      <c r="AA42" s="234"/>
      <c r="AB42" s="234"/>
      <c r="AC42" s="234"/>
      <c r="AD42" s="234"/>
      <c r="AE42" s="234"/>
    </row>
    <row r="43" spans="1:43" ht="18" customHeight="1" thickBot="1" x14ac:dyDescent="0.25">
      <c r="A43" s="234"/>
      <c r="B43" s="92"/>
      <c r="C43" s="94"/>
      <c r="D43" s="483"/>
      <c r="E43" s="483"/>
      <c r="F43" s="483"/>
      <c r="G43" s="484"/>
      <c r="H43" s="485"/>
      <c r="I43" s="486"/>
      <c r="J43" s="263"/>
      <c r="K43" s="234"/>
      <c r="L43" s="234"/>
      <c r="M43" s="234"/>
      <c r="N43" s="234"/>
      <c r="O43" s="234"/>
      <c r="P43" s="234"/>
      <c r="Q43" s="234"/>
      <c r="R43" s="234"/>
      <c r="S43" s="234"/>
      <c r="T43" s="234"/>
      <c r="U43" s="234"/>
      <c r="V43" s="234"/>
      <c r="W43" s="234"/>
      <c r="X43" s="234"/>
      <c r="Y43" s="234"/>
      <c r="Z43" s="234"/>
      <c r="AA43" s="234"/>
      <c r="AB43" s="234"/>
      <c r="AC43" s="234"/>
      <c r="AD43" s="234"/>
      <c r="AE43" s="234"/>
    </row>
    <row r="44" spans="1:43" ht="18" customHeight="1" x14ac:dyDescent="0.2">
      <c r="A44" s="234"/>
      <c r="B44" s="92"/>
      <c r="C44" s="94"/>
      <c r="D44" s="483"/>
      <c r="E44" s="483"/>
      <c r="F44" s="483"/>
      <c r="G44" s="484"/>
      <c r="H44" s="485"/>
      <c r="I44" s="486"/>
      <c r="J44" s="263"/>
      <c r="K44" s="234"/>
      <c r="L44" s="234"/>
      <c r="M44" s="234"/>
      <c r="N44" s="234"/>
      <c r="O44" s="234"/>
      <c r="P44" s="234"/>
      <c r="Q44" s="234"/>
      <c r="R44" s="234"/>
      <c r="S44" s="234">
        <f>SUM($Y$44:Y44)</f>
        <v>0</v>
      </c>
      <c r="T44" s="234">
        <f>SUM($Y$44:Y44)</f>
        <v>0</v>
      </c>
      <c r="U44" s="258" t="str">
        <f t="shared" ref="U44:U83" si="1">IF(B27="","",IF(B27=$U$36,C27,B27))</f>
        <v/>
      </c>
      <c r="V44" s="259" t="str">
        <f t="shared" ref="V44:V83" si="2">J27</f>
        <v/>
      </c>
      <c r="X44" s="234">
        <f>COUNTIF($U$44:U44,U44)</f>
        <v>1</v>
      </c>
      <c r="Y44" s="234">
        <f>IF(U44="",0,IF(X44=1,1,0))</f>
        <v>0</v>
      </c>
      <c r="Z44" s="234"/>
      <c r="AA44" s="234">
        <v>1</v>
      </c>
      <c r="AB44" s="240" t="e">
        <f t="shared" ref="AB44:AB83" si="3">VLOOKUP(AA44,$T$44:$U$83,2,FALSE)</f>
        <v>#N/A</v>
      </c>
      <c r="AC44" s="240"/>
      <c r="AD44" s="240"/>
      <c r="AE44" s="240"/>
      <c r="AF44" s="241" t="str">
        <f t="shared" ref="AF44:AF83" si="4">IF(ISNA(AB44)=TRUE,"",AB44)</f>
        <v/>
      </c>
      <c r="AG44" s="235">
        <f>COUNTIF($U$25:$U$35,AF44)</f>
        <v>0</v>
      </c>
      <c r="AH44" s="235">
        <v>1</v>
      </c>
      <c r="AI44" s="285" t="e">
        <f t="shared" ref="AI44:AI83" si="5">VLOOKUP(AH44,$S$44:$U$83,3,FALSE)</f>
        <v>#N/A</v>
      </c>
      <c r="AJ44" s="285" t="str">
        <f>IF(ISNA(AI44)=TRUE,"",AI44)</f>
        <v/>
      </c>
    </row>
    <row r="45" spans="1:43" ht="18" customHeight="1" x14ac:dyDescent="0.2">
      <c r="A45" s="234"/>
      <c r="B45" s="92"/>
      <c r="C45" s="94"/>
      <c r="D45" s="483"/>
      <c r="E45" s="483"/>
      <c r="F45" s="483"/>
      <c r="G45" s="484"/>
      <c r="H45" s="485"/>
      <c r="I45" s="486"/>
      <c r="J45" s="263"/>
      <c r="K45" s="234"/>
      <c r="L45" s="234"/>
      <c r="M45" s="234"/>
      <c r="N45" s="234"/>
      <c r="O45" s="234"/>
      <c r="P45" s="234"/>
      <c r="Q45" s="234"/>
      <c r="R45" s="234"/>
      <c r="S45" s="234">
        <f>SUM($Y$44:Y45)</f>
        <v>0</v>
      </c>
      <c r="T45" s="234">
        <f>SUM($Y$44:Y45)</f>
        <v>0</v>
      </c>
      <c r="U45" s="264" t="str">
        <f t="shared" si="1"/>
        <v/>
      </c>
      <c r="V45" s="265" t="str">
        <f t="shared" si="2"/>
        <v/>
      </c>
      <c r="W45" s="234"/>
      <c r="X45" s="234">
        <f>COUNTIF($U$44:U45,U45)</f>
        <v>2</v>
      </c>
      <c r="Y45" s="234">
        <f t="shared" ref="Y45:Y52" si="6">IF(U45="",0,IF(X45=1,1,0))</f>
        <v>0</v>
      </c>
      <c r="Z45" s="234"/>
      <c r="AA45" s="234">
        <v>2</v>
      </c>
      <c r="AB45" s="240" t="e">
        <f t="shared" si="3"/>
        <v>#N/A</v>
      </c>
      <c r="AC45" s="240"/>
      <c r="AD45" s="240"/>
      <c r="AE45" s="240"/>
      <c r="AF45" s="241" t="str">
        <f t="shared" si="4"/>
        <v/>
      </c>
      <c r="AG45" s="235">
        <f>COUNTIF($U$25:$U$35,AF45)</f>
        <v>0</v>
      </c>
      <c r="AH45" s="235">
        <v>2</v>
      </c>
      <c r="AI45" s="285" t="e">
        <f t="shared" si="5"/>
        <v>#N/A</v>
      </c>
      <c r="AJ45" s="285" t="str">
        <f t="shared" ref="AJ45:AJ52" si="7">IF(ISNA(AI45)=TRUE,"",AI45)</f>
        <v/>
      </c>
    </row>
    <row r="46" spans="1:43" ht="18" customHeight="1" x14ac:dyDescent="0.2">
      <c r="A46" s="234"/>
      <c r="B46" s="92"/>
      <c r="C46" s="94"/>
      <c r="D46" s="483"/>
      <c r="E46" s="483"/>
      <c r="F46" s="483"/>
      <c r="G46" s="484"/>
      <c r="H46" s="485"/>
      <c r="I46" s="486"/>
      <c r="J46" s="263"/>
      <c r="K46" s="234"/>
      <c r="L46" s="234"/>
      <c r="M46" s="234"/>
      <c r="N46" s="234"/>
      <c r="O46" s="234"/>
      <c r="P46" s="234"/>
      <c r="Q46" s="234"/>
      <c r="R46" s="234"/>
      <c r="S46" s="234">
        <f>SUM($Y$44:Y46)</f>
        <v>0</v>
      </c>
      <c r="T46" s="234">
        <f>SUM($Y$44:Y46)</f>
        <v>0</v>
      </c>
      <c r="U46" s="264" t="str">
        <f t="shared" si="1"/>
        <v/>
      </c>
      <c r="V46" s="265" t="str">
        <f t="shared" si="2"/>
        <v/>
      </c>
      <c r="W46" s="234"/>
      <c r="X46" s="234">
        <f>COUNTIF($U$44:U46,U46)</f>
        <v>3</v>
      </c>
      <c r="Y46" s="234">
        <f t="shared" si="6"/>
        <v>0</v>
      </c>
      <c r="Z46" s="234"/>
      <c r="AA46" s="234">
        <v>3</v>
      </c>
      <c r="AB46" s="240" t="e">
        <f t="shared" si="3"/>
        <v>#N/A</v>
      </c>
      <c r="AC46" s="240"/>
      <c r="AD46" s="240"/>
      <c r="AE46" s="240"/>
      <c r="AF46" s="241" t="str">
        <f t="shared" si="4"/>
        <v/>
      </c>
      <c r="AG46" s="235">
        <f t="shared" ref="AG46:AG83" si="8">COUNTIF($U$25:$U$35,AF46)</f>
        <v>0</v>
      </c>
      <c r="AH46" s="235">
        <v>3</v>
      </c>
      <c r="AI46" s="285" t="e">
        <f t="shared" si="5"/>
        <v>#N/A</v>
      </c>
      <c r="AJ46" s="285" t="str">
        <f t="shared" si="7"/>
        <v/>
      </c>
    </row>
    <row r="47" spans="1:43" ht="18" customHeight="1" x14ac:dyDescent="0.2">
      <c r="A47" s="234"/>
      <c r="B47" s="92"/>
      <c r="C47" s="94"/>
      <c r="D47" s="483"/>
      <c r="E47" s="483"/>
      <c r="F47" s="483"/>
      <c r="G47" s="484"/>
      <c r="H47" s="485"/>
      <c r="I47" s="486"/>
      <c r="J47" s="263"/>
      <c r="K47" s="234"/>
      <c r="L47" s="234"/>
      <c r="M47" s="234"/>
      <c r="N47" s="234"/>
      <c r="O47" s="234"/>
      <c r="P47" s="234"/>
      <c r="Q47" s="234"/>
      <c r="R47" s="234"/>
      <c r="S47" s="234">
        <f>SUM($Y$44:Y47)</f>
        <v>0</v>
      </c>
      <c r="T47" s="234">
        <f>SUM($Y$44:Y47)</f>
        <v>0</v>
      </c>
      <c r="U47" s="264" t="str">
        <f t="shared" si="1"/>
        <v/>
      </c>
      <c r="V47" s="265" t="str">
        <f t="shared" si="2"/>
        <v/>
      </c>
      <c r="W47" s="234"/>
      <c r="X47" s="234">
        <f>COUNTIF($U$44:U47,U47)</f>
        <v>4</v>
      </c>
      <c r="Y47" s="234">
        <f t="shared" si="6"/>
        <v>0</v>
      </c>
      <c r="Z47" s="234"/>
      <c r="AA47" s="234">
        <v>4</v>
      </c>
      <c r="AB47" s="240" t="e">
        <f t="shared" si="3"/>
        <v>#N/A</v>
      </c>
      <c r="AC47" s="240"/>
      <c r="AD47" s="240"/>
      <c r="AE47" s="240"/>
      <c r="AF47" s="241" t="str">
        <f t="shared" si="4"/>
        <v/>
      </c>
      <c r="AG47" s="235">
        <f t="shared" si="8"/>
        <v>0</v>
      </c>
      <c r="AH47" s="235">
        <v>4</v>
      </c>
      <c r="AI47" s="285" t="e">
        <f t="shared" si="5"/>
        <v>#N/A</v>
      </c>
      <c r="AJ47" s="285" t="str">
        <f t="shared" si="7"/>
        <v/>
      </c>
    </row>
    <row r="48" spans="1:43" ht="18" customHeight="1" x14ac:dyDescent="0.2">
      <c r="A48" s="234"/>
      <c r="B48" s="92"/>
      <c r="C48" s="94"/>
      <c r="D48" s="483"/>
      <c r="E48" s="483"/>
      <c r="F48" s="483"/>
      <c r="G48" s="484"/>
      <c r="H48" s="485"/>
      <c r="I48" s="486"/>
      <c r="J48" s="263"/>
      <c r="K48" s="234"/>
      <c r="L48" s="234"/>
      <c r="M48" s="234"/>
      <c r="N48" s="234"/>
      <c r="O48" s="234"/>
      <c r="P48" s="234"/>
      <c r="Q48" s="234"/>
      <c r="R48" s="234"/>
      <c r="S48" s="234">
        <f>SUM($Y$44:Y48)</f>
        <v>0</v>
      </c>
      <c r="T48" s="234">
        <f>SUM($Y$44:Y48)</f>
        <v>0</v>
      </c>
      <c r="U48" s="264" t="str">
        <f t="shared" si="1"/>
        <v/>
      </c>
      <c r="V48" s="265" t="str">
        <f t="shared" si="2"/>
        <v/>
      </c>
      <c r="W48" s="234"/>
      <c r="X48" s="234">
        <f>COUNTIF($U$44:U48,U48)</f>
        <v>5</v>
      </c>
      <c r="Y48" s="234">
        <f t="shared" si="6"/>
        <v>0</v>
      </c>
      <c r="Z48" s="234"/>
      <c r="AA48" s="234">
        <v>5</v>
      </c>
      <c r="AB48" s="240" t="e">
        <f t="shared" si="3"/>
        <v>#N/A</v>
      </c>
      <c r="AC48" s="240"/>
      <c r="AD48" s="240"/>
      <c r="AE48" s="240"/>
      <c r="AF48" s="241" t="str">
        <f t="shared" si="4"/>
        <v/>
      </c>
      <c r="AG48" s="235">
        <f t="shared" si="8"/>
        <v>0</v>
      </c>
      <c r="AH48" s="235">
        <v>5</v>
      </c>
      <c r="AI48" s="285" t="e">
        <f t="shared" si="5"/>
        <v>#N/A</v>
      </c>
      <c r="AJ48" s="285" t="str">
        <f t="shared" si="7"/>
        <v/>
      </c>
    </row>
    <row r="49" spans="1:36" ht="18" customHeight="1" x14ac:dyDescent="0.2">
      <c r="A49" s="234"/>
      <c r="B49" s="92"/>
      <c r="C49" s="94"/>
      <c r="D49" s="483"/>
      <c r="E49" s="483"/>
      <c r="F49" s="483"/>
      <c r="G49" s="484"/>
      <c r="H49" s="485"/>
      <c r="I49" s="486"/>
      <c r="J49" s="263"/>
      <c r="K49" s="234"/>
      <c r="L49" s="234"/>
      <c r="M49" s="234"/>
      <c r="N49" s="234"/>
      <c r="O49" s="234"/>
      <c r="P49" s="234"/>
      <c r="Q49" s="234"/>
      <c r="R49" s="234"/>
      <c r="S49" s="234">
        <f>SUM($Y$44:Y49)</f>
        <v>0</v>
      </c>
      <c r="T49" s="234">
        <f>SUM($Y$44:Y49)</f>
        <v>0</v>
      </c>
      <c r="U49" s="264" t="str">
        <f t="shared" si="1"/>
        <v/>
      </c>
      <c r="V49" s="265" t="str">
        <f t="shared" si="2"/>
        <v/>
      </c>
      <c r="W49" s="234"/>
      <c r="X49" s="234">
        <f>COUNTIF($U$44:U49,U49)</f>
        <v>6</v>
      </c>
      <c r="Y49" s="234">
        <f t="shared" si="6"/>
        <v>0</v>
      </c>
      <c r="Z49" s="234"/>
      <c r="AA49" s="234">
        <v>6</v>
      </c>
      <c r="AB49" s="240" t="e">
        <f t="shared" si="3"/>
        <v>#N/A</v>
      </c>
      <c r="AC49" s="240"/>
      <c r="AD49" s="240"/>
      <c r="AE49" s="240"/>
      <c r="AF49" s="241" t="str">
        <f t="shared" si="4"/>
        <v/>
      </c>
      <c r="AG49" s="235">
        <f t="shared" si="8"/>
        <v>0</v>
      </c>
      <c r="AH49" s="235">
        <v>6</v>
      </c>
      <c r="AI49" s="285" t="e">
        <f t="shared" si="5"/>
        <v>#N/A</v>
      </c>
      <c r="AJ49" s="285" t="str">
        <f t="shared" si="7"/>
        <v/>
      </c>
    </row>
    <row r="50" spans="1:36" ht="18" customHeight="1" x14ac:dyDescent="0.2">
      <c r="A50" s="234"/>
      <c r="B50" s="92"/>
      <c r="C50" s="94"/>
      <c r="D50" s="483"/>
      <c r="E50" s="483"/>
      <c r="F50" s="483"/>
      <c r="G50" s="484"/>
      <c r="H50" s="485"/>
      <c r="I50" s="486"/>
      <c r="J50" s="263"/>
      <c r="K50" s="234"/>
      <c r="L50" s="234"/>
      <c r="M50" s="234"/>
      <c r="N50" s="234"/>
      <c r="O50" s="234"/>
      <c r="P50" s="234"/>
      <c r="Q50" s="234"/>
      <c r="R50" s="234"/>
      <c r="S50" s="234">
        <f>SUM($Y$44:Y50)</f>
        <v>0</v>
      </c>
      <c r="T50" s="234">
        <f>SUM($Y$44:Y50)</f>
        <v>0</v>
      </c>
      <c r="U50" s="264" t="str">
        <f t="shared" si="1"/>
        <v/>
      </c>
      <c r="V50" s="265" t="str">
        <f t="shared" si="2"/>
        <v/>
      </c>
      <c r="W50" s="234"/>
      <c r="X50" s="234">
        <f>COUNTIF($U$44:U50,U50)</f>
        <v>7</v>
      </c>
      <c r="Y50" s="234">
        <f t="shared" si="6"/>
        <v>0</v>
      </c>
      <c r="Z50" s="234"/>
      <c r="AA50" s="234">
        <v>7</v>
      </c>
      <c r="AB50" s="240" t="e">
        <f t="shared" si="3"/>
        <v>#N/A</v>
      </c>
      <c r="AC50" s="240"/>
      <c r="AD50" s="240"/>
      <c r="AE50" s="240"/>
      <c r="AF50" s="241" t="str">
        <f t="shared" si="4"/>
        <v/>
      </c>
      <c r="AG50" s="235">
        <f t="shared" si="8"/>
        <v>0</v>
      </c>
      <c r="AH50" s="235">
        <v>7</v>
      </c>
      <c r="AI50" s="285" t="e">
        <f t="shared" si="5"/>
        <v>#N/A</v>
      </c>
      <c r="AJ50" s="285" t="str">
        <f t="shared" si="7"/>
        <v/>
      </c>
    </row>
    <row r="51" spans="1:36" ht="18" customHeight="1" x14ac:dyDescent="0.2">
      <c r="A51" s="234"/>
      <c r="B51" s="92"/>
      <c r="C51" s="94"/>
      <c r="D51" s="483"/>
      <c r="E51" s="483"/>
      <c r="F51" s="483"/>
      <c r="G51" s="484"/>
      <c r="H51" s="485"/>
      <c r="I51" s="486"/>
      <c r="J51" s="263"/>
      <c r="K51" s="234"/>
      <c r="L51" s="234"/>
      <c r="M51" s="234"/>
      <c r="N51" s="234"/>
      <c r="O51" s="234"/>
      <c r="P51" s="234"/>
      <c r="Q51" s="234"/>
      <c r="R51" s="234"/>
      <c r="S51" s="234">
        <f>SUM($Y$44:Y51)</f>
        <v>0</v>
      </c>
      <c r="T51" s="234">
        <f>SUM($Y$44:Y51)</f>
        <v>0</v>
      </c>
      <c r="U51" s="264" t="str">
        <f t="shared" si="1"/>
        <v/>
      </c>
      <c r="V51" s="265" t="str">
        <f t="shared" si="2"/>
        <v/>
      </c>
      <c r="W51" s="234"/>
      <c r="X51" s="234">
        <f>COUNTIF($U$44:U51,U51)</f>
        <v>8</v>
      </c>
      <c r="Y51" s="234">
        <f t="shared" si="6"/>
        <v>0</v>
      </c>
      <c r="Z51" s="234"/>
      <c r="AA51" s="234">
        <v>8</v>
      </c>
      <c r="AB51" s="240" t="e">
        <f t="shared" si="3"/>
        <v>#N/A</v>
      </c>
      <c r="AC51" s="240"/>
      <c r="AD51" s="240"/>
      <c r="AE51" s="240"/>
      <c r="AF51" s="241" t="str">
        <f t="shared" si="4"/>
        <v/>
      </c>
      <c r="AG51" s="235">
        <f t="shared" si="8"/>
        <v>0</v>
      </c>
      <c r="AH51" s="235">
        <v>8</v>
      </c>
      <c r="AI51" s="285" t="e">
        <f t="shared" si="5"/>
        <v>#N/A</v>
      </c>
      <c r="AJ51" s="285" t="str">
        <f t="shared" si="7"/>
        <v/>
      </c>
    </row>
    <row r="52" spans="1:36" ht="18" customHeight="1" x14ac:dyDescent="0.2">
      <c r="A52" s="234"/>
      <c r="B52" s="92"/>
      <c r="C52" s="94"/>
      <c r="D52" s="483"/>
      <c r="E52" s="483"/>
      <c r="F52" s="483"/>
      <c r="G52" s="484"/>
      <c r="H52" s="485"/>
      <c r="I52" s="486"/>
      <c r="J52" s="263"/>
      <c r="K52" s="234"/>
      <c r="L52" s="234"/>
      <c r="M52" s="234"/>
      <c r="N52" s="234"/>
      <c r="O52" s="234"/>
      <c r="P52" s="234"/>
      <c r="Q52" s="234"/>
      <c r="R52" s="234"/>
      <c r="S52" s="234">
        <f>SUM($Y$44:Y52)</f>
        <v>0</v>
      </c>
      <c r="T52" s="234">
        <f>SUM($Y$44:Y52)</f>
        <v>0</v>
      </c>
      <c r="U52" s="273" t="str">
        <f t="shared" si="1"/>
        <v/>
      </c>
      <c r="V52" s="274" t="str">
        <f t="shared" si="2"/>
        <v/>
      </c>
      <c r="W52" s="234"/>
      <c r="X52" s="234">
        <f>COUNTIF($U$44:U52,U52)</f>
        <v>9</v>
      </c>
      <c r="Y52" s="234">
        <f t="shared" si="6"/>
        <v>0</v>
      </c>
      <c r="Z52" s="234"/>
      <c r="AA52" s="234">
        <v>9</v>
      </c>
      <c r="AB52" s="240" t="e">
        <f t="shared" si="3"/>
        <v>#N/A</v>
      </c>
      <c r="AC52" s="240"/>
      <c r="AD52" s="240"/>
      <c r="AE52" s="240"/>
      <c r="AF52" s="241" t="str">
        <f t="shared" si="4"/>
        <v/>
      </c>
      <c r="AG52" s="235">
        <f t="shared" si="8"/>
        <v>0</v>
      </c>
      <c r="AH52" s="235">
        <v>9</v>
      </c>
      <c r="AI52" s="285" t="e">
        <f t="shared" si="5"/>
        <v>#N/A</v>
      </c>
      <c r="AJ52" s="285" t="str">
        <f t="shared" si="7"/>
        <v/>
      </c>
    </row>
    <row r="53" spans="1:36" ht="18" customHeight="1" x14ac:dyDescent="0.2">
      <c r="A53" s="234"/>
      <c r="B53" s="92"/>
      <c r="C53" s="94"/>
      <c r="D53" s="483"/>
      <c r="E53" s="483"/>
      <c r="F53" s="483"/>
      <c r="G53" s="484"/>
      <c r="H53" s="485"/>
      <c r="I53" s="486"/>
      <c r="J53" s="263"/>
      <c r="K53" s="234"/>
      <c r="L53" s="234"/>
      <c r="M53" s="234"/>
      <c r="N53" s="234"/>
      <c r="O53" s="234"/>
      <c r="P53" s="234"/>
      <c r="Q53" s="234"/>
      <c r="R53" s="234"/>
      <c r="S53" s="234">
        <f>SUM($Y$44:Y53)</f>
        <v>0</v>
      </c>
      <c r="T53" s="234">
        <f>SUM($Y$44:Y53)</f>
        <v>0</v>
      </c>
      <c r="U53" s="273" t="str">
        <f t="shared" si="1"/>
        <v/>
      </c>
      <c r="V53" s="274" t="str">
        <f t="shared" si="2"/>
        <v/>
      </c>
      <c r="W53" s="234"/>
      <c r="X53" s="234">
        <f>COUNTIF($U$44:U53,U53)</f>
        <v>10</v>
      </c>
      <c r="Y53" s="234">
        <f t="shared" ref="Y53:Y83" si="9">IF(U53="",0,IF(X53=1,1,0))</f>
        <v>0</v>
      </c>
      <c r="Z53" s="234"/>
      <c r="AA53" s="234">
        <v>10</v>
      </c>
      <c r="AB53" s="240" t="e">
        <f t="shared" si="3"/>
        <v>#N/A</v>
      </c>
      <c r="AC53" s="240"/>
      <c r="AD53" s="240"/>
      <c r="AE53" s="240"/>
      <c r="AF53" s="241" t="str">
        <f t="shared" si="4"/>
        <v/>
      </c>
      <c r="AG53" s="235">
        <f t="shared" si="8"/>
        <v>0</v>
      </c>
      <c r="AH53" s="235">
        <v>10</v>
      </c>
      <c r="AI53" s="285" t="e">
        <f t="shared" si="5"/>
        <v>#N/A</v>
      </c>
      <c r="AJ53" s="285" t="str">
        <f t="shared" ref="AJ53:AJ83" si="10">IF(ISNA(AI53)=TRUE,"",AI53)</f>
        <v/>
      </c>
    </row>
    <row r="54" spans="1:36" ht="18" customHeight="1" x14ac:dyDescent="0.2">
      <c r="A54" s="234"/>
      <c r="B54" s="92"/>
      <c r="C54" s="94"/>
      <c r="D54" s="483"/>
      <c r="E54" s="483"/>
      <c r="F54" s="483"/>
      <c r="G54" s="484"/>
      <c r="H54" s="485"/>
      <c r="I54" s="486"/>
      <c r="J54" s="263" t="str">
        <f t="shared" si="0"/>
        <v/>
      </c>
      <c r="K54" s="234"/>
      <c r="L54" s="234"/>
      <c r="M54" s="234"/>
      <c r="N54" s="234"/>
      <c r="O54" s="234"/>
      <c r="P54" s="234"/>
      <c r="Q54" s="234"/>
      <c r="R54" s="234"/>
      <c r="S54" s="234">
        <f>SUM($Y$44:Y54)</f>
        <v>0</v>
      </c>
      <c r="T54" s="234">
        <f>SUM($Y$44:Y54)</f>
        <v>0</v>
      </c>
      <c r="U54" s="273" t="str">
        <f t="shared" si="1"/>
        <v/>
      </c>
      <c r="V54" s="274" t="str">
        <f t="shared" si="2"/>
        <v/>
      </c>
      <c r="W54" s="234"/>
      <c r="X54" s="234">
        <f>COUNTIF($U$44:U54,U54)</f>
        <v>11</v>
      </c>
      <c r="Y54" s="234">
        <f t="shared" si="9"/>
        <v>0</v>
      </c>
      <c r="Z54" s="234"/>
      <c r="AA54" s="234">
        <v>11</v>
      </c>
      <c r="AB54" s="240" t="e">
        <f t="shared" si="3"/>
        <v>#N/A</v>
      </c>
      <c r="AC54" s="240"/>
      <c r="AD54" s="240"/>
      <c r="AE54" s="240"/>
      <c r="AF54" s="241" t="str">
        <f t="shared" si="4"/>
        <v/>
      </c>
      <c r="AG54" s="235">
        <f t="shared" si="8"/>
        <v>0</v>
      </c>
      <c r="AH54" s="235">
        <v>11</v>
      </c>
      <c r="AI54" s="285" t="e">
        <f t="shared" si="5"/>
        <v>#N/A</v>
      </c>
      <c r="AJ54" s="285" t="str">
        <f t="shared" si="10"/>
        <v/>
      </c>
    </row>
    <row r="55" spans="1:36" ht="18" customHeight="1" x14ac:dyDescent="0.2">
      <c r="A55" s="234"/>
      <c r="B55" s="92"/>
      <c r="C55" s="94"/>
      <c r="D55" s="483"/>
      <c r="E55" s="483"/>
      <c r="F55" s="483"/>
      <c r="G55" s="484"/>
      <c r="H55" s="485"/>
      <c r="I55" s="486"/>
      <c r="J55" s="263" t="str">
        <f t="shared" si="0"/>
        <v/>
      </c>
      <c r="K55" s="234"/>
      <c r="L55" s="234"/>
      <c r="M55" s="234"/>
      <c r="N55" s="234"/>
      <c r="O55" s="234"/>
      <c r="P55" s="234"/>
      <c r="Q55" s="234"/>
      <c r="R55" s="234"/>
      <c r="S55" s="234">
        <f>SUM($Y$44:Y55)</f>
        <v>0</v>
      </c>
      <c r="T55" s="234">
        <f>SUM($Y$44:Y55)</f>
        <v>0</v>
      </c>
      <c r="U55" s="273" t="str">
        <f t="shared" si="1"/>
        <v/>
      </c>
      <c r="V55" s="274" t="str">
        <f t="shared" si="2"/>
        <v/>
      </c>
      <c r="W55" s="234"/>
      <c r="X55" s="234">
        <f>COUNTIF($U$44:U55,U55)</f>
        <v>12</v>
      </c>
      <c r="Y55" s="234">
        <f t="shared" si="9"/>
        <v>0</v>
      </c>
      <c r="Z55" s="234"/>
      <c r="AA55" s="234">
        <v>12</v>
      </c>
      <c r="AB55" s="240" t="e">
        <f t="shared" si="3"/>
        <v>#N/A</v>
      </c>
      <c r="AC55" s="240"/>
      <c r="AD55" s="240"/>
      <c r="AE55" s="240"/>
      <c r="AF55" s="241" t="str">
        <f t="shared" si="4"/>
        <v/>
      </c>
      <c r="AG55" s="235">
        <f t="shared" si="8"/>
        <v>0</v>
      </c>
      <c r="AH55" s="235">
        <v>12</v>
      </c>
      <c r="AI55" s="285" t="e">
        <f t="shared" si="5"/>
        <v>#N/A</v>
      </c>
      <c r="AJ55" s="285" t="str">
        <f t="shared" si="10"/>
        <v/>
      </c>
    </row>
    <row r="56" spans="1:36" ht="18" customHeight="1" x14ac:dyDescent="0.2">
      <c r="A56" s="234"/>
      <c r="B56" s="92"/>
      <c r="C56" s="94"/>
      <c r="D56" s="483"/>
      <c r="E56" s="483"/>
      <c r="F56" s="483"/>
      <c r="G56" s="484"/>
      <c r="H56" s="485"/>
      <c r="I56" s="486"/>
      <c r="J56" s="263" t="str">
        <f t="shared" si="0"/>
        <v/>
      </c>
      <c r="K56" s="234"/>
      <c r="L56" s="234"/>
      <c r="M56" s="234"/>
      <c r="N56" s="234"/>
      <c r="O56" s="234"/>
      <c r="P56" s="234"/>
      <c r="Q56" s="234"/>
      <c r="R56" s="234"/>
      <c r="S56" s="234">
        <f>SUM($Y$44:Y56)</f>
        <v>0</v>
      </c>
      <c r="T56" s="234">
        <f>SUM($Y$44:Y56)</f>
        <v>0</v>
      </c>
      <c r="U56" s="273" t="str">
        <f t="shared" si="1"/>
        <v/>
      </c>
      <c r="V56" s="274">
        <f t="shared" si="2"/>
        <v>0</v>
      </c>
      <c r="W56" s="234"/>
      <c r="X56" s="234">
        <f>COUNTIF($U$44:U56,U56)</f>
        <v>13</v>
      </c>
      <c r="Y56" s="234">
        <f t="shared" si="9"/>
        <v>0</v>
      </c>
      <c r="Z56" s="234"/>
      <c r="AA56" s="234">
        <v>13</v>
      </c>
      <c r="AB56" s="240" t="e">
        <f t="shared" si="3"/>
        <v>#N/A</v>
      </c>
      <c r="AC56" s="240"/>
      <c r="AD56" s="240"/>
      <c r="AE56" s="240"/>
      <c r="AF56" s="241" t="str">
        <f t="shared" si="4"/>
        <v/>
      </c>
      <c r="AG56" s="235">
        <f t="shared" si="8"/>
        <v>0</v>
      </c>
      <c r="AH56" s="235">
        <v>13</v>
      </c>
      <c r="AI56" s="285" t="e">
        <f t="shared" si="5"/>
        <v>#N/A</v>
      </c>
      <c r="AJ56" s="285" t="str">
        <f t="shared" si="10"/>
        <v/>
      </c>
    </row>
    <row r="57" spans="1:36" ht="18" customHeight="1" x14ac:dyDescent="0.2">
      <c r="A57" s="234"/>
      <c r="B57" s="92"/>
      <c r="C57" s="94"/>
      <c r="D57" s="483"/>
      <c r="E57" s="483"/>
      <c r="F57" s="483"/>
      <c r="G57" s="484"/>
      <c r="H57" s="485"/>
      <c r="I57" s="486"/>
      <c r="J57" s="263" t="str">
        <f t="shared" si="0"/>
        <v/>
      </c>
      <c r="K57" s="234"/>
      <c r="L57" s="234"/>
      <c r="M57" s="234"/>
      <c r="N57" s="234"/>
      <c r="O57" s="234"/>
      <c r="P57" s="234"/>
      <c r="Q57" s="234"/>
      <c r="R57" s="234"/>
      <c r="S57" s="234">
        <f>SUM($Y$44:Y57)</f>
        <v>0</v>
      </c>
      <c r="T57" s="234">
        <f>SUM($Y$44:Y57)</f>
        <v>0</v>
      </c>
      <c r="U57" s="273" t="str">
        <f t="shared" si="1"/>
        <v/>
      </c>
      <c r="V57" s="274">
        <f t="shared" si="2"/>
        <v>0</v>
      </c>
      <c r="W57" s="234"/>
      <c r="X57" s="234">
        <f>COUNTIF($U$44:U57,U57)</f>
        <v>14</v>
      </c>
      <c r="Y57" s="234">
        <f t="shared" si="9"/>
        <v>0</v>
      </c>
      <c r="Z57" s="234"/>
      <c r="AA57" s="234">
        <v>14</v>
      </c>
      <c r="AB57" s="240" t="e">
        <f t="shared" si="3"/>
        <v>#N/A</v>
      </c>
      <c r="AC57" s="240"/>
      <c r="AD57" s="240"/>
      <c r="AE57" s="240"/>
      <c r="AF57" s="241" t="str">
        <f t="shared" si="4"/>
        <v/>
      </c>
      <c r="AG57" s="235">
        <f t="shared" si="8"/>
        <v>0</v>
      </c>
      <c r="AH57" s="235">
        <v>14</v>
      </c>
      <c r="AI57" s="285" t="e">
        <f t="shared" si="5"/>
        <v>#N/A</v>
      </c>
      <c r="AJ57" s="285" t="str">
        <f t="shared" si="10"/>
        <v/>
      </c>
    </row>
    <row r="58" spans="1:36" ht="18" customHeight="1" x14ac:dyDescent="0.2">
      <c r="A58" s="234"/>
      <c r="B58" s="92"/>
      <c r="C58" s="94"/>
      <c r="D58" s="487"/>
      <c r="E58" s="487"/>
      <c r="F58" s="487"/>
      <c r="G58" s="703"/>
      <c r="H58" s="704"/>
      <c r="I58" s="705"/>
      <c r="J58" s="263" t="str">
        <f t="shared" si="0"/>
        <v/>
      </c>
      <c r="K58" s="234"/>
      <c r="L58" s="234"/>
      <c r="M58" s="234"/>
      <c r="N58" s="234"/>
      <c r="O58" s="234"/>
      <c r="P58" s="234"/>
      <c r="Q58" s="234"/>
      <c r="R58" s="234"/>
      <c r="S58" s="234">
        <f>SUM($Y$44:Y58)</f>
        <v>0</v>
      </c>
      <c r="T58" s="234">
        <f>SUM($Y$44:Y58)</f>
        <v>0</v>
      </c>
      <c r="U58" s="273" t="str">
        <f t="shared" si="1"/>
        <v/>
      </c>
      <c r="V58" s="274">
        <f t="shared" si="2"/>
        <v>0</v>
      </c>
      <c r="W58" s="234"/>
      <c r="X58" s="234">
        <f>COUNTIF($U$44:U58,U58)</f>
        <v>15</v>
      </c>
      <c r="Y58" s="234">
        <f t="shared" si="9"/>
        <v>0</v>
      </c>
      <c r="Z58" s="234"/>
      <c r="AA58" s="234">
        <v>15</v>
      </c>
      <c r="AB58" s="240" t="e">
        <f t="shared" si="3"/>
        <v>#N/A</v>
      </c>
      <c r="AC58" s="240"/>
      <c r="AD58" s="240"/>
      <c r="AE58" s="240"/>
      <c r="AF58" s="241" t="str">
        <f t="shared" si="4"/>
        <v/>
      </c>
      <c r="AG58" s="235">
        <f t="shared" si="8"/>
        <v>0</v>
      </c>
      <c r="AH58" s="235">
        <v>15</v>
      </c>
      <c r="AI58" s="285" t="e">
        <f t="shared" si="5"/>
        <v>#N/A</v>
      </c>
      <c r="AJ58" s="285" t="str">
        <f t="shared" si="10"/>
        <v/>
      </c>
    </row>
    <row r="59" spans="1:36" ht="18" customHeight="1" x14ac:dyDescent="0.2">
      <c r="A59" s="234"/>
      <c r="B59" s="90"/>
      <c r="C59" s="94"/>
      <c r="D59" s="483"/>
      <c r="E59" s="483"/>
      <c r="F59" s="483"/>
      <c r="G59" s="484"/>
      <c r="H59" s="485"/>
      <c r="I59" s="486"/>
      <c r="J59" s="263" t="str">
        <f t="shared" si="0"/>
        <v/>
      </c>
      <c r="K59" s="234"/>
      <c r="L59" s="234"/>
      <c r="M59" s="234"/>
      <c r="N59" s="234"/>
      <c r="O59" s="234"/>
      <c r="P59" s="234"/>
      <c r="Q59" s="234"/>
      <c r="R59" s="234"/>
      <c r="S59" s="234">
        <f>SUM($Y$44:Y59)</f>
        <v>0</v>
      </c>
      <c r="T59" s="234">
        <f>SUM($Y$44:Y59)</f>
        <v>0</v>
      </c>
      <c r="U59" s="273" t="str">
        <f t="shared" si="1"/>
        <v/>
      </c>
      <c r="V59" s="274">
        <f t="shared" si="2"/>
        <v>0</v>
      </c>
      <c r="W59" s="234"/>
      <c r="X59" s="234">
        <f>COUNTIF($U$44:U59,U59)</f>
        <v>16</v>
      </c>
      <c r="Y59" s="234">
        <f t="shared" si="9"/>
        <v>0</v>
      </c>
      <c r="Z59" s="234"/>
      <c r="AA59" s="234">
        <v>16</v>
      </c>
      <c r="AB59" s="240" t="e">
        <f t="shared" si="3"/>
        <v>#N/A</v>
      </c>
      <c r="AC59" s="240"/>
      <c r="AD59" s="240"/>
      <c r="AE59" s="240"/>
      <c r="AF59" s="241" t="str">
        <f t="shared" si="4"/>
        <v/>
      </c>
      <c r="AG59" s="235">
        <f t="shared" si="8"/>
        <v>0</v>
      </c>
      <c r="AH59" s="235">
        <v>16</v>
      </c>
      <c r="AI59" s="285" t="e">
        <f t="shared" si="5"/>
        <v>#N/A</v>
      </c>
      <c r="AJ59" s="285" t="str">
        <f t="shared" si="10"/>
        <v/>
      </c>
    </row>
    <row r="60" spans="1:36" ht="18" customHeight="1" x14ac:dyDescent="0.2">
      <c r="A60" s="234"/>
      <c r="B60" s="90"/>
      <c r="C60" s="94"/>
      <c r="D60" s="483"/>
      <c r="E60" s="483"/>
      <c r="F60" s="483"/>
      <c r="G60" s="484"/>
      <c r="H60" s="485"/>
      <c r="I60" s="486"/>
      <c r="J60" s="263" t="str">
        <f t="shared" si="0"/>
        <v/>
      </c>
      <c r="K60" s="234"/>
      <c r="L60" s="234"/>
      <c r="M60" s="234"/>
      <c r="N60" s="234"/>
      <c r="O60" s="234"/>
      <c r="P60" s="234"/>
      <c r="Q60" s="234"/>
      <c r="R60" s="234"/>
      <c r="S60" s="234">
        <f>SUM($Y$44:Y60)</f>
        <v>0</v>
      </c>
      <c r="T60" s="234">
        <f>SUM($Y$44:Y60)</f>
        <v>0</v>
      </c>
      <c r="U60" s="273" t="str">
        <f t="shared" si="1"/>
        <v/>
      </c>
      <c r="V60" s="274">
        <f t="shared" si="2"/>
        <v>0</v>
      </c>
      <c r="W60" s="234"/>
      <c r="X60" s="234">
        <f>COUNTIF($U$44:U60,U60)</f>
        <v>17</v>
      </c>
      <c r="Y60" s="234">
        <f t="shared" si="9"/>
        <v>0</v>
      </c>
      <c r="Z60" s="234"/>
      <c r="AA60" s="234">
        <v>17</v>
      </c>
      <c r="AB60" s="240" t="e">
        <f t="shared" si="3"/>
        <v>#N/A</v>
      </c>
      <c r="AC60" s="240"/>
      <c r="AD60" s="240"/>
      <c r="AE60" s="240"/>
      <c r="AF60" s="241" t="str">
        <f t="shared" si="4"/>
        <v/>
      </c>
      <c r="AG60" s="235">
        <f t="shared" si="8"/>
        <v>0</v>
      </c>
      <c r="AH60" s="235">
        <v>17</v>
      </c>
      <c r="AI60" s="285" t="e">
        <f t="shared" si="5"/>
        <v>#N/A</v>
      </c>
      <c r="AJ60" s="285" t="str">
        <f t="shared" si="10"/>
        <v/>
      </c>
    </row>
    <row r="61" spans="1:36" ht="18" customHeight="1" x14ac:dyDescent="0.2">
      <c r="A61" s="234"/>
      <c r="B61" s="90"/>
      <c r="C61" s="94"/>
      <c r="D61" s="487"/>
      <c r="E61" s="483"/>
      <c r="F61" s="483"/>
      <c r="G61" s="484"/>
      <c r="H61" s="485"/>
      <c r="I61" s="486"/>
      <c r="J61" s="263" t="str">
        <f t="shared" si="0"/>
        <v/>
      </c>
      <c r="K61" s="234"/>
      <c r="L61" s="234"/>
      <c r="M61" s="234"/>
      <c r="N61" s="234"/>
      <c r="O61" s="234"/>
      <c r="P61" s="234"/>
      <c r="Q61" s="234"/>
      <c r="R61" s="234"/>
      <c r="S61" s="234">
        <f>SUM($Y$44:Y61)</f>
        <v>0</v>
      </c>
      <c r="T61" s="234">
        <f>SUM($Y$44:Y61)</f>
        <v>0</v>
      </c>
      <c r="U61" s="273" t="str">
        <f t="shared" si="1"/>
        <v/>
      </c>
      <c r="V61" s="274">
        <f t="shared" si="2"/>
        <v>0</v>
      </c>
      <c r="W61" s="234"/>
      <c r="X61" s="234">
        <f>COUNTIF($U$44:U61,U61)</f>
        <v>18</v>
      </c>
      <c r="Y61" s="234">
        <f t="shared" si="9"/>
        <v>0</v>
      </c>
      <c r="Z61" s="234"/>
      <c r="AA61" s="234">
        <v>18</v>
      </c>
      <c r="AB61" s="240" t="e">
        <f t="shared" si="3"/>
        <v>#N/A</v>
      </c>
      <c r="AC61" s="240"/>
      <c r="AD61" s="240"/>
      <c r="AE61" s="240"/>
      <c r="AF61" s="241" t="str">
        <f t="shared" si="4"/>
        <v/>
      </c>
      <c r="AG61" s="235">
        <f t="shared" si="8"/>
        <v>0</v>
      </c>
      <c r="AH61" s="235">
        <v>18</v>
      </c>
      <c r="AI61" s="285" t="e">
        <f t="shared" si="5"/>
        <v>#N/A</v>
      </c>
      <c r="AJ61" s="285" t="str">
        <f t="shared" si="10"/>
        <v/>
      </c>
    </row>
    <row r="62" spans="1:36" ht="18" customHeight="1" x14ac:dyDescent="0.2">
      <c r="A62" s="234"/>
      <c r="B62" s="90"/>
      <c r="C62" s="94"/>
      <c r="D62" s="487"/>
      <c r="E62" s="483"/>
      <c r="F62" s="483"/>
      <c r="G62" s="484"/>
      <c r="H62" s="485"/>
      <c r="I62" s="486"/>
      <c r="J62" s="263" t="str">
        <f t="shared" si="0"/>
        <v/>
      </c>
      <c r="K62" s="234"/>
      <c r="L62" s="234"/>
      <c r="M62" s="234"/>
      <c r="N62" s="234"/>
      <c r="O62" s="234"/>
      <c r="P62" s="234"/>
      <c r="Q62" s="234"/>
      <c r="R62" s="234"/>
      <c r="S62" s="234">
        <f>SUM($Y$44:Y62)</f>
        <v>0</v>
      </c>
      <c r="T62" s="234">
        <f>SUM($Y$44:Y62)</f>
        <v>0</v>
      </c>
      <c r="U62" s="273" t="str">
        <f t="shared" si="1"/>
        <v/>
      </c>
      <c r="V62" s="274">
        <f t="shared" si="2"/>
        <v>0</v>
      </c>
      <c r="W62" s="234"/>
      <c r="X62" s="234">
        <f>COUNTIF($U$44:U62,U62)</f>
        <v>19</v>
      </c>
      <c r="Y62" s="234">
        <f t="shared" si="9"/>
        <v>0</v>
      </c>
      <c r="Z62" s="234"/>
      <c r="AA62" s="234">
        <v>19</v>
      </c>
      <c r="AB62" s="240" t="e">
        <f t="shared" si="3"/>
        <v>#N/A</v>
      </c>
      <c r="AC62" s="240"/>
      <c r="AD62" s="240"/>
      <c r="AE62" s="240"/>
      <c r="AF62" s="241" t="str">
        <f t="shared" si="4"/>
        <v/>
      </c>
      <c r="AG62" s="235">
        <f t="shared" si="8"/>
        <v>0</v>
      </c>
      <c r="AH62" s="235">
        <v>19</v>
      </c>
      <c r="AI62" s="285" t="e">
        <f t="shared" si="5"/>
        <v>#N/A</v>
      </c>
      <c r="AJ62" s="285" t="str">
        <f t="shared" si="10"/>
        <v/>
      </c>
    </row>
    <row r="63" spans="1:36" ht="18" customHeight="1" x14ac:dyDescent="0.2">
      <c r="A63" s="234"/>
      <c r="B63" s="90"/>
      <c r="C63" s="94"/>
      <c r="D63" s="487"/>
      <c r="E63" s="483"/>
      <c r="F63" s="483"/>
      <c r="G63" s="484"/>
      <c r="H63" s="485"/>
      <c r="I63" s="486"/>
      <c r="J63" s="263" t="str">
        <f t="shared" si="0"/>
        <v/>
      </c>
      <c r="K63" s="234"/>
      <c r="L63" s="234"/>
      <c r="M63" s="234"/>
      <c r="N63" s="234"/>
      <c r="O63" s="234"/>
      <c r="P63" s="234"/>
      <c r="Q63" s="234"/>
      <c r="R63" s="234"/>
      <c r="S63" s="234">
        <f>SUM($Y$44:Y63)</f>
        <v>0</v>
      </c>
      <c r="T63" s="234">
        <f>SUM($Y$44:Y63)</f>
        <v>0</v>
      </c>
      <c r="U63" s="273" t="str">
        <f t="shared" si="1"/>
        <v/>
      </c>
      <c r="V63" s="274">
        <f t="shared" si="2"/>
        <v>0</v>
      </c>
      <c r="W63" s="234"/>
      <c r="X63" s="234">
        <f>COUNTIF($U$44:U63,U63)</f>
        <v>20</v>
      </c>
      <c r="Y63" s="234">
        <f t="shared" si="9"/>
        <v>0</v>
      </c>
      <c r="Z63" s="234"/>
      <c r="AA63" s="234">
        <v>20</v>
      </c>
      <c r="AB63" s="240" t="e">
        <f t="shared" si="3"/>
        <v>#N/A</v>
      </c>
      <c r="AC63" s="240"/>
      <c r="AD63" s="240"/>
      <c r="AE63" s="240"/>
      <c r="AF63" s="241" t="str">
        <f t="shared" si="4"/>
        <v/>
      </c>
      <c r="AG63" s="235">
        <f t="shared" si="8"/>
        <v>0</v>
      </c>
      <c r="AH63" s="235">
        <v>20</v>
      </c>
      <c r="AI63" s="285" t="e">
        <f t="shared" si="5"/>
        <v>#N/A</v>
      </c>
      <c r="AJ63" s="285" t="str">
        <f t="shared" si="10"/>
        <v/>
      </c>
    </row>
    <row r="64" spans="1:36" ht="18" customHeight="1" x14ac:dyDescent="0.2">
      <c r="A64" s="234"/>
      <c r="B64" s="90"/>
      <c r="C64" s="94"/>
      <c r="D64" s="487"/>
      <c r="E64" s="483"/>
      <c r="F64" s="483"/>
      <c r="G64" s="484"/>
      <c r="H64" s="485"/>
      <c r="I64" s="486"/>
      <c r="J64" s="263" t="str">
        <f t="shared" si="0"/>
        <v/>
      </c>
      <c r="K64" s="234"/>
      <c r="L64" s="234"/>
      <c r="M64" s="234"/>
      <c r="N64" s="234"/>
      <c r="O64" s="234"/>
      <c r="P64" s="234"/>
      <c r="Q64" s="234"/>
      <c r="R64" s="234"/>
      <c r="S64" s="234">
        <f>SUM($Y$44:Y64)</f>
        <v>0</v>
      </c>
      <c r="T64" s="234">
        <f>SUM($Y$44:Y64)</f>
        <v>0</v>
      </c>
      <c r="U64" s="273" t="str">
        <f t="shared" si="1"/>
        <v/>
      </c>
      <c r="V64" s="274">
        <f t="shared" si="2"/>
        <v>0</v>
      </c>
      <c r="W64" s="234"/>
      <c r="X64" s="234">
        <f>COUNTIF($U$44:U64,U64)</f>
        <v>21</v>
      </c>
      <c r="Y64" s="234">
        <f t="shared" si="9"/>
        <v>0</v>
      </c>
      <c r="Z64" s="234"/>
      <c r="AA64" s="234">
        <v>21</v>
      </c>
      <c r="AB64" s="240" t="e">
        <f t="shared" si="3"/>
        <v>#N/A</v>
      </c>
      <c r="AC64" s="240"/>
      <c r="AD64" s="240"/>
      <c r="AE64" s="240"/>
      <c r="AF64" s="241" t="str">
        <f t="shared" si="4"/>
        <v/>
      </c>
      <c r="AG64" s="235">
        <f t="shared" si="8"/>
        <v>0</v>
      </c>
      <c r="AH64" s="235">
        <v>21</v>
      </c>
      <c r="AI64" s="285" t="e">
        <f t="shared" si="5"/>
        <v>#N/A</v>
      </c>
      <c r="AJ64" s="285" t="str">
        <f t="shared" si="10"/>
        <v/>
      </c>
    </row>
    <row r="65" spans="1:36" ht="17.25" customHeight="1" x14ac:dyDescent="0.2">
      <c r="A65" s="234"/>
      <c r="B65" s="90"/>
      <c r="C65" s="94"/>
      <c r="D65" s="483"/>
      <c r="E65" s="483"/>
      <c r="F65" s="483"/>
      <c r="G65" s="484"/>
      <c r="H65" s="485"/>
      <c r="I65" s="486"/>
      <c r="J65" s="263" t="str">
        <f t="shared" si="0"/>
        <v/>
      </c>
      <c r="K65" s="234"/>
      <c r="L65" s="234"/>
      <c r="M65" s="234"/>
      <c r="N65" s="234"/>
      <c r="O65" s="234"/>
      <c r="P65" s="234"/>
      <c r="Q65" s="234"/>
      <c r="R65" s="234"/>
      <c r="S65" s="234">
        <f>SUM($Y$44:Y65)</f>
        <v>0</v>
      </c>
      <c r="T65" s="234">
        <f>SUM($Y$44:Y65)</f>
        <v>0</v>
      </c>
      <c r="U65" s="273" t="str">
        <f t="shared" si="1"/>
        <v/>
      </c>
      <c r="V65" s="274">
        <f t="shared" si="2"/>
        <v>0</v>
      </c>
      <c r="W65" s="234"/>
      <c r="X65" s="234">
        <f>COUNTIF($U$44:U65,U65)</f>
        <v>22</v>
      </c>
      <c r="Y65" s="234">
        <f t="shared" si="9"/>
        <v>0</v>
      </c>
      <c r="Z65" s="234"/>
      <c r="AA65" s="234">
        <v>22</v>
      </c>
      <c r="AB65" s="240" t="e">
        <f t="shared" si="3"/>
        <v>#N/A</v>
      </c>
      <c r="AC65" s="240"/>
      <c r="AD65" s="240"/>
      <c r="AE65" s="240"/>
      <c r="AF65" s="241" t="str">
        <f t="shared" si="4"/>
        <v/>
      </c>
      <c r="AG65" s="235">
        <f t="shared" si="8"/>
        <v>0</v>
      </c>
      <c r="AH65" s="235">
        <v>22</v>
      </c>
      <c r="AI65" s="285" t="e">
        <f t="shared" si="5"/>
        <v>#N/A</v>
      </c>
      <c r="AJ65" s="285" t="str">
        <f t="shared" si="10"/>
        <v/>
      </c>
    </row>
    <row r="66" spans="1:36" ht="18.75" customHeight="1" thickBot="1" x14ac:dyDescent="0.25">
      <c r="A66" s="234"/>
      <c r="B66" s="91"/>
      <c r="C66" s="129"/>
      <c r="D66" s="488"/>
      <c r="E66" s="488"/>
      <c r="F66" s="488"/>
      <c r="G66" s="489"/>
      <c r="H66" s="490"/>
      <c r="I66" s="491"/>
      <c r="J66" s="276" t="str">
        <f t="shared" si="0"/>
        <v/>
      </c>
      <c r="K66" s="234"/>
      <c r="L66" s="234"/>
      <c r="M66" s="234"/>
      <c r="N66" s="234"/>
      <c r="O66" s="234"/>
      <c r="P66" s="234"/>
      <c r="Q66" s="234"/>
      <c r="R66" s="234"/>
      <c r="S66" s="234">
        <f>SUM($Y$44:Y66)</f>
        <v>0</v>
      </c>
      <c r="T66" s="234">
        <f>SUM($Y$44:Y66)</f>
        <v>0</v>
      </c>
      <c r="U66" s="273" t="str">
        <f t="shared" si="1"/>
        <v/>
      </c>
      <c r="V66" s="274">
        <f t="shared" si="2"/>
        <v>0</v>
      </c>
      <c r="W66" s="234"/>
      <c r="X66" s="234">
        <f>COUNTIF($U$44:U66,U66)</f>
        <v>23</v>
      </c>
      <c r="Y66" s="234">
        <f t="shared" si="9"/>
        <v>0</v>
      </c>
      <c r="Z66" s="234"/>
      <c r="AA66" s="234">
        <v>23</v>
      </c>
      <c r="AB66" s="240" t="e">
        <f t="shared" si="3"/>
        <v>#N/A</v>
      </c>
      <c r="AC66" s="240"/>
      <c r="AD66" s="240"/>
      <c r="AE66" s="240"/>
      <c r="AF66" s="241" t="str">
        <f t="shared" si="4"/>
        <v/>
      </c>
      <c r="AG66" s="235">
        <f t="shared" si="8"/>
        <v>0</v>
      </c>
      <c r="AH66" s="235">
        <v>23</v>
      </c>
      <c r="AI66" s="285" t="e">
        <f t="shared" si="5"/>
        <v>#N/A</v>
      </c>
      <c r="AJ66" s="285" t="str">
        <f t="shared" si="10"/>
        <v/>
      </c>
    </row>
    <row r="67" spans="1:36" x14ac:dyDescent="0.2">
      <c r="A67" s="234"/>
      <c r="B67" s="234"/>
      <c r="C67" s="234"/>
      <c r="D67" s="234"/>
      <c r="E67" s="234"/>
      <c r="F67" s="234"/>
      <c r="G67" s="234"/>
      <c r="H67" s="234"/>
      <c r="I67" s="234"/>
      <c r="J67" s="234"/>
      <c r="K67" s="234"/>
      <c r="L67" s="234"/>
      <c r="M67" s="234"/>
      <c r="N67" s="234"/>
      <c r="O67" s="234"/>
      <c r="P67" s="234"/>
      <c r="Q67" s="234"/>
      <c r="R67" s="234"/>
      <c r="S67" s="234">
        <f>SUM($Y$44:Y67)</f>
        <v>0</v>
      </c>
      <c r="T67" s="234">
        <f>SUM($Y$44:Y67)</f>
        <v>0</v>
      </c>
      <c r="U67" s="273" t="str">
        <f t="shared" si="1"/>
        <v/>
      </c>
      <c r="V67" s="274">
        <f t="shared" si="2"/>
        <v>0</v>
      </c>
      <c r="W67" s="234"/>
      <c r="X67" s="234">
        <f>COUNTIF($U$44:U67,U67)</f>
        <v>24</v>
      </c>
      <c r="Y67" s="234">
        <f t="shared" si="9"/>
        <v>0</v>
      </c>
      <c r="Z67" s="234"/>
      <c r="AA67" s="234">
        <v>24</v>
      </c>
      <c r="AB67" s="240" t="e">
        <f t="shared" si="3"/>
        <v>#N/A</v>
      </c>
      <c r="AC67" s="240"/>
      <c r="AD67" s="240"/>
      <c r="AE67" s="240"/>
      <c r="AF67" s="241" t="str">
        <f t="shared" si="4"/>
        <v/>
      </c>
      <c r="AG67" s="235">
        <f t="shared" si="8"/>
        <v>0</v>
      </c>
      <c r="AH67" s="235">
        <v>24</v>
      </c>
      <c r="AI67" s="285" t="e">
        <f t="shared" si="5"/>
        <v>#N/A</v>
      </c>
      <c r="AJ67" s="285" t="str">
        <f t="shared" si="10"/>
        <v/>
      </c>
    </row>
    <row r="68" spans="1:36" ht="18" customHeight="1" thickBot="1" x14ac:dyDescent="0.25">
      <c r="A68" s="234"/>
      <c r="B68" s="234"/>
      <c r="C68" s="234"/>
      <c r="D68" s="234"/>
      <c r="E68" s="234"/>
      <c r="F68" s="234"/>
      <c r="G68" s="234"/>
      <c r="H68" s="234"/>
      <c r="I68" s="234"/>
      <c r="J68" s="234"/>
      <c r="K68" s="234"/>
      <c r="L68" s="234"/>
      <c r="M68" s="234"/>
      <c r="N68" s="234"/>
      <c r="O68" s="234"/>
      <c r="P68" s="234"/>
      <c r="Q68" s="234"/>
      <c r="R68" s="234"/>
      <c r="S68" s="234">
        <f>SUM($Y$44:Y68)</f>
        <v>0</v>
      </c>
      <c r="T68" s="234">
        <f>SUM($Y$44:Y68)</f>
        <v>0</v>
      </c>
      <c r="U68" s="273" t="str">
        <f t="shared" si="1"/>
        <v/>
      </c>
      <c r="V68" s="274">
        <f t="shared" si="2"/>
        <v>0</v>
      </c>
      <c r="W68" s="234"/>
      <c r="X68" s="234">
        <f>COUNTIF($U$44:U68,U68)</f>
        <v>25</v>
      </c>
      <c r="Y68" s="234">
        <f t="shared" si="9"/>
        <v>0</v>
      </c>
      <c r="Z68" s="234"/>
      <c r="AA68" s="234">
        <v>25</v>
      </c>
      <c r="AB68" s="240" t="e">
        <f t="shared" si="3"/>
        <v>#N/A</v>
      </c>
      <c r="AC68" s="240"/>
      <c r="AD68" s="240"/>
      <c r="AE68" s="240"/>
      <c r="AF68" s="241" t="str">
        <f t="shared" si="4"/>
        <v/>
      </c>
      <c r="AG68" s="235">
        <f t="shared" si="8"/>
        <v>0</v>
      </c>
      <c r="AH68" s="235">
        <v>25</v>
      </c>
      <c r="AI68" s="285" t="e">
        <f t="shared" si="5"/>
        <v>#N/A</v>
      </c>
      <c r="AJ68" s="285" t="str">
        <f t="shared" si="10"/>
        <v/>
      </c>
    </row>
    <row r="69" spans="1:36" ht="48.75" customHeight="1" thickBot="1" x14ac:dyDescent="0.25">
      <c r="A69" s="234"/>
      <c r="B69" s="279" t="s">
        <v>110</v>
      </c>
      <c r="C69" s="255" t="s">
        <v>521</v>
      </c>
      <c r="D69" s="56"/>
      <c r="E69" s="234"/>
      <c r="F69" s="280"/>
      <c r="G69" s="234"/>
      <c r="H69" s="234"/>
      <c r="I69" s="234"/>
      <c r="J69" s="234"/>
      <c r="K69" s="234"/>
      <c r="L69" s="234"/>
      <c r="M69" s="234"/>
      <c r="N69" s="234"/>
      <c r="O69" s="234"/>
      <c r="P69" s="234"/>
      <c r="Q69" s="234"/>
      <c r="R69" s="234"/>
      <c r="S69" s="234">
        <f>SUM($Y$44:Y69)</f>
        <v>0</v>
      </c>
      <c r="T69" s="234">
        <f>SUM($Y$44:Y69)</f>
        <v>0</v>
      </c>
      <c r="U69" s="273" t="str">
        <f t="shared" si="1"/>
        <v/>
      </c>
      <c r="V69" s="274">
        <f t="shared" si="2"/>
        <v>0</v>
      </c>
      <c r="W69" s="234"/>
      <c r="X69" s="234">
        <f>COUNTIF($U$44:U69,U69)</f>
        <v>26</v>
      </c>
      <c r="Y69" s="234">
        <f t="shared" si="9"/>
        <v>0</v>
      </c>
      <c r="Z69" s="234"/>
      <c r="AA69" s="234">
        <v>26</v>
      </c>
      <c r="AB69" s="240" t="e">
        <f t="shared" si="3"/>
        <v>#N/A</v>
      </c>
      <c r="AC69" s="240"/>
      <c r="AD69" s="240"/>
      <c r="AE69" s="240"/>
      <c r="AF69" s="241" t="str">
        <f t="shared" si="4"/>
        <v/>
      </c>
      <c r="AG69" s="235">
        <f t="shared" si="8"/>
        <v>0</v>
      </c>
      <c r="AH69" s="235">
        <v>26</v>
      </c>
      <c r="AI69" s="285" t="e">
        <f t="shared" si="5"/>
        <v>#N/A</v>
      </c>
      <c r="AJ69" s="285" t="str">
        <f t="shared" si="10"/>
        <v/>
      </c>
    </row>
    <row r="70" spans="1:36" ht="18" customHeight="1" x14ac:dyDescent="0.2">
      <c r="A70" s="234"/>
      <c r="B70" s="350" t="str">
        <f>AF44</f>
        <v/>
      </c>
      <c r="C70" s="620" t="str">
        <f>IF(B70="","",IF(AG44=0,SUMIF($C$27:$C$66,B70,$J$27:$J$66),SUMIF($B$27:$B$66,B70,$J$27:$J$66)))</f>
        <v/>
      </c>
      <c r="D70" s="234"/>
      <c r="E70" s="234"/>
      <c r="F70" s="280"/>
      <c r="G70" s="234"/>
      <c r="H70" s="234"/>
      <c r="I70" s="234"/>
      <c r="J70" s="234"/>
      <c r="K70" s="234"/>
      <c r="L70" s="234"/>
      <c r="M70" s="234"/>
      <c r="N70" s="234"/>
      <c r="O70" s="234"/>
      <c r="P70" s="234"/>
      <c r="Q70" s="234"/>
      <c r="R70" s="234"/>
      <c r="S70" s="234">
        <f>SUM($Y$44:Y70)</f>
        <v>0</v>
      </c>
      <c r="T70" s="234">
        <f>SUM($Y$44:Y70)</f>
        <v>0</v>
      </c>
      <c r="U70" s="273" t="str">
        <f t="shared" si="1"/>
        <v/>
      </c>
      <c r="V70" s="274">
        <f t="shared" si="2"/>
        <v>0</v>
      </c>
      <c r="W70" s="234"/>
      <c r="X70" s="234">
        <f>COUNTIF($U$44:U70,U70)</f>
        <v>27</v>
      </c>
      <c r="Y70" s="234">
        <f t="shared" si="9"/>
        <v>0</v>
      </c>
      <c r="Z70" s="234"/>
      <c r="AA70" s="234">
        <v>27</v>
      </c>
      <c r="AB70" s="240" t="e">
        <f t="shared" si="3"/>
        <v>#N/A</v>
      </c>
      <c r="AC70" s="240"/>
      <c r="AD70" s="240"/>
      <c r="AE70" s="240"/>
      <c r="AF70" s="241" t="str">
        <f t="shared" si="4"/>
        <v/>
      </c>
      <c r="AG70" s="235">
        <f t="shared" si="8"/>
        <v>0</v>
      </c>
      <c r="AH70" s="235">
        <v>27</v>
      </c>
      <c r="AI70" s="285" t="e">
        <f t="shared" si="5"/>
        <v>#N/A</v>
      </c>
      <c r="AJ70" s="285" t="str">
        <f t="shared" si="10"/>
        <v/>
      </c>
    </row>
    <row r="71" spans="1:36" ht="18" customHeight="1" x14ac:dyDescent="0.2">
      <c r="A71" s="234"/>
      <c r="B71" s="358" t="str">
        <f t="shared" ref="B71:B109" si="11">AF45</f>
        <v/>
      </c>
      <c r="C71" s="621" t="str">
        <f t="shared" ref="C71:C109" si="12">IF(B71="","",IF(AG45=0,SUMIF($C$27:$C$66,B71,$J$27:$J$66),SUMIF($B$27:$B$66,B71,$J$27:$J$66)))</f>
        <v/>
      </c>
      <c r="D71" s="234"/>
      <c r="E71" s="234"/>
      <c r="F71" s="280"/>
      <c r="G71" s="234"/>
      <c r="H71" s="234"/>
      <c r="I71" s="234"/>
      <c r="J71" s="234"/>
      <c r="K71" s="234"/>
      <c r="L71" s="234"/>
      <c r="M71" s="234"/>
      <c r="N71" s="234"/>
      <c r="O71" s="234"/>
      <c r="P71" s="234"/>
      <c r="Q71" s="234"/>
      <c r="R71" s="234"/>
      <c r="S71" s="234">
        <f>SUM($Y$44:Y71)</f>
        <v>0</v>
      </c>
      <c r="T71" s="234">
        <f>SUM($Y$44:Y71)</f>
        <v>0</v>
      </c>
      <c r="U71" s="273" t="str">
        <f t="shared" si="1"/>
        <v/>
      </c>
      <c r="V71" s="274" t="str">
        <f t="shared" si="2"/>
        <v/>
      </c>
      <c r="W71" s="234"/>
      <c r="X71" s="234">
        <f>COUNTIF($U$44:U71,U71)</f>
        <v>28</v>
      </c>
      <c r="Y71" s="234">
        <f t="shared" si="9"/>
        <v>0</v>
      </c>
      <c r="Z71" s="234"/>
      <c r="AA71" s="234">
        <v>28</v>
      </c>
      <c r="AB71" s="240" t="e">
        <f t="shared" si="3"/>
        <v>#N/A</v>
      </c>
      <c r="AC71" s="240"/>
      <c r="AD71" s="240"/>
      <c r="AE71" s="240"/>
      <c r="AF71" s="241" t="str">
        <f t="shared" si="4"/>
        <v/>
      </c>
      <c r="AG71" s="235">
        <f t="shared" si="8"/>
        <v>0</v>
      </c>
      <c r="AH71" s="235">
        <v>28</v>
      </c>
      <c r="AI71" s="285" t="e">
        <f t="shared" si="5"/>
        <v>#N/A</v>
      </c>
      <c r="AJ71" s="285" t="str">
        <f t="shared" si="10"/>
        <v/>
      </c>
    </row>
    <row r="72" spans="1:36" ht="18" customHeight="1" x14ac:dyDescent="0.2">
      <c r="A72" s="234"/>
      <c r="B72" s="358" t="str">
        <f t="shared" si="11"/>
        <v/>
      </c>
      <c r="C72" s="621" t="str">
        <f t="shared" si="12"/>
        <v/>
      </c>
      <c r="D72" s="234"/>
      <c r="E72" s="234"/>
      <c r="F72" s="280"/>
      <c r="G72" s="234"/>
      <c r="H72" s="234"/>
      <c r="I72" s="234"/>
      <c r="J72" s="234"/>
      <c r="K72" s="234"/>
      <c r="L72" s="234"/>
      <c r="M72" s="234"/>
      <c r="N72" s="234"/>
      <c r="O72" s="234"/>
      <c r="P72" s="234"/>
      <c r="Q72" s="234"/>
      <c r="R72" s="234"/>
      <c r="S72" s="234">
        <f>SUM($Y$44:Y72)</f>
        <v>0</v>
      </c>
      <c r="T72" s="234">
        <f>SUM($Y$44:Y72)</f>
        <v>0</v>
      </c>
      <c r="U72" s="273" t="str">
        <f t="shared" si="1"/>
        <v/>
      </c>
      <c r="V72" s="274" t="str">
        <f t="shared" si="2"/>
        <v/>
      </c>
      <c r="W72" s="234"/>
      <c r="X72" s="234">
        <f>COUNTIF($U$44:U72,U72)</f>
        <v>29</v>
      </c>
      <c r="Y72" s="234">
        <f t="shared" si="9"/>
        <v>0</v>
      </c>
      <c r="Z72" s="234"/>
      <c r="AA72" s="234">
        <v>29</v>
      </c>
      <c r="AB72" s="240" t="e">
        <f t="shared" si="3"/>
        <v>#N/A</v>
      </c>
      <c r="AC72" s="240"/>
      <c r="AD72" s="240"/>
      <c r="AE72" s="240"/>
      <c r="AF72" s="241" t="str">
        <f t="shared" si="4"/>
        <v/>
      </c>
      <c r="AG72" s="235">
        <f t="shared" si="8"/>
        <v>0</v>
      </c>
      <c r="AH72" s="235">
        <v>29</v>
      </c>
      <c r="AI72" s="285" t="e">
        <f t="shared" si="5"/>
        <v>#N/A</v>
      </c>
      <c r="AJ72" s="285" t="str">
        <f t="shared" si="10"/>
        <v/>
      </c>
    </row>
    <row r="73" spans="1:36" ht="18" customHeight="1" x14ac:dyDescent="0.2">
      <c r="A73" s="234"/>
      <c r="B73" s="358" t="str">
        <f t="shared" si="11"/>
        <v/>
      </c>
      <c r="C73" s="621" t="str">
        <f t="shared" si="12"/>
        <v/>
      </c>
      <c r="D73" s="234"/>
      <c r="E73" s="234"/>
      <c r="F73" s="280"/>
      <c r="G73" s="234"/>
      <c r="H73" s="234"/>
      <c r="I73" s="234"/>
      <c r="J73" s="234"/>
      <c r="K73" s="234"/>
      <c r="L73" s="234"/>
      <c r="M73" s="234"/>
      <c r="N73" s="234"/>
      <c r="O73" s="234"/>
      <c r="P73" s="234"/>
      <c r="Q73" s="234"/>
      <c r="R73" s="234"/>
      <c r="S73" s="234">
        <f>SUM($Y$44:Y73)</f>
        <v>0</v>
      </c>
      <c r="T73" s="234">
        <f>SUM($Y$44:Y73)</f>
        <v>0</v>
      </c>
      <c r="U73" s="273" t="str">
        <f t="shared" si="1"/>
        <v/>
      </c>
      <c r="V73" s="274" t="str">
        <f t="shared" si="2"/>
        <v/>
      </c>
      <c r="W73" s="234"/>
      <c r="X73" s="234">
        <f>COUNTIF($U$44:U73,U73)</f>
        <v>30</v>
      </c>
      <c r="Y73" s="234">
        <f t="shared" si="9"/>
        <v>0</v>
      </c>
      <c r="Z73" s="234"/>
      <c r="AA73" s="234">
        <v>30</v>
      </c>
      <c r="AB73" s="240" t="e">
        <f t="shared" si="3"/>
        <v>#N/A</v>
      </c>
      <c r="AC73" s="240"/>
      <c r="AD73" s="240"/>
      <c r="AE73" s="240"/>
      <c r="AF73" s="241" t="str">
        <f t="shared" si="4"/>
        <v/>
      </c>
      <c r="AG73" s="235">
        <f t="shared" si="8"/>
        <v>0</v>
      </c>
      <c r="AH73" s="235">
        <v>30</v>
      </c>
      <c r="AI73" s="285" t="e">
        <f t="shared" si="5"/>
        <v>#N/A</v>
      </c>
      <c r="AJ73" s="285" t="str">
        <f t="shared" si="10"/>
        <v/>
      </c>
    </row>
    <row r="74" spans="1:36" ht="18" customHeight="1" x14ac:dyDescent="0.2">
      <c r="A74" s="234"/>
      <c r="B74" s="358" t="str">
        <f t="shared" si="11"/>
        <v/>
      </c>
      <c r="C74" s="621" t="str">
        <f t="shared" si="12"/>
        <v/>
      </c>
      <c r="D74" s="234"/>
      <c r="E74" s="234"/>
      <c r="F74" s="280"/>
      <c r="G74" s="234"/>
      <c r="H74" s="234"/>
      <c r="I74" s="234"/>
      <c r="J74" s="234"/>
      <c r="K74" s="234"/>
      <c r="L74" s="234"/>
      <c r="M74" s="234"/>
      <c r="N74" s="234"/>
      <c r="O74" s="234"/>
      <c r="P74" s="234"/>
      <c r="Q74" s="234"/>
      <c r="R74" s="234"/>
      <c r="S74" s="234">
        <f>SUM($Y$44:Y74)</f>
        <v>0</v>
      </c>
      <c r="T74" s="234">
        <f>SUM($Y$44:Y74)</f>
        <v>0</v>
      </c>
      <c r="U74" s="273" t="str">
        <f t="shared" si="1"/>
        <v/>
      </c>
      <c r="V74" s="274" t="str">
        <f t="shared" si="2"/>
        <v/>
      </c>
      <c r="W74" s="234"/>
      <c r="X74" s="234">
        <f>COUNTIF($U$44:U74,U74)</f>
        <v>31</v>
      </c>
      <c r="Y74" s="234">
        <f t="shared" si="9"/>
        <v>0</v>
      </c>
      <c r="Z74" s="234"/>
      <c r="AA74" s="234">
        <v>31</v>
      </c>
      <c r="AB74" s="240" t="e">
        <f t="shared" si="3"/>
        <v>#N/A</v>
      </c>
      <c r="AC74" s="240"/>
      <c r="AD74" s="240"/>
      <c r="AE74" s="240"/>
      <c r="AF74" s="241" t="str">
        <f t="shared" si="4"/>
        <v/>
      </c>
      <c r="AG74" s="235">
        <f t="shared" si="8"/>
        <v>0</v>
      </c>
      <c r="AH74" s="235">
        <v>31</v>
      </c>
      <c r="AI74" s="285" t="e">
        <f t="shared" si="5"/>
        <v>#N/A</v>
      </c>
      <c r="AJ74" s="285" t="str">
        <f t="shared" si="10"/>
        <v/>
      </c>
    </row>
    <row r="75" spans="1:36" ht="18" customHeight="1" x14ac:dyDescent="0.2">
      <c r="A75" s="234"/>
      <c r="B75" s="358" t="str">
        <f t="shared" si="11"/>
        <v/>
      </c>
      <c r="C75" s="621" t="str">
        <f t="shared" si="12"/>
        <v/>
      </c>
      <c r="D75" s="234"/>
      <c r="E75" s="234"/>
      <c r="F75" s="127"/>
      <c r="G75" s="234"/>
      <c r="H75" s="234"/>
      <c r="I75" s="234"/>
      <c r="J75" s="234"/>
      <c r="K75" s="234"/>
      <c r="L75" s="234"/>
      <c r="M75" s="234"/>
      <c r="N75" s="234"/>
      <c r="O75" s="234"/>
      <c r="P75" s="234"/>
      <c r="Q75" s="234"/>
      <c r="R75" s="234"/>
      <c r="S75" s="234">
        <f>SUM($Y$44:Y75)</f>
        <v>0</v>
      </c>
      <c r="T75" s="234">
        <f>SUM($Y$44:Y75)</f>
        <v>0</v>
      </c>
      <c r="U75" s="273" t="str">
        <f t="shared" si="1"/>
        <v/>
      </c>
      <c r="V75" s="274" t="str">
        <f t="shared" si="2"/>
        <v/>
      </c>
      <c r="W75" s="234"/>
      <c r="X75" s="234">
        <f>COUNTIF($U$44:U75,U75)</f>
        <v>32</v>
      </c>
      <c r="Y75" s="234">
        <f t="shared" si="9"/>
        <v>0</v>
      </c>
      <c r="Z75" s="234"/>
      <c r="AA75" s="234">
        <v>32</v>
      </c>
      <c r="AB75" s="240" t="e">
        <f t="shared" si="3"/>
        <v>#N/A</v>
      </c>
      <c r="AC75" s="240"/>
      <c r="AD75" s="240"/>
      <c r="AE75" s="240"/>
      <c r="AF75" s="241" t="str">
        <f t="shared" si="4"/>
        <v/>
      </c>
      <c r="AG75" s="235">
        <f t="shared" si="8"/>
        <v>0</v>
      </c>
      <c r="AH75" s="235">
        <v>32</v>
      </c>
      <c r="AI75" s="285" t="e">
        <f t="shared" si="5"/>
        <v>#N/A</v>
      </c>
      <c r="AJ75" s="285" t="str">
        <f t="shared" si="10"/>
        <v/>
      </c>
    </row>
    <row r="76" spans="1:36" ht="18" customHeight="1" x14ac:dyDescent="0.2">
      <c r="A76" s="234"/>
      <c r="B76" s="358" t="str">
        <f t="shared" si="11"/>
        <v/>
      </c>
      <c r="C76" s="621" t="str">
        <f t="shared" si="12"/>
        <v/>
      </c>
      <c r="D76" s="234"/>
      <c r="E76" s="234"/>
      <c r="F76" s="127"/>
      <c r="G76" s="234"/>
      <c r="H76" s="234"/>
      <c r="I76" s="234"/>
      <c r="J76" s="234"/>
      <c r="K76" s="234"/>
      <c r="L76" s="234"/>
      <c r="M76" s="234"/>
      <c r="N76" s="234"/>
      <c r="O76" s="234"/>
      <c r="P76" s="234"/>
      <c r="Q76" s="234"/>
      <c r="R76" s="234"/>
      <c r="S76" s="234">
        <f>SUM($Y$44:Y76)</f>
        <v>0</v>
      </c>
      <c r="T76" s="234">
        <f>SUM($Y$44:Y76)</f>
        <v>0</v>
      </c>
      <c r="U76" s="273" t="str">
        <f t="shared" si="1"/>
        <v/>
      </c>
      <c r="V76" s="274" t="str">
        <f t="shared" si="2"/>
        <v/>
      </c>
      <c r="W76" s="234"/>
      <c r="X76" s="234">
        <f>COUNTIF($U$44:U76,U76)</f>
        <v>33</v>
      </c>
      <c r="Y76" s="234">
        <f t="shared" si="9"/>
        <v>0</v>
      </c>
      <c r="Z76" s="234"/>
      <c r="AA76" s="234">
        <v>33</v>
      </c>
      <c r="AB76" s="240" t="e">
        <f t="shared" si="3"/>
        <v>#N/A</v>
      </c>
      <c r="AC76" s="240"/>
      <c r="AD76" s="240"/>
      <c r="AE76" s="240"/>
      <c r="AF76" s="241" t="str">
        <f t="shared" si="4"/>
        <v/>
      </c>
      <c r="AG76" s="235">
        <f t="shared" si="8"/>
        <v>0</v>
      </c>
      <c r="AH76" s="235">
        <v>33</v>
      </c>
      <c r="AI76" s="285" t="e">
        <f t="shared" si="5"/>
        <v>#N/A</v>
      </c>
      <c r="AJ76" s="285" t="str">
        <f t="shared" si="10"/>
        <v/>
      </c>
    </row>
    <row r="77" spans="1:36" ht="18" customHeight="1" x14ac:dyDescent="0.2">
      <c r="A77" s="234"/>
      <c r="B77" s="358" t="str">
        <f t="shared" si="11"/>
        <v/>
      </c>
      <c r="C77" s="621" t="str">
        <f t="shared" si="12"/>
        <v/>
      </c>
      <c r="D77" s="234"/>
      <c r="E77" s="234"/>
      <c r="F77" s="127"/>
      <c r="G77" s="234"/>
      <c r="H77" s="234"/>
      <c r="I77" s="234"/>
      <c r="J77" s="234"/>
      <c r="K77" s="234"/>
      <c r="L77" s="234"/>
      <c r="M77" s="234"/>
      <c r="N77" s="234"/>
      <c r="O77" s="234"/>
      <c r="P77" s="234"/>
      <c r="Q77" s="234"/>
      <c r="R77" s="234"/>
      <c r="S77" s="234">
        <f>SUM($Y$44:Y77)</f>
        <v>0</v>
      </c>
      <c r="T77" s="234">
        <f>SUM($Y$44:Y77)</f>
        <v>0</v>
      </c>
      <c r="U77" s="273" t="str">
        <f t="shared" si="1"/>
        <v/>
      </c>
      <c r="V77" s="274" t="str">
        <f t="shared" si="2"/>
        <v/>
      </c>
      <c r="W77" s="234"/>
      <c r="X77" s="234">
        <f>COUNTIF($U$44:U77,U77)</f>
        <v>34</v>
      </c>
      <c r="Y77" s="234">
        <f t="shared" si="9"/>
        <v>0</v>
      </c>
      <c r="Z77" s="234"/>
      <c r="AA77" s="234">
        <v>34</v>
      </c>
      <c r="AB77" s="240" t="e">
        <f t="shared" si="3"/>
        <v>#N/A</v>
      </c>
      <c r="AC77" s="240"/>
      <c r="AD77" s="240"/>
      <c r="AE77" s="240"/>
      <c r="AF77" s="241" t="str">
        <f t="shared" si="4"/>
        <v/>
      </c>
      <c r="AG77" s="235">
        <f t="shared" si="8"/>
        <v>0</v>
      </c>
      <c r="AH77" s="235">
        <v>34</v>
      </c>
      <c r="AI77" s="285" t="e">
        <f t="shared" si="5"/>
        <v>#N/A</v>
      </c>
      <c r="AJ77" s="285" t="str">
        <f t="shared" si="10"/>
        <v/>
      </c>
    </row>
    <row r="78" spans="1:36" ht="18" customHeight="1" x14ac:dyDescent="0.2">
      <c r="A78" s="234"/>
      <c r="B78" s="358" t="str">
        <f t="shared" si="11"/>
        <v/>
      </c>
      <c r="C78" s="621" t="str">
        <f t="shared" si="12"/>
        <v/>
      </c>
      <c r="D78" s="234"/>
      <c r="E78" s="234"/>
      <c r="F78" s="280"/>
      <c r="G78" s="234"/>
      <c r="H78" s="234"/>
      <c r="I78" s="234"/>
      <c r="J78" s="234"/>
      <c r="K78" s="234"/>
      <c r="L78" s="234"/>
      <c r="M78" s="234"/>
      <c r="N78" s="234"/>
      <c r="O78" s="234"/>
      <c r="P78" s="234"/>
      <c r="Q78" s="234"/>
      <c r="R78" s="234"/>
      <c r="S78" s="234">
        <f>SUM($Y$44:Y78)</f>
        <v>0</v>
      </c>
      <c r="T78" s="234">
        <f>SUM($Y$44:Y78)</f>
        <v>0</v>
      </c>
      <c r="U78" s="273" t="str">
        <f t="shared" si="1"/>
        <v/>
      </c>
      <c r="V78" s="274" t="str">
        <f t="shared" si="2"/>
        <v/>
      </c>
      <c r="W78" s="234"/>
      <c r="X78" s="234">
        <f>COUNTIF($U$44:U78,U78)</f>
        <v>35</v>
      </c>
      <c r="Y78" s="234">
        <f t="shared" si="9"/>
        <v>0</v>
      </c>
      <c r="Z78" s="234"/>
      <c r="AA78" s="234">
        <v>35</v>
      </c>
      <c r="AB78" s="240" t="e">
        <f t="shared" si="3"/>
        <v>#N/A</v>
      </c>
      <c r="AC78" s="240"/>
      <c r="AD78" s="240"/>
      <c r="AE78" s="240"/>
      <c r="AF78" s="241" t="str">
        <f t="shared" si="4"/>
        <v/>
      </c>
      <c r="AG78" s="235">
        <f t="shared" si="8"/>
        <v>0</v>
      </c>
      <c r="AH78" s="235">
        <v>35</v>
      </c>
      <c r="AI78" s="285" t="e">
        <f t="shared" si="5"/>
        <v>#N/A</v>
      </c>
      <c r="AJ78" s="285" t="str">
        <f t="shared" si="10"/>
        <v/>
      </c>
    </row>
    <row r="79" spans="1:36" ht="18" customHeight="1" x14ac:dyDescent="0.2">
      <c r="A79" s="234"/>
      <c r="B79" s="358" t="str">
        <f t="shared" si="11"/>
        <v/>
      </c>
      <c r="C79" s="621" t="str">
        <f t="shared" si="12"/>
        <v/>
      </c>
      <c r="D79" s="234"/>
      <c r="E79" s="234"/>
      <c r="F79" s="280"/>
      <c r="G79" s="234"/>
      <c r="H79" s="234"/>
      <c r="I79" s="234"/>
      <c r="J79" s="234"/>
      <c r="K79" s="234"/>
      <c r="L79" s="234"/>
      <c r="M79" s="234"/>
      <c r="N79" s="234"/>
      <c r="O79" s="234"/>
      <c r="P79" s="234"/>
      <c r="Q79" s="234"/>
      <c r="R79" s="234"/>
      <c r="S79" s="234">
        <f>SUM($Y$44:Y79)</f>
        <v>0</v>
      </c>
      <c r="T79" s="234">
        <f>SUM($Y$44:Y79)</f>
        <v>0</v>
      </c>
      <c r="U79" s="273" t="str">
        <f t="shared" si="1"/>
        <v/>
      </c>
      <c r="V79" s="274" t="str">
        <f t="shared" si="2"/>
        <v/>
      </c>
      <c r="W79" s="234"/>
      <c r="X79" s="234">
        <f>COUNTIF($U$44:U79,U79)</f>
        <v>36</v>
      </c>
      <c r="Y79" s="234">
        <f t="shared" si="9"/>
        <v>0</v>
      </c>
      <c r="Z79" s="234"/>
      <c r="AA79" s="234">
        <v>36</v>
      </c>
      <c r="AB79" s="240" t="e">
        <f t="shared" si="3"/>
        <v>#N/A</v>
      </c>
      <c r="AC79" s="240"/>
      <c r="AD79" s="240"/>
      <c r="AE79" s="240"/>
      <c r="AF79" s="241" t="str">
        <f t="shared" si="4"/>
        <v/>
      </c>
      <c r="AG79" s="235">
        <f t="shared" si="8"/>
        <v>0</v>
      </c>
      <c r="AH79" s="235">
        <v>36</v>
      </c>
      <c r="AI79" s="285" t="e">
        <f t="shared" si="5"/>
        <v>#N/A</v>
      </c>
      <c r="AJ79" s="285" t="str">
        <f t="shared" si="10"/>
        <v/>
      </c>
    </row>
    <row r="80" spans="1:36" ht="18" customHeight="1" x14ac:dyDescent="0.2">
      <c r="A80" s="234"/>
      <c r="B80" s="358" t="str">
        <f t="shared" si="11"/>
        <v/>
      </c>
      <c r="C80" s="621" t="str">
        <f t="shared" si="12"/>
        <v/>
      </c>
      <c r="D80" s="234"/>
      <c r="E80" s="234"/>
      <c r="F80" s="280"/>
      <c r="G80" s="234"/>
      <c r="H80" s="234"/>
      <c r="I80" s="234"/>
      <c r="J80" s="234"/>
      <c r="K80" s="234"/>
      <c r="L80" s="234"/>
      <c r="M80" s="234"/>
      <c r="N80" s="234"/>
      <c r="O80" s="234"/>
      <c r="P80" s="234"/>
      <c r="Q80" s="234"/>
      <c r="R80" s="234"/>
      <c r="S80" s="234">
        <f>SUM($Y$44:Y80)</f>
        <v>0</v>
      </c>
      <c r="T80" s="234">
        <f>SUM($Y$44:Y80)</f>
        <v>0</v>
      </c>
      <c r="U80" s="273" t="str">
        <f t="shared" si="1"/>
        <v/>
      </c>
      <c r="V80" s="274" t="str">
        <f t="shared" si="2"/>
        <v/>
      </c>
      <c r="W80" s="234"/>
      <c r="X80" s="234">
        <f>COUNTIF($U$44:U80,U80)</f>
        <v>37</v>
      </c>
      <c r="Y80" s="234">
        <f t="shared" si="9"/>
        <v>0</v>
      </c>
      <c r="Z80" s="234"/>
      <c r="AA80" s="234">
        <v>37</v>
      </c>
      <c r="AB80" s="240" t="e">
        <f t="shared" si="3"/>
        <v>#N/A</v>
      </c>
      <c r="AC80" s="240"/>
      <c r="AD80" s="240"/>
      <c r="AE80" s="240"/>
      <c r="AF80" s="241" t="str">
        <f t="shared" si="4"/>
        <v/>
      </c>
      <c r="AG80" s="235">
        <f t="shared" si="8"/>
        <v>0</v>
      </c>
      <c r="AH80" s="235">
        <v>37</v>
      </c>
      <c r="AI80" s="285" t="e">
        <f t="shared" si="5"/>
        <v>#N/A</v>
      </c>
      <c r="AJ80" s="285" t="str">
        <f t="shared" si="10"/>
        <v/>
      </c>
    </row>
    <row r="81" spans="1:36" ht="18" customHeight="1" x14ac:dyDescent="0.2">
      <c r="A81" s="234"/>
      <c r="B81" s="358" t="str">
        <f t="shared" si="11"/>
        <v/>
      </c>
      <c r="C81" s="621" t="str">
        <f t="shared" si="12"/>
        <v/>
      </c>
      <c r="D81" s="234"/>
      <c r="E81" s="234"/>
      <c r="F81" s="280"/>
      <c r="G81" s="234"/>
      <c r="H81" s="234"/>
      <c r="I81" s="234"/>
      <c r="J81" s="234"/>
      <c r="K81" s="234"/>
      <c r="L81" s="234"/>
      <c r="M81" s="234"/>
      <c r="N81" s="234"/>
      <c r="O81" s="234"/>
      <c r="P81" s="234"/>
      <c r="Q81" s="234"/>
      <c r="R81" s="234"/>
      <c r="S81" s="234">
        <f>SUM($Y$44:Y81)</f>
        <v>0</v>
      </c>
      <c r="T81" s="234">
        <f>SUM($Y$44:Y81)</f>
        <v>0</v>
      </c>
      <c r="U81" s="273" t="str">
        <f t="shared" si="1"/>
        <v/>
      </c>
      <c r="V81" s="274" t="str">
        <f t="shared" si="2"/>
        <v/>
      </c>
      <c r="W81" s="234"/>
      <c r="X81" s="234">
        <f>COUNTIF($U$44:U81,U81)</f>
        <v>38</v>
      </c>
      <c r="Y81" s="234">
        <f t="shared" si="9"/>
        <v>0</v>
      </c>
      <c r="Z81" s="234"/>
      <c r="AA81" s="234">
        <v>38</v>
      </c>
      <c r="AB81" s="240" t="e">
        <f t="shared" si="3"/>
        <v>#N/A</v>
      </c>
      <c r="AC81" s="240"/>
      <c r="AD81" s="240"/>
      <c r="AE81" s="240"/>
      <c r="AF81" s="241" t="str">
        <f t="shared" si="4"/>
        <v/>
      </c>
      <c r="AG81" s="235">
        <f t="shared" si="8"/>
        <v>0</v>
      </c>
      <c r="AH81" s="235">
        <v>38</v>
      </c>
      <c r="AI81" s="285" t="e">
        <f t="shared" si="5"/>
        <v>#N/A</v>
      </c>
      <c r="AJ81" s="285" t="str">
        <f t="shared" si="10"/>
        <v/>
      </c>
    </row>
    <row r="82" spans="1:36" ht="18" customHeight="1" x14ac:dyDescent="0.2">
      <c r="A82" s="234"/>
      <c r="B82" s="358" t="str">
        <f t="shared" si="11"/>
        <v/>
      </c>
      <c r="C82" s="621" t="str">
        <f t="shared" si="12"/>
        <v/>
      </c>
      <c r="D82" s="234"/>
      <c r="E82" s="234"/>
      <c r="F82" s="280"/>
      <c r="G82" s="234"/>
      <c r="H82" s="234"/>
      <c r="I82" s="234"/>
      <c r="J82" s="234"/>
      <c r="K82" s="234"/>
      <c r="L82" s="234"/>
      <c r="M82" s="234"/>
      <c r="N82" s="234"/>
      <c r="O82" s="234"/>
      <c r="P82" s="234"/>
      <c r="Q82" s="234"/>
      <c r="R82" s="234"/>
      <c r="S82" s="234">
        <f>SUM($Y$44:Y82)</f>
        <v>0</v>
      </c>
      <c r="T82" s="234">
        <f>SUM($Y$44:Y82)</f>
        <v>0</v>
      </c>
      <c r="U82" s="273" t="str">
        <f t="shared" si="1"/>
        <v/>
      </c>
      <c r="V82" s="274" t="str">
        <f t="shared" si="2"/>
        <v/>
      </c>
      <c r="W82" s="234"/>
      <c r="X82" s="234">
        <f>COUNTIF($U$44:U82,U82)</f>
        <v>39</v>
      </c>
      <c r="Y82" s="234">
        <f t="shared" si="9"/>
        <v>0</v>
      </c>
      <c r="Z82" s="234"/>
      <c r="AA82" s="234">
        <v>39</v>
      </c>
      <c r="AB82" s="240" t="e">
        <f t="shared" si="3"/>
        <v>#N/A</v>
      </c>
      <c r="AC82" s="240"/>
      <c r="AD82" s="240"/>
      <c r="AE82" s="240"/>
      <c r="AF82" s="241" t="str">
        <f t="shared" si="4"/>
        <v/>
      </c>
      <c r="AG82" s="235">
        <f t="shared" si="8"/>
        <v>0</v>
      </c>
      <c r="AH82" s="235">
        <v>39</v>
      </c>
      <c r="AI82" s="285" t="e">
        <f t="shared" si="5"/>
        <v>#N/A</v>
      </c>
      <c r="AJ82" s="285" t="str">
        <f t="shared" si="10"/>
        <v/>
      </c>
    </row>
    <row r="83" spans="1:36" ht="18" customHeight="1" x14ac:dyDescent="0.2">
      <c r="A83" s="234"/>
      <c r="B83" s="358" t="str">
        <f t="shared" si="11"/>
        <v/>
      </c>
      <c r="C83" s="621" t="str">
        <f t="shared" si="12"/>
        <v/>
      </c>
      <c r="D83" s="234"/>
      <c r="E83" s="234"/>
      <c r="F83" s="280"/>
      <c r="G83" s="234"/>
      <c r="H83" s="234"/>
      <c r="I83" s="234"/>
      <c r="J83" s="234"/>
      <c r="K83" s="234"/>
      <c r="L83" s="234"/>
      <c r="M83" s="234"/>
      <c r="N83" s="234"/>
      <c r="O83" s="234"/>
      <c r="P83" s="234"/>
      <c r="Q83" s="234"/>
      <c r="R83" s="234"/>
      <c r="S83" s="234">
        <f>SUM($Y$44:Y83)</f>
        <v>0</v>
      </c>
      <c r="T83" s="234">
        <f>SUM($Y$44:Y83)</f>
        <v>0</v>
      </c>
      <c r="U83" s="622" t="str">
        <f t="shared" si="1"/>
        <v/>
      </c>
      <c r="V83" s="623" t="str">
        <f t="shared" si="2"/>
        <v/>
      </c>
      <c r="W83" s="234"/>
      <c r="X83" s="234">
        <f>COUNTIF($U$44:U83,U83)</f>
        <v>40</v>
      </c>
      <c r="Y83" s="234">
        <f t="shared" si="9"/>
        <v>0</v>
      </c>
      <c r="Z83" s="234"/>
      <c r="AA83" s="234">
        <v>40</v>
      </c>
      <c r="AB83" s="240" t="e">
        <f t="shared" si="3"/>
        <v>#N/A</v>
      </c>
      <c r="AC83" s="624"/>
      <c r="AD83" s="624"/>
      <c r="AE83" s="624"/>
      <c r="AF83" s="366" t="str">
        <f t="shared" si="4"/>
        <v/>
      </c>
      <c r="AG83" s="235">
        <f t="shared" si="8"/>
        <v>0</v>
      </c>
      <c r="AH83" s="235">
        <v>40</v>
      </c>
      <c r="AI83" s="285" t="e">
        <f t="shared" si="5"/>
        <v>#N/A</v>
      </c>
      <c r="AJ83" s="285" t="str">
        <f t="shared" si="10"/>
        <v/>
      </c>
    </row>
    <row r="84" spans="1:36" ht="18" customHeight="1" x14ac:dyDescent="0.2">
      <c r="A84" s="234"/>
      <c r="B84" s="358" t="str">
        <f t="shared" si="11"/>
        <v/>
      </c>
      <c r="C84" s="621" t="str">
        <f t="shared" si="12"/>
        <v/>
      </c>
      <c r="D84" s="234"/>
      <c r="E84" s="234"/>
      <c r="F84" s="128"/>
      <c r="G84" s="234"/>
      <c r="H84" s="234"/>
      <c r="I84" s="234"/>
      <c r="J84" s="234"/>
      <c r="K84" s="234"/>
      <c r="L84" s="234"/>
      <c r="M84" s="234"/>
      <c r="N84" s="234"/>
      <c r="O84" s="234"/>
      <c r="P84" s="234"/>
      <c r="Q84" s="234"/>
      <c r="R84" s="234"/>
    </row>
    <row r="85" spans="1:36" ht="18" customHeight="1" x14ac:dyDescent="0.2">
      <c r="A85" s="234"/>
      <c r="B85" s="358" t="str">
        <f t="shared" si="11"/>
        <v/>
      </c>
      <c r="C85" s="621" t="str">
        <f t="shared" si="12"/>
        <v/>
      </c>
      <c r="D85" s="234"/>
      <c r="E85" s="234"/>
      <c r="F85" s="234"/>
      <c r="G85" s="234"/>
      <c r="H85" s="234"/>
      <c r="I85" s="234"/>
      <c r="J85" s="234"/>
      <c r="K85" s="234"/>
      <c r="L85" s="234"/>
      <c r="M85" s="234"/>
      <c r="N85" s="234"/>
      <c r="O85" s="234"/>
      <c r="P85" s="234"/>
      <c r="Q85" s="234"/>
      <c r="R85" s="234"/>
    </row>
    <row r="86" spans="1:36" ht="18" customHeight="1" x14ac:dyDescent="0.2">
      <c r="A86" s="234"/>
      <c r="B86" s="358" t="str">
        <f t="shared" si="11"/>
        <v/>
      </c>
      <c r="C86" s="621" t="str">
        <f t="shared" si="12"/>
        <v/>
      </c>
      <c r="D86" s="234"/>
      <c r="E86" s="234"/>
      <c r="F86" s="234"/>
      <c r="G86" s="234"/>
      <c r="H86" s="234"/>
      <c r="I86" s="234"/>
      <c r="J86" s="234"/>
      <c r="K86" s="234"/>
      <c r="L86" s="234"/>
      <c r="M86" s="234"/>
      <c r="N86" s="234"/>
      <c r="O86" s="234"/>
      <c r="P86" s="234"/>
      <c r="Q86" s="234"/>
      <c r="R86" s="234"/>
    </row>
    <row r="87" spans="1:36" ht="18" customHeight="1" x14ac:dyDescent="0.2">
      <c r="A87" s="234"/>
      <c r="B87" s="358" t="str">
        <f t="shared" si="11"/>
        <v/>
      </c>
      <c r="C87" s="621" t="str">
        <f t="shared" si="12"/>
        <v/>
      </c>
      <c r="D87" s="234"/>
      <c r="E87" s="234"/>
      <c r="F87" s="234"/>
      <c r="G87" s="234"/>
      <c r="H87" s="234"/>
      <c r="I87" s="234"/>
      <c r="J87" s="234"/>
      <c r="K87" s="234"/>
      <c r="L87" s="234"/>
      <c r="M87" s="234"/>
      <c r="N87" s="234"/>
      <c r="O87" s="234"/>
      <c r="P87" s="234"/>
      <c r="Q87" s="234"/>
      <c r="R87" s="234"/>
    </row>
    <row r="88" spans="1:36" ht="18" customHeight="1" x14ac:dyDescent="0.2">
      <c r="A88" s="234"/>
      <c r="B88" s="358" t="str">
        <f t="shared" si="11"/>
        <v/>
      </c>
      <c r="C88" s="621" t="str">
        <f t="shared" si="12"/>
        <v/>
      </c>
      <c r="D88" s="234"/>
      <c r="E88" s="234"/>
      <c r="F88" s="234"/>
      <c r="G88" s="234"/>
      <c r="H88" s="234"/>
      <c r="I88" s="234"/>
      <c r="J88" s="234"/>
      <c r="K88" s="234"/>
      <c r="L88" s="234"/>
      <c r="M88" s="234"/>
      <c r="N88" s="234"/>
      <c r="O88" s="234"/>
      <c r="P88" s="234"/>
      <c r="Q88" s="234"/>
      <c r="R88" s="234"/>
    </row>
    <row r="89" spans="1:36" ht="18" customHeight="1" x14ac:dyDescent="0.2">
      <c r="A89" s="234"/>
      <c r="B89" s="358" t="str">
        <f t="shared" si="11"/>
        <v/>
      </c>
      <c r="C89" s="621" t="str">
        <f t="shared" si="12"/>
        <v/>
      </c>
      <c r="D89" s="234"/>
      <c r="E89" s="234"/>
      <c r="F89" s="234"/>
      <c r="G89" s="234"/>
      <c r="H89" s="234"/>
      <c r="I89" s="234"/>
      <c r="J89" s="234"/>
      <c r="K89" s="234"/>
      <c r="L89" s="234"/>
      <c r="M89" s="234"/>
      <c r="N89" s="234"/>
      <c r="O89" s="234"/>
      <c r="P89" s="234"/>
      <c r="Q89" s="234"/>
      <c r="R89" s="234"/>
    </row>
    <row r="90" spans="1:36" ht="18" customHeight="1" x14ac:dyDescent="0.2">
      <c r="A90" s="234"/>
      <c r="B90" s="358" t="str">
        <f t="shared" si="11"/>
        <v/>
      </c>
      <c r="C90" s="621" t="str">
        <f t="shared" si="12"/>
        <v/>
      </c>
      <c r="D90" s="234"/>
      <c r="E90" s="234"/>
      <c r="F90" s="234"/>
      <c r="G90" s="234"/>
      <c r="H90" s="234"/>
      <c r="I90" s="234"/>
      <c r="J90" s="234"/>
      <c r="K90" s="234"/>
      <c r="L90" s="234"/>
      <c r="M90" s="234"/>
      <c r="N90" s="234"/>
      <c r="O90" s="234"/>
      <c r="P90" s="234"/>
      <c r="Q90" s="234"/>
      <c r="R90" s="234"/>
    </row>
    <row r="91" spans="1:36" ht="18" customHeight="1" x14ac:dyDescent="0.2">
      <c r="A91" s="234"/>
      <c r="B91" s="358" t="str">
        <f t="shared" si="11"/>
        <v/>
      </c>
      <c r="C91" s="621" t="str">
        <f t="shared" si="12"/>
        <v/>
      </c>
      <c r="D91" s="234"/>
      <c r="E91" s="234"/>
      <c r="F91" s="234"/>
      <c r="G91" s="234"/>
      <c r="H91" s="234"/>
      <c r="I91" s="234"/>
      <c r="J91" s="234"/>
      <c r="K91" s="234"/>
      <c r="L91" s="234"/>
      <c r="M91" s="234"/>
      <c r="N91" s="234"/>
      <c r="O91" s="234"/>
      <c r="P91" s="234"/>
      <c r="Q91" s="234"/>
      <c r="R91" s="234"/>
    </row>
    <row r="92" spans="1:36" ht="18" customHeight="1" x14ac:dyDescent="0.2">
      <c r="A92" s="234"/>
      <c r="B92" s="358" t="str">
        <f t="shared" si="11"/>
        <v/>
      </c>
      <c r="C92" s="621" t="str">
        <f t="shared" si="12"/>
        <v/>
      </c>
      <c r="D92" s="234"/>
      <c r="E92" s="234"/>
      <c r="F92" s="234"/>
      <c r="G92" s="234"/>
      <c r="H92" s="234"/>
      <c r="I92" s="234"/>
      <c r="J92" s="234"/>
      <c r="K92" s="234"/>
      <c r="L92" s="234"/>
      <c r="M92" s="234"/>
      <c r="N92" s="234"/>
      <c r="O92" s="234"/>
      <c r="P92" s="234"/>
      <c r="Q92" s="234"/>
      <c r="R92" s="234"/>
    </row>
    <row r="93" spans="1:36" ht="18" customHeight="1" x14ac:dyDescent="0.2">
      <c r="A93" s="234"/>
      <c r="B93" s="358" t="str">
        <f t="shared" si="11"/>
        <v/>
      </c>
      <c r="C93" s="621" t="str">
        <f t="shared" si="12"/>
        <v/>
      </c>
      <c r="D93" s="234"/>
      <c r="E93" s="234"/>
      <c r="F93" s="234"/>
      <c r="G93" s="234"/>
      <c r="H93" s="234"/>
      <c r="I93" s="234"/>
      <c r="J93" s="234"/>
      <c r="K93" s="234"/>
      <c r="L93" s="234"/>
      <c r="M93" s="234"/>
      <c r="N93" s="234"/>
      <c r="O93" s="234"/>
      <c r="P93" s="234"/>
      <c r="Q93" s="234"/>
      <c r="R93" s="234"/>
    </row>
    <row r="94" spans="1:36" ht="18" customHeight="1" x14ac:dyDescent="0.2">
      <c r="A94" s="234"/>
      <c r="B94" s="358" t="str">
        <f t="shared" si="11"/>
        <v/>
      </c>
      <c r="C94" s="621" t="str">
        <f t="shared" si="12"/>
        <v/>
      </c>
      <c r="D94" s="234"/>
      <c r="E94" s="234"/>
      <c r="F94" s="234"/>
      <c r="G94" s="234"/>
      <c r="H94" s="234"/>
      <c r="I94" s="234"/>
      <c r="J94" s="234"/>
      <c r="K94" s="234"/>
      <c r="L94" s="234"/>
      <c r="M94" s="234"/>
      <c r="N94" s="234"/>
      <c r="O94" s="234"/>
      <c r="P94" s="234"/>
      <c r="Q94" s="234"/>
      <c r="R94" s="234"/>
    </row>
    <row r="95" spans="1:36" ht="18" customHeight="1" x14ac:dyDescent="0.2">
      <c r="A95" s="234"/>
      <c r="B95" s="358" t="str">
        <f t="shared" si="11"/>
        <v/>
      </c>
      <c r="C95" s="621" t="str">
        <f t="shared" si="12"/>
        <v/>
      </c>
      <c r="D95" s="234"/>
      <c r="E95" s="234"/>
      <c r="F95" s="234"/>
      <c r="G95" s="234"/>
      <c r="H95" s="234"/>
      <c r="I95" s="234"/>
      <c r="J95" s="234"/>
      <c r="K95" s="234"/>
      <c r="L95" s="234"/>
      <c r="M95" s="234"/>
      <c r="N95" s="234"/>
      <c r="O95" s="234"/>
      <c r="P95" s="234"/>
      <c r="Q95" s="234"/>
      <c r="R95" s="234"/>
    </row>
    <row r="96" spans="1:36" ht="18" customHeight="1" x14ac:dyDescent="0.2">
      <c r="A96" s="234"/>
      <c r="B96" s="358" t="str">
        <f t="shared" si="11"/>
        <v/>
      </c>
      <c r="C96" s="621" t="str">
        <f t="shared" si="12"/>
        <v/>
      </c>
      <c r="D96" s="234"/>
      <c r="E96" s="234"/>
      <c r="F96" s="234"/>
      <c r="G96" s="234"/>
      <c r="H96" s="234"/>
      <c r="I96" s="234"/>
      <c r="J96" s="234"/>
      <c r="K96" s="234"/>
      <c r="L96" s="234"/>
      <c r="M96" s="234"/>
      <c r="N96" s="234"/>
      <c r="O96" s="234"/>
      <c r="P96" s="234"/>
      <c r="Q96" s="234"/>
      <c r="R96" s="234"/>
    </row>
    <row r="97" spans="1:35" ht="18" customHeight="1" x14ac:dyDescent="0.2">
      <c r="A97" s="234"/>
      <c r="B97" s="358" t="str">
        <f t="shared" si="11"/>
        <v/>
      </c>
      <c r="C97" s="621" t="str">
        <f t="shared" si="12"/>
        <v/>
      </c>
      <c r="D97" s="234"/>
      <c r="E97" s="234"/>
      <c r="F97" s="234"/>
      <c r="G97" s="234"/>
      <c r="H97" s="234"/>
      <c r="I97" s="234"/>
      <c r="J97" s="234"/>
      <c r="K97" s="234"/>
      <c r="L97" s="234"/>
      <c r="M97" s="234"/>
      <c r="N97" s="234"/>
      <c r="O97" s="234"/>
      <c r="P97" s="234"/>
      <c r="Q97" s="234"/>
      <c r="R97" s="234"/>
    </row>
    <row r="98" spans="1:35" ht="18" customHeight="1" x14ac:dyDescent="0.2">
      <c r="A98" s="234"/>
      <c r="B98" s="358" t="str">
        <f t="shared" si="11"/>
        <v/>
      </c>
      <c r="C98" s="621" t="str">
        <f t="shared" si="12"/>
        <v/>
      </c>
      <c r="D98" s="234"/>
      <c r="E98" s="234"/>
      <c r="F98" s="234"/>
      <c r="G98" s="234"/>
      <c r="H98" s="234"/>
      <c r="I98" s="234"/>
      <c r="J98" s="234"/>
      <c r="K98" s="234"/>
      <c r="L98" s="234"/>
      <c r="M98" s="234"/>
      <c r="N98" s="234"/>
      <c r="O98" s="234"/>
      <c r="P98" s="234"/>
      <c r="Q98" s="234"/>
      <c r="R98" s="234"/>
    </row>
    <row r="99" spans="1:35" ht="18" customHeight="1" x14ac:dyDescent="0.2">
      <c r="A99" s="234"/>
      <c r="B99" s="358" t="str">
        <f t="shared" si="11"/>
        <v/>
      </c>
      <c r="C99" s="621" t="str">
        <f t="shared" si="12"/>
        <v/>
      </c>
      <c r="D99" s="234"/>
      <c r="E99" s="234"/>
      <c r="F99" s="234"/>
      <c r="G99" s="234"/>
      <c r="H99" s="234"/>
      <c r="I99" s="234"/>
      <c r="J99" s="234"/>
      <c r="K99" s="234"/>
      <c r="L99" s="234"/>
      <c r="M99" s="234"/>
      <c r="N99" s="234"/>
      <c r="O99" s="234"/>
      <c r="P99" s="234"/>
      <c r="Q99" s="234"/>
      <c r="R99" s="234"/>
    </row>
    <row r="100" spans="1:35" ht="18" customHeight="1" x14ac:dyDescent="0.2">
      <c r="A100" s="234"/>
      <c r="B100" s="358" t="str">
        <f t="shared" si="11"/>
        <v/>
      </c>
      <c r="C100" s="621" t="str">
        <f t="shared" si="12"/>
        <v/>
      </c>
      <c r="D100" s="234"/>
      <c r="E100" s="234"/>
      <c r="F100" s="234"/>
      <c r="G100" s="234"/>
      <c r="H100" s="234"/>
      <c r="I100" s="234"/>
      <c r="J100" s="234"/>
      <c r="K100" s="234"/>
      <c r="L100" s="234"/>
      <c r="M100" s="234"/>
      <c r="N100" s="234"/>
      <c r="O100" s="234"/>
      <c r="P100" s="234"/>
      <c r="Q100" s="234"/>
      <c r="R100" s="234"/>
    </row>
    <row r="101" spans="1:35" ht="18" customHeight="1" x14ac:dyDescent="0.2">
      <c r="A101" s="234"/>
      <c r="B101" s="358" t="str">
        <f t="shared" si="11"/>
        <v/>
      </c>
      <c r="C101" s="621" t="str">
        <f t="shared" si="12"/>
        <v/>
      </c>
      <c r="D101" s="234"/>
      <c r="E101" s="234"/>
      <c r="F101" s="234"/>
      <c r="G101" s="234"/>
      <c r="H101" s="234"/>
      <c r="I101" s="234"/>
      <c r="J101" s="234"/>
      <c r="K101" s="234"/>
      <c r="L101" s="234"/>
      <c r="M101" s="234"/>
      <c r="N101" s="234"/>
      <c r="O101" s="234"/>
      <c r="P101" s="234"/>
      <c r="Q101" s="234"/>
      <c r="R101" s="234"/>
    </row>
    <row r="102" spans="1:35" ht="18" customHeight="1" x14ac:dyDescent="0.2">
      <c r="A102" s="234"/>
      <c r="B102" s="358" t="str">
        <f t="shared" si="11"/>
        <v/>
      </c>
      <c r="C102" s="621" t="str">
        <f t="shared" si="12"/>
        <v/>
      </c>
      <c r="D102" s="234"/>
      <c r="E102" s="234"/>
      <c r="F102" s="234"/>
      <c r="G102" s="234"/>
      <c r="H102" s="234"/>
      <c r="I102" s="234"/>
      <c r="J102" s="234"/>
      <c r="K102" s="234"/>
      <c r="L102" s="234"/>
      <c r="M102" s="234"/>
      <c r="N102" s="234"/>
      <c r="O102" s="234"/>
      <c r="P102" s="234"/>
      <c r="Q102" s="234"/>
      <c r="R102" s="234"/>
    </row>
    <row r="103" spans="1:35" ht="18" customHeight="1" x14ac:dyDescent="0.2">
      <c r="A103" s="234"/>
      <c r="B103" s="358" t="str">
        <f t="shared" si="11"/>
        <v/>
      </c>
      <c r="C103" s="621" t="str">
        <f t="shared" si="12"/>
        <v/>
      </c>
      <c r="D103" s="234"/>
      <c r="E103" s="234"/>
      <c r="F103" s="234"/>
      <c r="G103" s="234"/>
      <c r="H103" s="234"/>
      <c r="I103" s="234"/>
      <c r="J103" s="234"/>
      <c r="K103" s="234"/>
      <c r="L103" s="234"/>
      <c r="M103" s="234"/>
      <c r="N103" s="234"/>
      <c r="O103" s="234"/>
      <c r="P103" s="234"/>
      <c r="Q103" s="234"/>
      <c r="R103" s="234"/>
    </row>
    <row r="104" spans="1:35" ht="18" customHeight="1" x14ac:dyDescent="0.2">
      <c r="A104" s="234"/>
      <c r="B104" s="358" t="str">
        <f t="shared" si="11"/>
        <v/>
      </c>
      <c r="C104" s="621" t="str">
        <f t="shared" si="12"/>
        <v/>
      </c>
      <c r="D104" s="234"/>
      <c r="E104" s="234"/>
      <c r="F104" s="234"/>
      <c r="G104" s="234"/>
      <c r="H104" s="234"/>
      <c r="I104" s="234"/>
      <c r="J104" s="234"/>
      <c r="K104" s="234"/>
      <c r="L104" s="234"/>
      <c r="M104" s="234"/>
      <c r="N104" s="234"/>
      <c r="O104" s="234"/>
      <c r="P104" s="234"/>
      <c r="Q104" s="234"/>
      <c r="R104" s="234"/>
    </row>
    <row r="105" spans="1:35" ht="18" customHeight="1" x14ac:dyDescent="0.2">
      <c r="A105" s="234"/>
      <c r="B105" s="358" t="str">
        <f t="shared" si="11"/>
        <v/>
      </c>
      <c r="C105" s="621" t="str">
        <f t="shared" si="12"/>
        <v/>
      </c>
      <c r="D105" s="234"/>
      <c r="E105" s="234"/>
      <c r="F105" s="234"/>
      <c r="G105" s="234"/>
      <c r="H105" s="234"/>
      <c r="I105" s="234"/>
      <c r="J105" s="234"/>
      <c r="K105" s="234"/>
      <c r="L105" s="234"/>
      <c r="M105" s="234"/>
      <c r="N105" s="234"/>
      <c r="O105" s="234"/>
      <c r="P105" s="234"/>
      <c r="Q105" s="234"/>
      <c r="R105" s="234"/>
    </row>
    <row r="106" spans="1:35" ht="18" customHeight="1" x14ac:dyDescent="0.2">
      <c r="A106" s="234"/>
      <c r="B106" s="358" t="str">
        <f t="shared" si="11"/>
        <v/>
      </c>
      <c r="C106" s="621" t="str">
        <f t="shared" si="12"/>
        <v/>
      </c>
      <c r="D106" s="234"/>
      <c r="E106" s="234"/>
      <c r="F106" s="234"/>
      <c r="G106" s="234"/>
      <c r="H106" s="234"/>
      <c r="I106" s="234"/>
      <c r="J106" s="234"/>
      <c r="K106" s="234"/>
      <c r="L106" s="234"/>
      <c r="M106" s="234"/>
      <c r="N106" s="234"/>
      <c r="O106" s="234"/>
      <c r="P106" s="234"/>
      <c r="Q106" s="234"/>
      <c r="R106" s="234"/>
    </row>
    <row r="107" spans="1:35" ht="18" customHeight="1" x14ac:dyDescent="0.2">
      <c r="A107" s="234"/>
      <c r="B107" s="358" t="str">
        <f t="shared" si="11"/>
        <v/>
      </c>
      <c r="C107" s="621" t="str">
        <f t="shared" si="12"/>
        <v/>
      </c>
      <c r="D107" s="234"/>
      <c r="E107" s="234"/>
      <c r="F107" s="234"/>
      <c r="G107" s="234"/>
      <c r="H107" s="234"/>
      <c r="I107" s="234"/>
      <c r="J107" s="234"/>
      <c r="K107" s="234"/>
      <c r="L107" s="234"/>
      <c r="M107" s="234"/>
      <c r="N107" s="234"/>
      <c r="O107" s="234"/>
      <c r="P107" s="234"/>
      <c r="Q107" s="234"/>
      <c r="R107" s="234"/>
    </row>
    <row r="108" spans="1:35" ht="17.25" customHeight="1" x14ac:dyDescent="0.2">
      <c r="A108" s="234"/>
      <c r="B108" s="358" t="str">
        <f t="shared" si="11"/>
        <v/>
      </c>
      <c r="C108" s="621" t="str">
        <f t="shared" si="12"/>
        <v/>
      </c>
      <c r="D108" s="234"/>
      <c r="E108" s="234"/>
      <c r="F108" s="234"/>
      <c r="G108" s="234"/>
      <c r="H108" s="234"/>
      <c r="I108" s="234"/>
      <c r="J108" s="234"/>
      <c r="K108" s="234"/>
      <c r="L108" s="234"/>
      <c r="M108" s="234"/>
      <c r="N108" s="234"/>
      <c r="O108" s="234"/>
      <c r="P108" s="234"/>
      <c r="Q108" s="234"/>
      <c r="R108" s="234"/>
    </row>
    <row r="109" spans="1:35" ht="19.5" customHeight="1" thickBot="1" x14ac:dyDescent="0.25">
      <c r="A109" s="234"/>
      <c r="B109" s="374" t="str">
        <f t="shared" si="11"/>
        <v/>
      </c>
      <c r="C109" s="625" t="str">
        <f t="shared" si="12"/>
        <v/>
      </c>
      <c r="D109" s="234"/>
      <c r="E109" s="234"/>
      <c r="F109" s="234"/>
      <c r="G109" s="234"/>
      <c r="H109" s="234"/>
      <c r="I109" s="234"/>
      <c r="J109" s="234"/>
      <c r="K109" s="234"/>
      <c r="L109" s="234"/>
      <c r="M109" s="234"/>
      <c r="N109" s="234"/>
      <c r="O109" s="234"/>
      <c r="P109" s="234"/>
      <c r="Q109" s="234"/>
      <c r="R109" s="234"/>
    </row>
    <row r="110" spans="1:35" x14ac:dyDescent="0.2">
      <c r="A110" s="234"/>
      <c r="B110" s="234"/>
      <c r="C110" s="234"/>
      <c r="D110" s="234"/>
      <c r="E110" s="234"/>
      <c r="F110" s="234"/>
      <c r="G110" s="234"/>
      <c r="H110" s="234"/>
      <c r="I110" s="234"/>
      <c r="J110" s="234"/>
      <c r="K110" s="234"/>
      <c r="L110" s="234"/>
      <c r="M110" s="234"/>
      <c r="N110" s="234"/>
      <c r="O110" s="234"/>
      <c r="P110" s="234"/>
      <c r="Q110" s="234"/>
      <c r="R110" s="234"/>
      <c r="S110" s="246"/>
      <c r="T110" s="246"/>
      <c r="U110" s="398"/>
      <c r="V110" s="626"/>
      <c r="W110" s="246"/>
      <c r="X110" s="246"/>
      <c r="Y110" s="246"/>
      <c r="Z110" s="246"/>
      <c r="AA110" s="246"/>
      <c r="AB110" s="246"/>
      <c r="AC110" s="246"/>
      <c r="AD110" s="246"/>
      <c r="AE110" s="246"/>
      <c r="AF110" s="246"/>
      <c r="AG110" s="246"/>
      <c r="AH110" s="246"/>
      <c r="AI110" s="285"/>
    </row>
    <row r="111" spans="1:35" ht="16.5" x14ac:dyDescent="0.3">
      <c r="A111" s="234"/>
      <c r="B111" s="234"/>
      <c r="D111" s="65" t="s">
        <v>406</v>
      </c>
      <c r="E111" s="234"/>
      <c r="F111" s="234"/>
      <c r="G111" s="234"/>
      <c r="H111" s="234"/>
      <c r="I111" s="234"/>
      <c r="J111" s="234"/>
      <c r="K111" s="234"/>
      <c r="L111" s="234"/>
      <c r="M111" s="234"/>
      <c r="N111" s="234"/>
      <c r="O111" s="234"/>
      <c r="P111" s="234"/>
      <c r="Q111" s="234"/>
      <c r="R111" s="234"/>
      <c r="S111" s="246"/>
      <c r="T111" s="246"/>
      <c r="U111" s="398"/>
      <c r="V111" s="626"/>
      <c r="W111" s="246"/>
      <c r="X111" s="246"/>
      <c r="Y111" s="246"/>
      <c r="Z111" s="246"/>
      <c r="AA111" s="246"/>
      <c r="AB111" s="246"/>
      <c r="AC111" s="246"/>
      <c r="AD111" s="246"/>
      <c r="AE111" s="246"/>
      <c r="AF111" s="246"/>
      <c r="AG111" s="246"/>
      <c r="AH111" s="246"/>
      <c r="AI111" s="285"/>
    </row>
    <row r="112" spans="1:35" x14ac:dyDescent="0.2">
      <c r="A112" s="234"/>
      <c r="B112" s="234"/>
      <c r="C112" s="234"/>
      <c r="D112" s="234"/>
      <c r="E112" s="234"/>
      <c r="F112" s="234"/>
      <c r="G112" s="234"/>
      <c r="H112" s="234"/>
      <c r="I112" s="234"/>
      <c r="J112" s="234"/>
      <c r="K112" s="234"/>
      <c r="L112" s="234"/>
      <c r="M112" s="234"/>
      <c r="N112" s="234"/>
      <c r="O112" s="234"/>
      <c r="P112" s="234"/>
      <c r="Q112" s="234"/>
      <c r="R112" s="234"/>
      <c r="S112" s="246"/>
      <c r="T112" s="246"/>
      <c r="U112" s="398"/>
      <c r="V112" s="626"/>
      <c r="W112" s="246"/>
      <c r="X112" s="246"/>
      <c r="Y112" s="246"/>
      <c r="Z112" s="246"/>
      <c r="AA112" s="246"/>
      <c r="AB112" s="246"/>
      <c r="AC112" s="246"/>
      <c r="AD112" s="246"/>
      <c r="AE112" s="246"/>
      <c r="AF112" s="246"/>
      <c r="AG112" s="246"/>
      <c r="AH112" s="246"/>
      <c r="AI112" s="285"/>
    </row>
    <row r="113" spans="1:35" x14ac:dyDescent="0.2">
      <c r="A113" s="234"/>
      <c r="B113" s="234"/>
      <c r="C113" s="234"/>
      <c r="D113" s="234"/>
      <c r="E113" s="234"/>
      <c r="F113" s="234"/>
      <c r="G113" s="234"/>
      <c r="H113" s="234"/>
      <c r="I113" s="234"/>
      <c r="J113" s="234"/>
      <c r="K113" s="234"/>
      <c r="L113" s="234"/>
      <c r="M113" s="234"/>
      <c r="N113" s="234"/>
      <c r="O113" s="234"/>
      <c r="P113" s="234"/>
      <c r="Q113" s="234"/>
      <c r="R113" s="234"/>
      <c r="S113" s="246"/>
      <c r="T113" s="246"/>
      <c r="U113" s="398"/>
      <c r="V113" s="626"/>
      <c r="W113" s="246"/>
      <c r="X113" s="246"/>
      <c r="Y113" s="246"/>
      <c r="Z113" s="246"/>
      <c r="AA113" s="246"/>
      <c r="AB113" s="246"/>
      <c r="AC113" s="246"/>
      <c r="AD113" s="246"/>
      <c r="AE113" s="246"/>
      <c r="AF113" s="246"/>
      <c r="AG113" s="246"/>
      <c r="AH113" s="246"/>
      <c r="AI113" s="285"/>
    </row>
    <row r="114" spans="1:35" ht="15" x14ac:dyDescent="0.25">
      <c r="A114" s="234"/>
      <c r="B114" s="249" t="s">
        <v>64</v>
      </c>
      <c r="C114" s="234"/>
      <c r="D114" s="234"/>
      <c r="E114" s="234"/>
      <c r="F114" s="234"/>
      <c r="G114" s="234"/>
      <c r="H114" s="234"/>
      <c r="I114" s="234"/>
      <c r="J114" s="234"/>
      <c r="K114" s="234"/>
      <c r="L114" s="234"/>
      <c r="M114" s="234"/>
      <c r="N114" s="234"/>
      <c r="O114" s="234"/>
      <c r="P114" s="234"/>
      <c r="Q114" s="234"/>
      <c r="R114" s="234"/>
      <c r="S114" s="246"/>
      <c r="T114" s="246"/>
      <c r="U114" s="398"/>
      <c r="V114" s="626"/>
      <c r="W114" s="246"/>
      <c r="X114" s="246"/>
      <c r="Y114" s="246"/>
      <c r="Z114" s="246"/>
      <c r="AA114" s="246"/>
      <c r="AB114" s="246"/>
      <c r="AC114" s="246"/>
      <c r="AD114" s="246"/>
      <c r="AE114" s="246"/>
      <c r="AF114" s="246"/>
      <c r="AG114" s="246"/>
      <c r="AH114" s="246"/>
      <c r="AI114" s="285"/>
    </row>
    <row r="115" spans="1:35" x14ac:dyDescent="0.2">
      <c r="A115" s="234"/>
      <c r="B115" s="234"/>
      <c r="C115" s="234"/>
      <c r="D115" s="234"/>
      <c r="E115" s="234"/>
      <c r="F115" s="234"/>
      <c r="G115" s="234"/>
      <c r="H115" s="234"/>
      <c r="I115" s="234"/>
      <c r="J115" s="234"/>
      <c r="K115" s="234"/>
      <c r="L115" s="234"/>
      <c r="M115" s="234"/>
      <c r="N115" s="234"/>
      <c r="O115" s="234"/>
      <c r="P115" s="234"/>
      <c r="Q115" s="234"/>
      <c r="R115" s="234"/>
      <c r="S115" s="246"/>
      <c r="T115" s="246"/>
      <c r="U115" s="398"/>
      <c r="V115" s="626"/>
      <c r="W115" s="246"/>
      <c r="X115" s="246"/>
      <c r="Y115" s="246"/>
      <c r="Z115" s="246"/>
      <c r="AA115" s="246"/>
      <c r="AB115" s="246"/>
      <c r="AC115" s="246"/>
      <c r="AD115" s="246"/>
      <c r="AE115" s="246"/>
      <c r="AF115" s="246"/>
      <c r="AG115" s="246"/>
      <c r="AH115" s="246"/>
      <c r="AI115" s="285"/>
    </row>
    <row r="116" spans="1:35" x14ac:dyDescent="0.2">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row>
    <row r="117" spans="1:35" ht="18" customHeight="1" thickBot="1" x14ac:dyDescent="0.25">
      <c r="A117" s="234"/>
      <c r="C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row>
    <row r="118" spans="1:35" ht="73.5" customHeight="1" thickBot="1" x14ac:dyDescent="0.25">
      <c r="A118" s="234"/>
      <c r="B118" s="250" t="s">
        <v>110</v>
      </c>
      <c r="C118" s="253" t="s">
        <v>418</v>
      </c>
      <c r="D118" s="253" t="s">
        <v>419</v>
      </c>
      <c r="E118" s="253" t="s">
        <v>721</v>
      </c>
      <c r="F118" s="286" t="s">
        <v>534</v>
      </c>
      <c r="G118" s="286" t="s">
        <v>539</v>
      </c>
      <c r="H118" s="321"/>
      <c r="I118" s="437"/>
      <c r="J118" s="234"/>
      <c r="K118" s="234"/>
      <c r="L118" s="234"/>
      <c r="M118" s="234"/>
      <c r="N118" s="234"/>
      <c r="O118" s="234"/>
      <c r="P118" s="234"/>
      <c r="Q118" s="234"/>
      <c r="R118" s="234"/>
      <c r="S118" s="234"/>
      <c r="T118" s="234"/>
      <c r="U118" s="234"/>
      <c r="V118" s="234"/>
      <c r="W118" s="234"/>
      <c r="X118" s="234"/>
      <c r="Y118" s="234"/>
      <c r="Z118" s="234"/>
      <c r="AA118" s="234"/>
    </row>
    <row r="119" spans="1:35" ht="18" customHeight="1" x14ac:dyDescent="0.2">
      <c r="A119" s="234"/>
      <c r="B119" s="627" t="str">
        <f>IF(B70="","",B70)</f>
        <v/>
      </c>
      <c r="C119" s="706"/>
      <c r="D119" s="704"/>
      <c r="E119" s="704"/>
      <c r="F119" s="630" t="str">
        <f>C70</f>
        <v/>
      </c>
      <c r="G119" s="629" t="str">
        <f>IF(B119="","",C119-D119+E119-F119)</f>
        <v/>
      </c>
      <c r="H119" s="60"/>
      <c r="I119" s="60"/>
      <c r="J119" s="234"/>
      <c r="K119" s="234"/>
      <c r="L119" s="234"/>
      <c r="M119" s="234"/>
      <c r="N119" s="234"/>
      <c r="O119" s="234"/>
      <c r="P119" s="234"/>
      <c r="Q119" s="234"/>
      <c r="R119" s="234"/>
      <c r="S119" s="234"/>
      <c r="T119" s="234"/>
      <c r="U119" s="234"/>
      <c r="V119" s="234"/>
      <c r="W119" s="234"/>
      <c r="X119" s="234"/>
      <c r="Y119" s="234"/>
      <c r="Z119" s="234"/>
      <c r="AA119" s="234"/>
    </row>
    <row r="120" spans="1:35" ht="18" customHeight="1" x14ac:dyDescent="0.2">
      <c r="A120" s="234"/>
      <c r="B120" s="290" t="str">
        <f>IF(B71="","",B71)</f>
        <v/>
      </c>
      <c r="C120" s="494"/>
      <c r="D120" s="485"/>
      <c r="E120" s="485"/>
      <c r="F120" s="630" t="str">
        <f t="shared" ref="F120:F121" si="13">C71</f>
        <v/>
      </c>
      <c r="G120" s="292" t="str">
        <f>IF(B120="","",C120-D120+E120-F120)</f>
        <v/>
      </c>
      <c r="H120" s="60"/>
      <c r="I120" s="60"/>
      <c r="J120" s="234"/>
      <c r="K120" s="234"/>
      <c r="L120" s="234"/>
      <c r="M120" s="234"/>
      <c r="N120" s="234"/>
      <c r="O120" s="234"/>
      <c r="P120" s="234"/>
      <c r="Q120" s="234"/>
      <c r="R120" s="234"/>
      <c r="S120" s="234"/>
      <c r="T120" s="234"/>
      <c r="U120" s="234"/>
      <c r="V120" s="234"/>
      <c r="W120" s="234"/>
      <c r="X120" s="234"/>
      <c r="Y120" s="234"/>
      <c r="Z120" s="234"/>
      <c r="AA120" s="234"/>
    </row>
    <row r="121" spans="1:35" ht="18" customHeight="1" x14ac:dyDescent="0.2">
      <c r="A121" s="234"/>
      <c r="B121" s="290" t="str">
        <f t="shared" ref="B121:B158" si="14">IF(B72="","",B72)</f>
        <v/>
      </c>
      <c r="C121" s="494"/>
      <c r="D121" s="485"/>
      <c r="E121" s="485"/>
      <c r="F121" s="630" t="str">
        <f t="shared" si="13"/>
        <v/>
      </c>
      <c r="G121" s="292" t="str">
        <f t="shared" ref="G121:G158" si="15">IF(B121="","",C121-D121+E121-F121)</f>
        <v/>
      </c>
      <c r="H121" s="60"/>
      <c r="I121" s="60"/>
      <c r="J121" s="234"/>
      <c r="K121" s="234"/>
      <c r="L121" s="234"/>
      <c r="M121" s="234"/>
      <c r="N121" s="234"/>
      <c r="O121" s="234"/>
      <c r="P121" s="234"/>
      <c r="Q121" s="234"/>
      <c r="R121" s="234"/>
      <c r="S121" s="234"/>
      <c r="T121" s="234"/>
      <c r="U121" s="234"/>
      <c r="V121" s="234"/>
      <c r="W121" s="234"/>
      <c r="X121" s="234"/>
      <c r="Y121" s="234"/>
      <c r="Z121" s="234"/>
      <c r="AA121" s="234"/>
    </row>
    <row r="122" spans="1:35" ht="18" customHeight="1" x14ac:dyDescent="0.2">
      <c r="A122" s="234"/>
      <c r="B122" s="290" t="str">
        <f t="shared" si="14"/>
        <v/>
      </c>
      <c r="C122" s="494"/>
      <c r="D122" s="485"/>
      <c r="E122" s="485"/>
      <c r="F122" s="630" t="str">
        <f t="shared" ref="F122:F158" si="16">C73</f>
        <v/>
      </c>
      <c r="G122" s="292" t="str">
        <f t="shared" si="15"/>
        <v/>
      </c>
      <c r="H122" s="60"/>
      <c r="I122" s="60"/>
      <c r="J122" s="234"/>
      <c r="K122" s="234"/>
      <c r="L122" s="234"/>
      <c r="M122" s="234"/>
      <c r="N122" s="234"/>
      <c r="O122" s="234"/>
      <c r="P122" s="234"/>
      <c r="Q122" s="234"/>
      <c r="R122" s="234"/>
      <c r="S122" s="234"/>
      <c r="T122" s="234"/>
      <c r="U122" s="234"/>
      <c r="V122" s="234"/>
      <c r="W122" s="234"/>
      <c r="X122" s="234"/>
      <c r="Y122" s="234"/>
      <c r="Z122" s="234"/>
      <c r="AA122" s="234"/>
    </row>
    <row r="123" spans="1:35" ht="18" customHeight="1" x14ac:dyDescent="0.2">
      <c r="A123" s="234"/>
      <c r="B123" s="290" t="str">
        <f t="shared" si="14"/>
        <v/>
      </c>
      <c r="C123" s="494"/>
      <c r="D123" s="485"/>
      <c r="E123" s="485"/>
      <c r="F123" s="630" t="str">
        <f t="shared" si="16"/>
        <v/>
      </c>
      <c r="G123" s="292" t="str">
        <f t="shared" si="15"/>
        <v/>
      </c>
      <c r="H123" s="60"/>
      <c r="I123" s="60"/>
      <c r="J123" s="234"/>
      <c r="K123" s="234"/>
      <c r="L123" s="234"/>
      <c r="M123" s="234"/>
      <c r="N123" s="234"/>
      <c r="O123" s="234"/>
      <c r="P123" s="234"/>
      <c r="Q123" s="234"/>
      <c r="R123" s="234"/>
      <c r="S123" s="234"/>
      <c r="T123" s="234"/>
      <c r="U123" s="234"/>
      <c r="V123" s="234"/>
      <c r="W123" s="234"/>
      <c r="X123" s="234"/>
      <c r="Y123" s="234"/>
      <c r="Z123" s="234"/>
      <c r="AA123" s="234"/>
    </row>
    <row r="124" spans="1:35" ht="18" customHeight="1" x14ac:dyDescent="0.2">
      <c r="A124" s="234"/>
      <c r="B124" s="290" t="str">
        <f t="shared" si="14"/>
        <v/>
      </c>
      <c r="C124" s="494"/>
      <c r="D124" s="485"/>
      <c r="E124" s="485"/>
      <c r="F124" s="630" t="str">
        <f t="shared" si="16"/>
        <v/>
      </c>
      <c r="G124" s="292" t="str">
        <f t="shared" si="15"/>
        <v/>
      </c>
      <c r="H124" s="60"/>
      <c r="I124" s="60"/>
      <c r="J124" s="234"/>
      <c r="K124" s="234"/>
      <c r="L124" s="234"/>
      <c r="M124" s="234"/>
      <c r="N124" s="234"/>
      <c r="O124" s="234"/>
      <c r="P124" s="234"/>
      <c r="Q124" s="234"/>
      <c r="R124" s="234"/>
      <c r="S124" s="234"/>
      <c r="T124" s="234"/>
      <c r="U124" s="234"/>
      <c r="V124" s="234"/>
      <c r="W124" s="234"/>
      <c r="X124" s="234"/>
      <c r="Y124" s="234"/>
      <c r="Z124" s="234"/>
      <c r="AA124" s="234"/>
    </row>
    <row r="125" spans="1:35" ht="18" customHeight="1" x14ac:dyDescent="0.2">
      <c r="A125" s="234"/>
      <c r="B125" s="290" t="str">
        <f t="shared" si="14"/>
        <v/>
      </c>
      <c r="C125" s="494"/>
      <c r="D125" s="485"/>
      <c r="E125" s="485"/>
      <c r="F125" s="630" t="str">
        <f t="shared" si="16"/>
        <v/>
      </c>
      <c r="G125" s="292" t="str">
        <f t="shared" si="15"/>
        <v/>
      </c>
      <c r="H125" s="60"/>
      <c r="I125" s="60"/>
      <c r="J125" s="234"/>
      <c r="K125" s="234"/>
      <c r="L125" s="234"/>
      <c r="M125" s="234"/>
      <c r="N125" s="234"/>
      <c r="O125" s="234"/>
      <c r="P125" s="234"/>
      <c r="Q125" s="234"/>
      <c r="R125" s="234"/>
      <c r="S125" s="234"/>
      <c r="T125" s="234"/>
      <c r="U125" s="234"/>
      <c r="V125" s="234"/>
      <c r="W125" s="234"/>
      <c r="X125" s="234"/>
      <c r="Y125" s="234"/>
      <c r="Z125" s="234"/>
      <c r="AA125" s="234"/>
    </row>
    <row r="126" spans="1:35" ht="18" customHeight="1" x14ac:dyDescent="0.2">
      <c r="A126" s="234"/>
      <c r="B126" s="290" t="str">
        <f t="shared" si="14"/>
        <v/>
      </c>
      <c r="C126" s="494"/>
      <c r="D126" s="485"/>
      <c r="E126" s="485"/>
      <c r="F126" s="630" t="str">
        <f t="shared" si="16"/>
        <v/>
      </c>
      <c r="G126" s="292" t="str">
        <f t="shared" si="15"/>
        <v/>
      </c>
      <c r="H126" s="60"/>
      <c r="I126" s="60"/>
      <c r="J126" s="234"/>
      <c r="K126" s="234"/>
      <c r="L126" s="234"/>
      <c r="M126" s="234"/>
      <c r="N126" s="234"/>
      <c r="O126" s="234"/>
      <c r="P126" s="234"/>
      <c r="Q126" s="234"/>
      <c r="R126" s="234"/>
      <c r="S126" s="234"/>
      <c r="T126" s="234"/>
      <c r="U126" s="234"/>
      <c r="V126" s="234"/>
      <c r="W126" s="234"/>
      <c r="X126" s="234"/>
      <c r="Y126" s="234"/>
      <c r="Z126" s="234"/>
      <c r="AA126" s="234"/>
    </row>
    <row r="127" spans="1:35" ht="18" customHeight="1" x14ac:dyDescent="0.2">
      <c r="A127" s="234"/>
      <c r="B127" s="290" t="str">
        <f t="shared" si="14"/>
        <v/>
      </c>
      <c r="C127" s="494"/>
      <c r="D127" s="485"/>
      <c r="E127" s="485"/>
      <c r="F127" s="630" t="str">
        <f t="shared" si="16"/>
        <v/>
      </c>
      <c r="G127" s="292" t="str">
        <f t="shared" si="15"/>
        <v/>
      </c>
      <c r="H127" s="60"/>
      <c r="I127" s="60"/>
      <c r="J127" s="234"/>
      <c r="K127" s="234"/>
      <c r="L127" s="234"/>
      <c r="M127" s="234"/>
      <c r="N127" s="234"/>
      <c r="O127" s="234"/>
      <c r="P127" s="234"/>
      <c r="Q127" s="234"/>
      <c r="R127" s="234"/>
      <c r="S127" s="234"/>
      <c r="T127" s="234"/>
      <c r="U127" s="234"/>
      <c r="V127" s="234"/>
      <c r="W127" s="234"/>
      <c r="X127" s="234"/>
      <c r="Y127" s="234"/>
      <c r="Z127" s="234"/>
      <c r="AA127" s="234"/>
    </row>
    <row r="128" spans="1:35" ht="18" customHeight="1" x14ac:dyDescent="0.2">
      <c r="A128" s="234"/>
      <c r="B128" s="290" t="str">
        <f t="shared" si="14"/>
        <v/>
      </c>
      <c r="C128" s="494"/>
      <c r="D128" s="485"/>
      <c r="E128" s="485"/>
      <c r="F128" s="630" t="str">
        <f t="shared" si="16"/>
        <v/>
      </c>
      <c r="G128" s="292" t="str">
        <f t="shared" si="15"/>
        <v/>
      </c>
      <c r="H128" s="60"/>
      <c r="I128" s="60"/>
      <c r="J128" s="234"/>
      <c r="K128" s="234"/>
      <c r="L128" s="234"/>
      <c r="M128" s="234"/>
      <c r="N128" s="234"/>
      <c r="O128" s="234"/>
      <c r="P128" s="234"/>
      <c r="Q128" s="234"/>
      <c r="R128" s="234"/>
      <c r="S128" s="234"/>
      <c r="T128" s="234"/>
      <c r="U128" s="234"/>
      <c r="V128" s="234"/>
      <c r="W128" s="234"/>
      <c r="X128" s="234"/>
      <c r="Y128" s="234"/>
      <c r="Z128" s="234"/>
      <c r="AA128" s="234"/>
    </row>
    <row r="129" spans="1:27" ht="18" customHeight="1" x14ac:dyDescent="0.2">
      <c r="A129" s="234"/>
      <c r="B129" s="290" t="str">
        <f t="shared" si="14"/>
        <v/>
      </c>
      <c r="C129" s="494"/>
      <c r="D129" s="485"/>
      <c r="E129" s="485"/>
      <c r="F129" s="630" t="str">
        <f t="shared" si="16"/>
        <v/>
      </c>
      <c r="G129" s="292" t="str">
        <f t="shared" si="15"/>
        <v/>
      </c>
      <c r="H129" s="60"/>
      <c r="I129" s="60"/>
      <c r="J129" s="234"/>
      <c r="K129" s="234"/>
      <c r="L129" s="234"/>
      <c r="M129" s="234"/>
      <c r="N129" s="234"/>
      <c r="O129" s="234"/>
      <c r="P129" s="234"/>
      <c r="Q129" s="234"/>
      <c r="R129" s="234"/>
      <c r="S129" s="234"/>
      <c r="T129" s="234"/>
      <c r="U129" s="234"/>
      <c r="V129" s="234"/>
      <c r="W129" s="234"/>
      <c r="X129" s="234"/>
      <c r="Y129" s="234"/>
      <c r="Z129" s="234"/>
      <c r="AA129" s="234"/>
    </row>
    <row r="130" spans="1:27" ht="18" customHeight="1" x14ac:dyDescent="0.2">
      <c r="A130" s="234"/>
      <c r="B130" s="290" t="str">
        <f t="shared" si="14"/>
        <v/>
      </c>
      <c r="C130" s="494"/>
      <c r="D130" s="485"/>
      <c r="E130" s="485"/>
      <c r="F130" s="630" t="str">
        <f t="shared" si="16"/>
        <v/>
      </c>
      <c r="G130" s="292" t="str">
        <f t="shared" si="15"/>
        <v/>
      </c>
      <c r="H130" s="60"/>
      <c r="I130" s="60"/>
      <c r="J130" s="234"/>
      <c r="K130" s="234"/>
      <c r="L130" s="234"/>
      <c r="M130" s="234"/>
      <c r="N130" s="234"/>
      <c r="O130" s="234"/>
      <c r="P130" s="234"/>
      <c r="Q130" s="234"/>
      <c r="R130" s="234"/>
      <c r="S130" s="234"/>
      <c r="T130" s="234"/>
      <c r="U130" s="234"/>
      <c r="V130" s="234"/>
      <c r="W130" s="234"/>
      <c r="X130" s="234"/>
      <c r="Y130" s="234"/>
      <c r="Z130" s="234"/>
      <c r="AA130" s="234"/>
    </row>
    <row r="131" spans="1:27" ht="18" customHeight="1" x14ac:dyDescent="0.2">
      <c r="A131" s="234"/>
      <c r="B131" s="290" t="str">
        <f t="shared" si="14"/>
        <v/>
      </c>
      <c r="C131" s="494"/>
      <c r="D131" s="485"/>
      <c r="E131" s="485"/>
      <c r="F131" s="630" t="str">
        <f t="shared" si="16"/>
        <v/>
      </c>
      <c r="G131" s="292" t="str">
        <f t="shared" si="15"/>
        <v/>
      </c>
      <c r="H131" s="60"/>
      <c r="I131" s="60"/>
      <c r="J131" s="234"/>
      <c r="K131" s="234"/>
      <c r="L131" s="234"/>
      <c r="M131" s="234"/>
      <c r="N131" s="234"/>
      <c r="O131" s="234"/>
      <c r="P131" s="234"/>
      <c r="Q131" s="234"/>
      <c r="R131" s="234"/>
      <c r="S131" s="234"/>
      <c r="T131" s="234"/>
      <c r="U131" s="234"/>
      <c r="V131" s="234"/>
      <c r="W131" s="234"/>
      <c r="X131" s="234"/>
      <c r="Y131" s="234"/>
      <c r="Z131" s="234"/>
      <c r="AA131" s="234"/>
    </row>
    <row r="132" spans="1:27" ht="18" customHeight="1" x14ac:dyDescent="0.2">
      <c r="A132" s="234"/>
      <c r="B132" s="290" t="str">
        <f t="shared" si="14"/>
        <v/>
      </c>
      <c r="C132" s="494"/>
      <c r="D132" s="485"/>
      <c r="E132" s="485"/>
      <c r="F132" s="630" t="str">
        <f t="shared" si="16"/>
        <v/>
      </c>
      <c r="G132" s="292" t="str">
        <f t="shared" si="15"/>
        <v/>
      </c>
      <c r="H132" s="60"/>
      <c r="I132" s="60"/>
      <c r="J132" s="234"/>
      <c r="K132" s="234"/>
      <c r="L132" s="234"/>
      <c r="M132" s="234"/>
      <c r="N132" s="234"/>
      <c r="O132" s="234"/>
      <c r="P132" s="234"/>
      <c r="Q132" s="234"/>
      <c r="R132" s="234"/>
      <c r="S132" s="234"/>
      <c r="T132" s="234"/>
      <c r="U132" s="234"/>
      <c r="V132" s="234"/>
      <c r="W132" s="234"/>
      <c r="X132" s="234"/>
      <c r="Y132" s="234"/>
      <c r="Z132" s="234"/>
      <c r="AA132" s="234"/>
    </row>
    <row r="133" spans="1:27" ht="18" customHeight="1" x14ac:dyDescent="0.2">
      <c r="A133" s="234"/>
      <c r="B133" s="290" t="str">
        <f t="shared" si="14"/>
        <v/>
      </c>
      <c r="C133" s="494"/>
      <c r="D133" s="485"/>
      <c r="E133" s="485"/>
      <c r="F133" s="630" t="str">
        <f t="shared" si="16"/>
        <v/>
      </c>
      <c r="G133" s="292" t="str">
        <f t="shared" si="15"/>
        <v/>
      </c>
      <c r="H133" s="60"/>
      <c r="I133" s="60"/>
      <c r="J133" s="234"/>
      <c r="K133" s="234"/>
      <c r="L133" s="234"/>
      <c r="M133" s="234"/>
      <c r="N133" s="234"/>
      <c r="O133" s="234"/>
      <c r="P133" s="234"/>
      <c r="Q133" s="234"/>
      <c r="R133" s="234"/>
      <c r="S133" s="234"/>
      <c r="T133" s="234"/>
      <c r="U133" s="234"/>
      <c r="V133" s="234"/>
      <c r="W133" s="234"/>
      <c r="X133" s="234"/>
      <c r="Y133" s="234"/>
      <c r="Z133" s="234"/>
      <c r="AA133" s="234"/>
    </row>
    <row r="134" spans="1:27" ht="18" customHeight="1" x14ac:dyDescent="0.2">
      <c r="A134" s="234"/>
      <c r="B134" s="290" t="str">
        <f t="shared" si="14"/>
        <v/>
      </c>
      <c r="C134" s="494"/>
      <c r="D134" s="485"/>
      <c r="E134" s="485"/>
      <c r="F134" s="630" t="str">
        <f t="shared" si="16"/>
        <v/>
      </c>
      <c r="G134" s="292" t="str">
        <f t="shared" si="15"/>
        <v/>
      </c>
      <c r="H134" s="60"/>
      <c r="I134" s="60"/>
      <c r="J134" s="234"/>
      <c r="K134" s="234"/>
      <c r="L134" s="234"/>
      <c r="M134" s="234"/>
      <c r="N134" s="234"/>
      <c r="O134" s="234"/>
      <c r="P134" s="234"/>
      <c r="Q134" s="234"/>
      <c r="R134" s="234"/>
      <c r="S134" s="234"/>
      <c r="T134" s="234"/>
      <c r="U134" s="234"/>
      <c r="V134" s="234"/>
      <c r="W134" s="234"/>
      <c r="X134" s="234"/>
      <c r="Y134" s="234"/>
      <c r="Z134" s="234"/>
      <c r="AA134" s="234"/>
    </row>
    <row r="135" spans="1:27" ht="18" customHeight="1" x14ac:dyDescent="0.2">
      <c r="A135" s="234"/>
      <c r="B135" s="290" t="str">
        <f t="shared" si="14"/>
        <v/>
      </c>
      <c r="C135" s="494"/>
      <c r="D135" s="485"/>
      <c r="E135" s="485"/>
      <c r="F135" s="630" t="str">
        <f t="shared" si="16"/>
        <v/>
      </c>
      <c r="G135" s="292" t="str">
        <f t="shared" si="15"/>
        <v/>
      </c>
      <c r="H135" s="60"/>
      <c r="I135" s="60"/>
      <c r="J135" s="234"/>
      <c r="K135" s="234"/>
      <c r="L135" s="234"/>
      <c r="M135" s="234"/>
      <c r="N135" s="234"/>
      <c r="O135" s="234"/>
      <c r="P135" s="234"/>
      <c r="Q135" s="234"/>
      <c r="R135" s="234"/>
      <c r="S135" s="234"/>
      <c r="T135" s="234"/>
      <c r="U135" s="234"/>
      <c r="V135" s="234"/>
      <c r="W135" s="234"/>
      <c r="X135" s="234"/>
      <c r="Y135" s="234"/>
      <c r="Z135" s="234"/>
      <c r="AA135" s="234"/>
    </row>
    <row r="136" spans="1:27" ht="18" customHeight="1" x14ac:dyDescent="0.2">
      <c r="A136" s="234"/>
      <c r="B136" s="290" t="str">
        <f t="shared" si="14"/>
        <v/>
      </c>
      <c r="C136" s="494"/>
      <c r="D136" s="485"/>
      <c r="E136" s="485"/>
      <c r="F136" s="630" t="str">
        <f t="shared" si="16"/>
        <v/>
      </c>
      <c r="G136" s="292" t="str">
        <f t="shared" si="15"/>
        <v/>
      </c>
      <c r="H136" s="60"/>
      <c r="I136" s="60"/>
      <c r="J136" s="234"/>
      <c r="K136" s="234"/>
      <c r="L136" s="234"/>
      <c r="M136" s="234"/>
      <c r="N136" s="234"/>
      <c r="O136" s="234"/>
      <c r="P136" s="234"/>
      <c r="Q136" s="234"/>
      <c r="R136" s="234"/>
      <c r="S136" s="234"/>
      <c r="T136" s="234"/>
      <c r="U136" s="234"/>
      <c r="V136" s="234"/>
      <c r="W136" s="234"/>
      <c r="X136" s="234"/>
      <c r="Y136" s="234"/>
      <c r="Z136" s="234"/>
      <c r="AA136" s="234"/>
    </row>
    <row r="137" spans="1:27" ht="18" customHeight="1" x14ac:dyDescent="0.2">
      <c r="A137" s="234"/>
      <c r="B137" s="290" t="str">
        <f t="shared" si="14"/>
        <v/>
      </c>
      <c r="C137" s="494"/>
      <c r="D137" s="485"/>
      <c r="E137" s="485"/>
      <c r="F137" s="630" t="str">
        <f t="shared" si="16"/>
        <v/>
      </c>
      <c r="G137" s="292" t="str">
        <f t="shared" si="15"/>
        <v/>
      </c>
      <c r="H137" s="60"/>
      <c r="I137" s="60"/>
      <c r="J137" s="234"/>
      <c r="K137" s="234"/>
      <c r="L137" s="234"/>
      <c r="M137" s="234"/>
      <c r="N137" s="234"/>
      <c r="O137" s="234"/>
      <c r="P137" s="234"/>
      <c r="Q137" s="234"/>
      <c r="R137" s="234"/>
      <c r="S137" s="234"/>
      <c r="T137" s="234"/>
      <c r="U137" s="234"/>
      <c r="V137" s="234"/>
      <c r="W137" s="234"/>
      <c r="X137" s="234"/>
      <c r="Y137" s="234"/>
      <c r="Z137" s="234"/>
      <c r="AA137" s="234"/>
    </row>
    <row r="138" spans="1:27" ht="18" customHeight="1" x14ac:dyDescent="0.2">
      <c r="A138" s="234"/>
      <c r="B138" s="290" t="str">
        <f t="shared" si="14"/>
        <v/>
      </c>
      <c r="C138" s="494"/>
      <c r="D138" s="485"/>
      <c r="E138" s="485"/>
      <c r="F138" s="630" t="str">
        <f t="shared" si="16"/>
        <v/>
      </c>
      <c r="G138" s="292" t="str">
        <f t="shared" si="15"/>
        <v/>
      </c>
      <c r="H138" s="60"/>
      <c r="I138" s="60"/>
      <c r="J138" s="234"/>
      <c r="K138" s="234"/>
      <c r="L138" s="234"/>
      <c r="M138" s="234"/>
      <c r="N138" s="234"/>
      <c r="O138" s="234"/>
      <c r="P138" s="234"/>
      <c r="Q138" s="234"/>
      <c r="R138" s="234"/>
      <c r="S138" s="234"/>
      <c r="T138" s="234"/>
      <c r="U138" s="234"/>
      <c r="V138" s="234"/>
      <c r="W138" s="234"/>
      <c r="X138" s="234"/>
      <c r="Y138" s="234"/>
      <c r="Z138" s="234"/>
      <c r="AA138" s="234"/>
    </row>
    <row r="139" spans="1:27" ht="18" customHeight="1" x14ac:dyDescent="0.2">
      <c r="A139" s="234"/>
      <c r="B139" s="290" t="str">
        <f t="shared" si="14"/>
        <v/>
      </c>
      <c r="C139" s="494"/>
      <c r="D139" s="485"/>
      <c r="E139" s="485"/>
      <c r="F139" s="630" t="str">
        <f t="shared" si="16"/>
        <v/>
      </c>
      <c r="G139" s="292" t="str">
        <f t="shared" si="15"/>
        <v/>
      </c>
      <c r="H139" s="60"/>
      <c r="I139" s="60"/>
      <c r="J139" s="234"/>
      <c r="K139" s="234"/>
      <c r="L139" s="234"/>
      <c r="M139" s="234"/>
      <c r="N139" s="234"/>
      <c r="O139" s="234"/>
      <c r="P139" s="234"/>
      <c r="Q139" s="234"/>
      <c r="R139" s="234"/>
      <c r="S139" s="234"/>
      <c r="T139" s="234"/>
      <c r="U139" s="234"/>
      <c r="V139" s="234"/>
      <c r="W139" s="234"/>
      <c r="X139" s="234"/>
      <c r="Y139" s="234"/>
      <c r="Z139" s="234"/>
      <c r="AA139" s="234"/>
    </row>
    <row r="140" spans="1:27" ht="18" customHeight="1" x14ac:dyDescent="0.2">
      <c r="A140" s="234"/>
      <c r="B140" s="290" t="str">
        <f t="shared" si="14"/>
        <v/>
      </c>
      <c r="C140" s="494"/>
      <c r="D140" s="485"/>
      <c r="E140" s="485"/>
      <c r="F140" s="630" t="str">
        <f t="shared" si="16"/>
        <v/>
      </c>
      <c r="G140" s="292" t="str">
        <f t="shared" si="15"/>
        <v/>
      </c>
      <c r="H140" s="60"/>
      <c r="I140" s="60"/>
      <c r="J140" s="234"/>
      <c r="K140" s="234"/>
      <c r="L140" s="234"/>
      <c r="M140" s="234"/>
      <c r="N140" s="234"/>
      <c r="O140" s="234"/>
      <c r="P140" s="234"/>
      <c r="Q140" s="234"/>
      <c r="R140" s="234"/>
      <c r="S140" s="234"/>
      <c r="T140" s="234"/>
      <c r="U140" s="234"/>
      <c r="V140" s="234"/>
      <c r="W140" s="234"/>
      <c r="X140" s="234"/>
      <c r="Y140" s="234"/>
      <c r="Z140" s="234"/>
      <c r="AA140" s="234"/>
    </row>
    <row r="141" spans="1:27" ht="18" customHeight="1" x14ac:dyDescent="0.2">
      <c r="A141" s="234"/>
      <c r="B141" s="290" t="str">
        <f t="shared" si="14"/>
        <v/>
      </c>
      <c r="C141" s="494"/>
      <c r="D141" s="485"/>
      <c r="E141" s="485"/>
      <c r="F141" s="630" t="str">
        <f t="shared" si="16"/>
        <v/>
      </c>
      <c r="G141" s="292" t="str">
        <f t="shared" si="15"/>
        <v/>
      </c>
      <c r="H141" s="60"/>
      <c r="I141" s="60"/>
      <c r="J141" s="234"/>
      <c r="K141" s="234"/>
      <c r="L141" s="234"/>
      <c r="M141" s="234"/>
      <c r="N141" s="234"/>
      <c r="O141" s="234"/>
      <c r="P141" s="234"/>
      <c r="Q141" s="234"/>
      <c r="R141" s="234"/>
      <c r="S141" s="234"/>
      <c r="T141" s="234"/>
      <c r="U141" s="234"/>
      <c r="V141" s="234"/>
      <c r="W141" s="234"/>
      <c r="X141" s="234"/>
      <c r="Y141" s="234"/>
      <c r="Z141" s="234"/>
      <c r="AA141" s="234"/>
    </row>
    <row r="142" spans="1:27" ht="18" customHeight="1" x14ac:dyDescent="0.2">
      <c r="A142" s="234"/>
      <c r="B142" s="290" t="str">
        <f t="shared" si="14"/>
        <v/>
      </c>
      <c r="C142" s="494"/>
      <c r="D142" s="485"/>
      <c r="E142" s="485"/>
      <c r="F142" s="630" t="str">
        <f t="shared" si="16"/>
        <v/>
      </c>
      <c r="G142" s="292" t="str">
        <f t="shared" si="15"/>
        <v/>
      </c>
      <c r="H142" s="60"/>
      <c r="I142" s="60"/>
      <c r="J142" s="234"/>
      <c r="K142" s="234"/>
      <c r="L142" s="234"/>
      <c r="M142" s="234"/>
      <c r="N142" s="234"/>
      <c r="O142" s="234"/>
      <c r="P142" s="234"/>
      <c r="Q142" s="234"/>
      <c r="R142" s="234"/>
      <c r="S142" s="234"/>
      <c r="T142" s="234"/>
      <c r="U142" s="234"/>
      <c r="V142" s="234"/>
      <c r="W142" s="234"/>
      <c r="X142" s="234"/>
      <c r="Y142" s="234"/>
      <c r="Z142" s="234"/>
      <c r="AA142" s="234"/>
    </row>
    <row r="143" spans="1:27" ht="18" customHeight="1" x14ac:dyDescent="0.2">
      <c r="A143" s="234"/>
      <c r="B143" s="290" t="str">
        <f t="shared" si="14"/>
        <v/>
      </c>
      <c r="C143" s="494"/>
      <c r="D143" s="485"/>
      <c r="E143" s="485"/>
      <c r="F143" s="630" t="str">
        <f t="shared" si="16"/>
        <v/>
      </c>
      <c r="G143" s="292" t="str">
        <f t="shared" si="15"/>
        <v/>
      </c>
      <c r="H143" s="60"/>
      <c r="I143" s="60"/>
      <c r="J143" s="234"/>
      <c r="K143" s="234"/>
      <c r="L143" s="234"/>
      <c r="M143" s="234"/>
      <c r="N143" s="234"/>
      <c r="O143" s="234"/>
      <c r="P143" s="234"/>
      <c r="Q143" s="234"/>
      <c r="R143" s="234"/>
      <c r="S143" s="234"/>
      <c r="T143" s="234"/>
      <c r="U143" s="234"/>
      <c r="V143" s="234"/>
      <c r="W143" s="234"/>
      <c r="X143" s="234"/>
      <c r="Y143" s="234"/>
      <c r="Z143" s="234"/>
      <c r="AA143" s="234"/>
    </row>
    <row r="144" spans="1:27" ht="18" customHeight="1" x14ac:dyDescent="0.2">
      <c r="A144" s="234"/>
      <c r="B144" s="290" t="str">
        <f t="shared" si="14"/>
        <v/>
      </c>
      <c r="C144" s="494"/>
      <c r="D144" s="485"/>
      <c r="E144" s="485"/>
      <c r="F144" s="630" t="str">
        <f t="shared" si="16"/>
        <v/>
      </c>
      <c r="G144" s="292" t="str">
        <f t="shared" si="15"/>
        <v/>
      </c>
      <c r="H144" s="60"/>
      <c r="I144" s="60"/>
      <c r="J144" s="234"/>
      <c r="K144" s="234"/>
      <c r="L144" s="234"/>
      <c r="M144" s="234"/>
      <c r="N144" s="234"/>
      <c r="O144" s="234"/>
      <c r="P144" s="234"/>
      <c r="Q144" s="234"/>
      <c r="R144" s="234"/>
      <c r="S144" s="234"/>
      <c r="T144" s="234"/>
      <c r="U144" s="234"/>
      <c r="V144" s="234"/>
      <c r="W144" s="234"/>
      <c r="X144" s="234"/>
      <c r="Y144" s="234"/>
      <c r="Z144" s="234"/>
      <c r="AA144" s="234"/>
    </row>
    <row r="145" spans="1:27" ht="18" customHeight="1" x14ac:dyDescent="0.2">
      <c r="A145" s="234"/>
      <c r="B145" s="290" t="str">
        <f t="shared" si="14"/>
        <v/>
      </c>
      <c r="C145" s="494"/>
      <c r="D145" s="485"/>
      <c r="E145" s="485"/>
      <c r="F145" s="630" t="str">
        <f t="shared" si="16"/>
        <v/>
      </c>
      <c r="G145" s="292" t="str">
        <f t="shared" si="15"/>
        <v/>
      </c>
      <c r="H145" s="60"/>
      <c r="I145" s="60"/>
      <c r="J145" s="234"/>
      <c r="K145" s="234"/>
      <c r="L145" s="234"/>
      <c r="M145" s="234"/>
      <c r="N145" s="234"/>
      <c r="O145" s="234"/>
      <c r="P145" s="234"/>
      <c r="Q145" s="234"/>
      <c r="R145" s="234"/>
      <c r="S145" s="234"/>
      <c r="T145" s="234"/>
      <c r="U145" s="234"/>
      <c r="V145" s="234"/>
      <c r="W145" s="234"/>
      <c r="X145" s="234"/>
      <c r="Y145" s="234"/>
      <c r="Z145" s="234"/>
      <c r="AA145" s="234"/>
    </row>
    <row r="146" spans="1:27" ht="18" customHeight="1" x14ac:dyDescent="0.2">
      <c r="A146" s="234"/>
      <c r="B146" s="290" t="str">
        <f t="shared" si="14"/>
        <v/>
      </c>
      <c r="C146" s="494"/>
      <c r="D146" s="485"/>
      <c r="E146" s="485"/>
      <c r="F146" s="630" t="str">
        <f t="shared" si="16"/>
        <v/>
      </c>
      <c r="G146" s="292" t="str">
        <f t="shared" si="15"/>
        <v/>
      </c>
      <c r="H146" s="60"/>
      <c r="I146" s="60"/>
      <c r="J146" s="234"/>
      <c r="K146" s="234"/>
      <c r="L146" s="234"/>
      <c r="M146" s="234"/>
      <c r="N146" s="234"/>
      <c r="O146" s="234"/>
      <c r="P146" s="234"/>
      <c r="Q146" s="234"/>
      <c r="R146" s="234"/>
      <c r="S146" s="234"/>
      <c r="T146" s="234"/>
      <c r="U146" s="234"/>
      <c r="V146" s="234"/>
      <c r="W146" s="234"/>
      <c r="X146" s="234"/>
      <c r="Y146" s="234"/>
      <c r="Z146" s="234"/>
      <c r="AA146" s="234"/>
    </row>
    <row r="147" spans="1:27" ht="18" customHeight="1" x14ac:dyDescent="0.2">
      <c r="A147" s="234"/>
      <c r="B147" s="290" t="str">
        <f t="shared" si="14"/>
        <v/>
      </c>
      <c r="C147" s="494"/>
      <c r="D147" s="485"/>
      <c r="E147" s="485"/>
      <c r="F147" s="630" t="str">
        <f t="shared" si="16"/>
        <v/>
      </c>
      <c r="G147" s="292" t="str">
        <f t="shared" si="15"/>
        <v/>
      </c>
      <c r="H147" s="60"/>
      <c r="I147" s="60"/>
      <c r="J147" s="234"/>
      <c r="K147" s="234"/>
      <c r="L147" s="234"/>
      <c r="M147" s="234"/>
      <c r="N147" s="234"/>
      <c r="O147" s="234"/>
      <c r="P147" s="234"/>
      <c r="Q147" s="234"/>
      <c r="R147" s="234"/>
      <c r="S147" s="234"/>
      <c r="T147" s="234"/>
      <c r="U147" s="234"/>
      <c r="V147" s="234"/>
      <c r="W147" s="234"/>
      <c r="X147" s="234"/>
      <c r="Y147" s="234"/>
      <c r="Z147" s="234"/>
      <c r="AA147" s="234"/>
    </row>
    <row r="148" spans="1:27" ht="18" customHeight="1" x14ac:dyDescent="0.2">
      <c r="A148" s="234"/>
      <c r="B148" s="290" t="str">
        <f t="shared" si="14"/>
        <v/>
      </c>
      <c r="C148" s="494"/>
      <c r="D148" s="485"/>
      <c r="E148" s="485"/>
      <c r="F148" s="630" t="str">
        <f t="shared" si="16"/>
        <v/>
      </c>
      <c r="G148" s="292" t="str">
        <f t="shared" si="15"/>
        <v/>
      </c>
      <c r="H148" s="60"/>
      <c r="I148" s="60"/>
      <c r="J148" s="234"/>
      <c r="K148" s="234"/>
      <c r="L148" s="234"/>
      <c r="M148" s="234"/>
      <c r="N148" s="234"/>
      <c r="O148" s="234"/>
      <c r="P148" s="234"/>
      <c r="Q148" s="234"/>
      <c r="R148" s="234"/>
      <c r="S148" s="234"/>
      <c r="T148" s="234"/>
      <c r="U148" s="234"/>
      <c r="V148" s="234"/>
      <c r="W148" s="234"/>
      <c r="X148" s="234"/>
      <c r="Y148" s="234"/>
      <c r="Z148" s="234"/>
      <c r="AA148" s="234"/>
    </row>
    <row r="149" spans="1:27" ht="18" customHeight="1" x14ac:dyDescent="0.2">
      <c r="A149" s="234"/>
      <c r="B149" s="290" t="str">
        <f t="shared" si="14"/>
        <v/>
      </c>
      <c r="C149" s="494"/>
      <c r="D149" s="485"/>
      <c r="E149" s="485"/>
      <c r="F149" s="630" t="str">
        <f t="shared" si="16"/>
        <v/>
      </c>
      <c r="G149" s="292" t="str">
        <f t="shared" si="15"/>
        <v/>
      </c>
      <c r="H149" s="60"/>
      <c r="I149" s="60"/>
      <c r="J149" s="234"/>
      <c r="K149" s="234"/>
      <c r="L149" s="234"/>
      <c r="M149" s="234"/>
      <c r="N149" s="234"/>
      <c r="O149" s="234"/>
      <c r="P149" s="234"/>
      <c r="Q149" s="234"/>
      <c r="R149" s="234"/>
      <c r="S149" s="234"/>
      <c r="T149" s="234"/>
      <c r="U149" s="234"/>
      <c r="V149" s="234"/>
      <c r="W149" s="234"/>
      <c r="X149" s="234"/>
      <c r="Y149" s="234"/>
      <c r="Z149" s="234"/>
      <c r="AA149" s="234"/>
    </row>
    <row r="150" spans="1:27" ht="18" customHeight="1" x14ac:dyDescent="0.2">
      <c r="A150" s="234"/>
      <c r="B150" s="290" t="str">
        <f t="shared" si="14"/>
        <v/>
      </c>
      <c r="C150" s="494"/>
      <c r="D150" s="485"/>
      <c r="E150" s="485"/>
      <c r="F150" s="630" t="str">
        <f t="shared" si="16"/>
        <v/>
      </c>
      <c r="G150" s="292" t="str">
        <f t="shared" si="15"/>
        <v/>
      </c>
      <c r="H150" s="60"/>
      <c r="I150" s="60"/>
      <c r="J150" s="234"/>
      <c r="K150" s="234"/>
      <c r="L150" s="234"/>
      <c r="M150" s="234"/>
      <c r="N150" s="234"/>
      <c r="O150" s="234"/>
      <c r="P150" s="234"/>
      <c r="Q150" s="234"/>
      <c r="R150" s="234"/>
      <c r="S150" s="234"/>
      <c r="T150" s="234"/>
      <c r="U150" s="234"/>
      <c r="V150" s="234"/>
      <c r="W150" s="234"/>
      <c r="X150" s="234"/>
      <c r="Y150" s="234"/>
      <c r="Z150" s="234"/>
      <c r="AA150" s="234"/>
    </row>
    <row r="151" spans="1:27" ht="18" customHeight="1" x14ac:dyDescent="0.2">
      <c r="A151" s="234"/>
      <c r="B151" s="290" t="str">
        <f t="shared" si="14"/>
        <v/>
      </c>
      <c r="C151" s="494"/>
      <c r="D151" s="485"/>
      <c r="E151" s="485"/>
      <c r="F151" s="630" t="str">
        <f t="shared" si="16"/>
        <v/>
      </c>
      <c r="G151" s="292" t="str">
        <f t="shared" si="15"/>
        <v/>
      </c>
      <c r="H151" s="60"/>
      <c r="I151" s="60"/>
      <c r="J151" s="234"/>
      <c r="K151" s="234"/>
      <c r="L151" s="234"/>
      <c r="M151" s="234"/>
      <c r="N151" s="234"/>
      <c r="O151" s="234"/>
      <c r="P151" s="234"/>
      <c r="Q151" s="234"/>
      <c r="R151" s="234"/>
      <c r="S151" s="234"/>
      <c r="T151" s="234"/>
      <c r="U151" s="234"/>
      <c r="V151" s="234"/>
      <c r="W151" s="234"/>
      <c r="X151" s="234"/>
      <c r="Y151" s="234"/>
      <c r="Z151" s="234"/>
      <c r="AA151" s="234"/>
    </row>
    <row r="152" spans="1:27" ht="18" customHeight="1" x14ac:dyDescent="0.2">
      <c r="A152" s="234"/>
      <c r="B152" s="290" t="str">
        <f t="shared" si="14"/>
        <v/>
      </c>
      <c r="C152" s="494"/>
      <c r="D152" s="485"/>
      <c r="E152" s="485"/>
      <c r="F152" s="630" t="str">
        <f t="shared" si="16"/>
        <v/>
      </c>
      <c r="G152" s="292" t="str">
        <f t="shared" si="15"/>
        <v/>
      </c>
      <c r="H152" s="60"/>
      <c r="I152" s="60"/>
      <c r="J152" s="234"/>
      <c r="K152" s="234"/>
      <c r="L152" s="234"/>
      <c r="M152" s="234"/>
      <c r="N152" s="234"/>
      <c r="O152" s="234"/>
      <c r="P152" s="234"/>
      <c r="Q152" s="234"/>
      <c r="R152" s="234"/>
      <c r="S152" s="234"/>
      <c r="T152" s="234"/>
      <c r="U152" s="234"/>
      <c r="V152" s="234"/>
      <c r="W152" s="234"/>
      <c r="X152" s="234"/>
      <c r="Y152" s="234"/>
      <c r="Z152" s="234"/>
      <c r="AA152" s="234"/>
    </row>
    <row r="153" spans="1:27" ht="18" customHeight="1" x14ac:dyDescent="0.2">
      <c r="A153" s="234"/>
      <c r="B153" s="290" t="str">
        <f t="shared" si="14"/>
        <v/>
      </c>
      <c r="C153" s="494"/>
      <c r="D153" s="485"/>
      <c r="E153" s="485"/>
      <c r="F153" s="630" t="str">
        <f t="shared" si="16"/>
        <v/>
      </c>
      <c r="G153" s="292" t="str">
        <f t="shared" si="15"/>
        <v/>
      </c>
      <c r="H153" s="60"/>
      <c r="I153" s="60"/>
      <c r="J153" s="234"/>
      <c r="K153" s="234"/>
      <c r="L153" s="234"/>
      <c r="M153" s="234"/>
      <c r="N153" s="234"/>
      <c r="O153" s="234"/>
      <c r="P153" s="234"/>
      <c r="Q153" s="234"/>
      <c r="R153" s="234"/>
      <c r="S153" s="234"/>
      <c r="T153" s="234"/>
      <c r="U153" s="234"/>
      <c r="V153" s="234"/>
      <c r="W153" s="234"/>
      <c r="X153" s="234"/>
      <c r="Y153" s="234"/>
      <c r="Z153" s="234"/>
      <c r="AA153" s="234"/>
    </row>
    <row r="154" spans="1:27" ht="18" customHeight="1" x14ac:dyDescent="0.2">
      <c r="A154" s="234"/>
      <c r="B154" s="290" t="str">
        <f t="shared" si="14"/>
        <v/>
      </c>
      <c r="C154" s="494"/>
      <c r="D154" s="485"/>
      <c r="E154" s="485"/>
      <c r="F154" s="630" t="str">
        <f t="shared" si="16"/>
        <v/>
      </c>
      <c r="G154" s="292" t="str">
        <f t="shared" si="15"/>
        <v/>
      </c>
      <c r="H154" s="60"/>
      <c r="I154" s="60"/>
      <c r="J154" s="234"/>
      <c r="K154" s="234"/>
      <c r="L154" s="234"/>
      <c r="M154" s="234"/>
      <c r="N154" s="234"/>
      <c r="O154" s="234"/>
      <c r="P154" s="234"/>
      <c r="Q154" s="234"/>
      <c r="R154" s="234"/>
      <c r="S154" s="234"/>
      <c r="T154" s="234"/>
      <c r="U154" s="234"/>
      <c r="V154" s="234"/>
      <c r="W154" s="234"/>
      <c r="X154" s="234"/>
      <c r="Y154" s="234"/>
      <c r="Z154" s="234"/>
      <c r="AA154" s="234"/>
    </row>
    <row r="155" spans="1:27" ht="18" customHeight="1" x14ac:dyDescent="0.2">
      <c r="A155" s="234"/>
      <c r="B155" s="290" t="str">
        <f t="shared" si="14"/>
        <v/>
      </c>
      <c r="C155" s="494"/>
      <c r="D155" s="485"/>
      <c r="E155" s="485"/>
      <c r="F155" s="630" t="str">
        <f t="shared" si="16"/>
        <v/>
      </c>
      <c r="G155" s="292" t="str">
        <f t="shared" si="15"/>
        <v/>
      </c>
      <c r="H155" s="60"/>
      <c r="I155" s="60"/>
      <c r="J155" s="234"/>
      <c r="K155" s="234"/>
      <c r="L155" s="234"/>
      <c r="M155" s="234"/>
      <c r="N155" s="234"/>
      <c r="O155" s="234"/>
      <c r="P155" s="234"/>
      <c r="Q155" s="234"/>
      <c r="R155" s="234"/>
      <c r="S155" s="234"/>
      <c r="T155" s="234"/>
      <c r="U155" s="234"/>
      <c r="V155" s="234"/>
      <c r="W155" s="234"/>
      <c r="X155" s="234"/>
      <c r="Y155" s="234"/>
      <c r="Z155" s="234"/>
      <c r="AA155" s="234"/>
    </row>
    <row r="156" spans="1:27" ht="18" customHeight="1" x14ac:dyDescent="0.2">
      <c r="A156" s="234"/>
      <c r="B156" s="290" t="str">
        <f t="shared" si="14"/>
        <v/>
      </c>
      <c r="C156" s="494"/>
      <c r="D156" s="485"/>
      <c r="E156" s="485"/>
      <c r="F156" s="630" t="str">
        <f t="shared" si="16"/>
        <v/>
      </c>
      <c r="G156" s="292" t="str">
        <f t="shared" si="15"/>
        <v/>
      </c>
      <c r="H156" s="60"/>
      <c r="I156" s="60"/>
      <c r="J156" s="234"/>
      <c r="K156" s="234"/>
      <c r="L156" s="234"/>
      <c r="M156" s="234"/>
      <c r="N156" s="234"/>
      <c r="O156" s="234"/>
      <c r="P156" s="234"/>
      <c r="Q156" s="234"/>
      <c r="R156" s="234"/>
      <c r="S156" s="234"/>
      <c r="T156" s="234"/>
      <c r="U156" s="234"/>
      <c r="V156" s="234"/>
      <c r="W156" s="234"/>
      <c r="X156" s="234"/>
      <c r="Y156" s="234"/>
      <c r="Z156" s="234"/>
      <c r="AA156" s="234"/>
    </row>
    <row r="157" spans="1:27" ht="18" customHeight="1" x14ac:dyDescent="0.2">
      <c r="A157" s="234"/>
      <c r="B157" s="290" t="str">
        <f t="shared" si="14"/>
        <v/>
      </c>
      <c r="C157" s="494"/>
      <c r="D157" s="485"/>
      <c r="E157" s="485"/>
      <c r="F157" s="630" t="str">
        <f t="shared" si="16"/>
        <v/>
      </c>
      <c r="G157" s="292" t="str">
        <f t="shared" si="15"/>
        <v/>
      </c>
      <c r="H157" s="60"/>
      <c r="I157" s="60"/>
      <c r="J157" s="234"/>
      <c r="K157" s="234"/>
      <c r="L157" s="234"/>
      <c r="M157" s="234"/>
      <c r="N157" s="234"/>
      <c r="O157" s="234"/>
      <c r="P157" s="234"/>
      <c r="Q157" s="234"/>
      <c r="R157" s="234"/>
      <c r="S157" s="234"/>
      <c r="T157" s="234"/>
      <c r="U157" s="234"/>
      <c r="V157" s="234"/>
      <c r="W157" s="234"/>
      <c r="X157" s="234"/>
      <c r="Y157" s="234"/>
      <c r="Z157" s="234"/>
      <c r="AA157" s="234"/>
    </row>
    <row r="158" spans="1:27" ht="19.5" customHeight="1" thickBot="1" x14ac:dyDescent="0.25">
      <c r="A158" s="234"/>
      <c r="B158" s="293" t="str">
        <f t="shared" si="14"/>
        <v/>
      </c>
      <c r="C158" s="495"/>
      <c r="D158" s="490"/>
      <c r="E158" s="490"/>
      <c r="F158" s="631" t="str">
        <f t="shared" si="16"/>
        <v/>
      </c>
      <c r="G158" s="295" t="str">
        <f t="shared" si="15"/>
        <v/>
      </c>
      <c r="H158" s="60"/>
      <c r="I158" s="60"/>
      <c r="J158" s="234"/>
      <c r="K158" s="234"/>
      <c r="L158" s="234"/>
      <c r="M158" s="234"/>
      <c r="N158" s="234"/>
      <c r="O158" s="234"/>
      <c r="P158" s="234"/>
      <c r="Q158" s="234"/>
      <c r="R158" s="234"/>
      <c r="S158" s="234"/>
      <c r="T158" s="234"/>
      <c r="U158" s="234"/>
      <c r="V158" s="234"/>
      <c r="W158" s="234"/>
      <c r="X158" s="234"/>
      <c r="Y158" s="234"/>
      <c r="Z158" s="234"/>
      <c r="AA158" s="234"/>
    </row>
    <row r="159" spans="1:27" ht="18" customHeight="1" x14ac:dyDescent="0.2">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row>
    <row r="160" spans="1:27" ht="22.5" customHeight="1" x14ac:dyDescent="0.3">
      <c r="A160" s="234"/>
      <c r="B160" s="60"/>
      <c r="C160" s="299"/>
      <c r="D160" s="321"/>
      <c r="E160" s="246"/>
      <c r="F160" s="234"/>
      <c r="G160" s="234"/>
      <c r="H160" s="65" t="s">
        <v>407</v>
      </c>
      <c r="I160" s="234"/>
      <c r="J160" s="234"/>
      <c r="K160" s="234"/>
      <c r="L160" s="234"/>
      <c r="M160" s="234"/>
      <c r="N160" s="234"/>
      <c r="O160" s="234"/>
      <c r="P160" s="234"/>
      <c r="Q160" s="234"/>
      <c r="R160" s="234"/>
      <c r="S160" s="234"/>
      <c r="T160" s="234"/>
      <c r="U160" s="234"/>
      <c r="V160" s="234"/>
      <c r="W160" s="234"/>
      <c r="X160" s="234"/>
      <c r="Y160" s="234"/>
      <c r="Z160" s="234"/>
      <c r="AA160" s="234"/>
    </row>
    <row r="161" spans="1:27" ht="15" x14ac:dyDescent="0.25">
      <c r="A161" s="234"/>
      <c r="B161" s="234"/>
      <c r="C161" s="234"/>
      <c r="D161" s="65"/>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row>
    <row r="162" spans="1:27" ht="15" x14ac:dyDescent="0.25">
      <c r="A162" s="234"/>
      <c r="B162" s="249" t="s">
        <v>716</v>
      </c>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row>
    <row r="163" spans="1:27" x14ac:dyDescent="0.2">
      <c r="A163" s="234"/>
      <c r="C163" s="285"/>
      <c r="D163" s="246"/>
      <c r="E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row>
    <row r="164" spans="1:27" x14ac:dyDescent="0.2">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row>
    <row r="165" spans="1:27" x14ac:dyDescent="0.2">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row>
    <row r="166" spans="1:27" ht="27.75" customHeight="1" thickBot="1" x14ac:dyDescent="0.25">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row>
    <row r="167" spans="1:27" ht="75.75" customHeight="1" thickBot="1" x14ac:dyDescent="0.25">
      <c r="A167" s="234"/>
      <c r="B167" s="300" t="s">
        <v>563</v>
      </c>
      <c r="C167" s="251" t="s">
        <v>66</v>
      </c>
      <c r="D167" s="301" t="s">
        <v>67</v>
      </c>
      <c r="E167" s="302" t="s">
        <v>68</v>
      </c>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row>
    <row r="168" spans="1:27" ht="18" customHeight="1" x14ac:dyDescent="0.2">
      <c r="A168" s="234"/>
      <c r="B168" s="496"/>
      <c r="C168" s="140"/>
      <c r="D168" s="497"/>
      <c r="E168" s="303" t="str">
        <f>IF(B168="","",C168/D168)</f>
        <v/>
      </c>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row>
    <row r="169" spans="1:27" ht="18" customHeight="1" x14ac:dyDescent="0.2">
      <c r="A169" s="234"/>
      <c r="B169" s="498"/>
      <c r="C169" s="96"/>
      <c r="D169" s="499"/>
      <c r="E169" s="304" t="str">
        <f>IF(B169="","",C169/D169)</f>
        <v/>
      </c>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row>
    <row r="170" spans="1:27" ht="18" customHeight="1" x14ac:dyDescent="0.2">
      <c r="A170" s="234"/>
      <c r="B170" s="498"/>
      <c r="C170" s="96"/>
      <c r="D170" s="499"/>
      <c r="E170" s="304" t="str">
        <f>IF(B170="","",C170/D170)</f>
        <v/>
      </c>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row>
    <row r="171" spans="1:27" ht="18" customHeight="1" x14ac:dyDescent="0.2">
      <c r="A171" s="234"/>
      <c r="B171" s="498"/>
      <c r="C171" s="96"/>
      <c r="D171" s="499"/>
      <c r="E171" s="304" t="str">
        <f>IF(B171="","",C171/D171)</f>
        <v/>
      </c>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row>
    <row r="172" spans="1:27" ht="18" customHeight="1" x14ac:dyDescent="0.2">
      <c r="A172" s="234"/>
      <c r="B172" s="498"/>
      <c r="C172" s="96"/>
      <c r="D172" s="499"/>
      <c r="E172" s="304" t="str">
        <f>IF(B172="","",C172/D172)</f>
        <v/>
      </c>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row>
    <row r="173" spans="1:27" ht="18" customHeight="1" x14ac:dyDescent="0.2">
      <c r="A173" s="234"/>
      <c r="B173" s="498"/>
      <c r="C173" s="96"/>
      <c r="D173" s="499"/>
      <c r="E173" s="304" t="str">
        <f t="shared" ref="E173:E193" si="17">IF(B173="","",C173/D173)</f>
        <v/>
      </c>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row>
    <row r="174" spans="1:27" ht="18" customHeight="1" x14ac:dyDescent="0.2">
      <c r="A174" s="234"/>
      <c r="B174" s="498"/>
      <c r="C174" s="96"/>
      <c r="D174" s="499"/>
      <c r="E174" s="304" t="str">
        <f t="shared" si="17"/>
        <v/>
      </c>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row>
    <row r="175" spans="1:27" ht="18" customHeight="1" x14ac:dyDescent="0.2">
      <c r="A175" s="234"/>
      <c r="B175" s="498"/>
      <c r="C175" s="96"/>
      <c r="D175" s="499"/>
      <c r="E175" s="304" t="str">
        <f t="shared" si="17"/>
        <v/>
      </c>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row>
    <row r="176" spans="1:27" ht="18" customHeight="1" x14ac:dyDescent="0.2">
      <c r="A176" s="234"/>
      <c r="B176" s="498"/>
      <c r="C176" s="96"/>
      <c r="D176" s="499"/>
      <c r="E176" s="304" t="str">
        <f t="shared" si="17"/>
        <v/>
      </c>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row>
    <row r="177" spans="1:27" ht="18" customHeight="1" x14ac:dyDescent="0.2">
      <c r="A177" s="234"/>
      <c r="B177" s="498"/>
      <c r="C177" s="96"/>
      <c r="D177" s="499"/>
      <c r="E177" s="304" t="str">
        <f t="shared" si="17"/>
        <v/>
      </c>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row>
    <row r="178" spans="1:27" ht="18" customHeight="1" x14ac:dyDescent="0.2">
      <c r="A178" s="234"/>
      <c r="B178" s="498"/>
      <c r="C178" s="96"/>
      <c r="D178" s="499"/>
      <c r="E178" s="304" t="str">
        <f t="shared" si="17"/>
        <v/>
      </c>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row>
    <row r="179" spans="1:27" ht="18" customHeight="1" x14ac:dyDescent="0.2">
      <c r="A179" s="234"/>
      <c r="B179" s="498"/>
      <c r="C179" s="96"/>
      <c r="D179" s="499"/>
      <c r="E179" s="304" t="str">
        <f t="shared" si="17"/>
        <v/>
      </c>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row>
    <row r="180" spans="1:27" ht="18" customHeight="1" x14ac:dyDescent="0.2">
      <c r="A180" s="234"/>
      <c r="B180" s="498"/>
      <c r="C180" s="96"/>
      <c r="D180" s="499"/>
      <c r="E180" s="304" t="str">
        <f t="shared" si="17"/>
        <v/>
      </c>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row>
    <row r="181" spans="1:27" ht="18" customHeight="1" x14ac:dyDescent="0.2">
      <c r="A181" s="234"/>
      <c r="B181" s="498"/>
      <c r="C181" s="96"/>
      <c r="D181" s="499"/>
      <c r="E181" s="304" t="str">
        <f t="shared" si="17"/>
        <v/>
      </c>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row>
    <row r="182" spans="1:27" ht="18" customHeight="1" x14ac:dyDescent="0.2">
      <c r="A182" s="234"/>
      <c r="B182" s="498"/>
      <c r="C182" s="96"/>
      <c r="D182" s="499"/>
      <c r="E182" s="304" t="str">
        <f t="shared" si="17"/>
        <v/>
      </c>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row>
    <row r="183" spans="1:27" ht="18" customHeight="1" x14ac:dyDescent="0.2">
      <c r="A183" s="234"/>
      <c r="B183" s="498"/>
      <c r="C183" s="96"/>
      <c r="D183" s="499"/>
      <c r="E183" s="304" t="str">
        <f t="shared" si="17"/>
        <v/>
      </c>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row>
    <row r="184" spans="1:27" ht="18" customHeight="1" x14ac:dyDescent="0.2">
      <c r="A184" s="234"/>
      <c r="B184" s="498"/>
      <c r="C184" s="96"/>
      <c r="D184" s="499"/>
      <c r="E184" s="304" t="str">
        <f t="shared" si="17"/>
        <v/>
      </c>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row>
    <row r="185" spans="1:27" ht="18" customHeight="1" x14ac:dyDescent="0.2">
      <c r="A185" s="234"/>
      <c r="B185" s="498"/>
      <c r="C185" s="96"/>
      <c r="D185" s="499"/>
      <c r="E185" s="304" t="str">
        <f t="shared" si="17"/>
        <v/>
      </c>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row>
    <row r="186" spans="1:27" ht="18" customHeight="1" x14ac:dyDescent="0.2">
      <c r="A186" s="234"/>
      <c r="B186" s="498"/>
      <c r="C186" s="96"/>
      <c r="D186" s="499"/>
      <c r="E186" s="304" t="str">
        <f t="shared" si="17"/>
        <v/>
      </c>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row>
    <row r="187" spans="1:27" ht="18" customHeight="1" x14ac:dyDescent="0.2">
      <c r="A187" s="234"/>
      <c r="B187" s="498"/>
      <c r="C187" s="96"/>
      <c r="D187" s="499"/>
      <c r="E187" s="304" t="str">
        <f t="shared" si="17"/>
        <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row>
    <row r="188" spans="1:27" ht="18" customHeight="1" x14ac:dyDescent="0.2">
      <c r="A188" s="234"/>
      <c r="B188" s="498"/>
      <c r="C188" s="96"/>
      <c r="D188" s="499"/>
      <c r="E188" s="304" t="str">
        <f t="shared" si="17"/>
        <v/>
      </c>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row>
    <row r="189" spans="1:27" ht="18" customHeight="1" x14ac:dyDescent="0.2">
      <c r="A189" s="234"/>
      <c r="B189" s="498"/>
      <c r="C189" s="96"/>
      <c r="D189" s="499"/>
      <c r="E189" s="304" t="str">
        <f t="shared" si="17"/>
        <v/>
      </c>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row>
    <row r="190" spans="1:27" ht="18" customHeight="1" x14ac:dyDescent="0.2">
      <c r="A190" s="234"/>
      <c r="B190" s="498"/>
      <c r="C190" s="96"/>
      <c r="D190" s="499"/>
      <c r="E190" s="304" t="str">
        <f t="shared" si="17"/>
        <v/>
      </c>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row>
    <row r="191" spans="1:27" ht="18" customHeight="1" x14ac:dyDescent="0.2">
      <c r="A191" s="234"/>
      <c r="B191" s="498"/>
      <c r="C191" s="96"/>
      <c r="D191" s="499"/>
      <c r="E191" s="304" t="str">
        <f t="shared" si="17"/>
        <v/>
      </c>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row>
    <row r="192" spans="1:27" ht="18" customHeight="1" x14ac:dyDescent="0.2">
      <c r="A192" s="234"/>
      <c r="B192" s="498"/>
      <c r="C192" s="96"/>
      <c r="D192" s="499"/>
      <c r="E192" s="304" t="str">
        <f t="shared" si="17"/>
        <v/>
      </c>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row>
    <row r="193" spans="1:27" ht="18" customHeight="1" thickBot="1" x14ac:dyDescent="0.25">
      <c r="A193" s="234"/>
      <c r="B193" s="500"/>
      <c r="C193" s="97"/>
      <c r="D193" s="501"/>
      <c r="E193" s="305" t="str">
        <f t="shared" si="17"/>
        <v/>
      </c>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row>
    <row r="194" spans="1:27" x14ac:dyDescent="0.2">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row>
    <row r="195" spans="1:27" ht="16.5" x14ac:dyDescent="0.3">
      <c r="A195" s="234"/>
      <c r="B195" s="234"/>
      <c r="C195" s="234"/>
      <c r="D195" s="234"/>
      <c r="E195" s="234"/>
      <c r="F195" s="65" t="s">
        <v>408</v>
      </c>
      <c r="G195" s="234"/>
      <c r="H195" s="234"/>
      <c r="I195" s="234"/>
      <c r="J195" s="234"/>
      <c r="K195" s="234"/>
      <c r="L195" s="234"/>
      <c r="M195" s="234"/>
      <c r="N195" s="234"/>
      <c r="O195" s="234"/>
      <c r="P195" s="234"/>
      <c r="Q195" s="234"/>
      <c r="R195" s="234"/>
      <c r="S195" s="234"/>
      <c r="T195" s="234"/>
      <c r="U195" s="234"/>
      <c r="V195" s="234"/>
      <c r="W195" s="234"/>
      <c r="X195" s="234"/>
      <c r="Y195" s="234"/>
      <c r="Z195" s="234"/>
      <c r="AA195" s="234"/>
    </row>
    <row r="196" spans="1:27" x14ac:dyDescent="0.2">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row>
    <row r="197" spans="1:27" ht="15" x14ac:dyDescent="0.25">
      <c r="A197" s="234"/>
      <c r="B197" s="249" t="s">
        <v>535</v>
      </c>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row>
    <row r="198" spans="1:27" ht="15" x14ac:dyDescent="0.25">
      <c r="A198" s="234"/>
      <c r="B198" s="249"/>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row>
    <row r="199" spans="1:27" ht="15" x14ac:dyDescent="0.25">
      <c r="A199" s="234"/>
      <c r="B199" s="249"/>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row>
    <row r="200" spans="1:27" ht="15" x14ac:dyDescent="0.25">
      <c r="A200" s="234"/>
      <c r="B200" s="249"/>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row>
    <row r="201" spans="1:27" ht="15" x14ac:dyDescent="0.25">
      <c r="A201" s="234"/>
      <c r="B201" s="249"/>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row>
    <row r="202" spans="1:27" ht="15" thickBot="1" x14ac:dyDescent="0.25">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row>
    <row r="203" spans="1:27" ht="99" customHeight="1" thickBot="1" x14ac:dyDescent="0.25">
      <c r="A203" s="234"/>
      <c r="B203" s="467" t="s">
        <v>36</v>
      </c>
      <c r="C203" s="279" t="s">
        <v>110</v>
      </c>
      <c r="D203" s="545" t="s">
        <v>698</v>
      </c>
      <c r="E203" s="545" t="s">
        <v>678</v>
      </c>
      <c r="F203" s="255" t="s">
        <v>614</v>
      </c>
      <c r="G203" s="234"/>
      <c r="H203" s="234"/>
      <c r="I203" s="234"/>
      <c r="J203" s="234"/>
      <c r="K203" s="234"/>
      <c r="L203" s="234"/>
      <c r="M203" s="234"/>
      <c r="N203" s="234"/>
      <c r="O203" s="234"/>
      <c r="P203" s="234"/>
      <c r="Q203" s="234"/>
      <c r="R203" s="234"/>
      <c r="S203" s="234"/>
      <c r="T203" s="234"/>
      <c r="U203" s="234"/>
      <c r="V203" s="234"/>
      <c r="W203" s="234"/>
      <c r="X203" s="234"/>
      <c r="Y203" s="234"/>
    </row>
    <row r="204" spans="1:27" ht="18" customHeight="1" x14ac:dyDescent="0.2">
      <c r="A204" s="234"/>
      <c r="B204" s="1007" t="s">
        <v>188</v>
      </c>
      <c r="C204" s="154"/>
      <c r="D204" s="401" t="str">
        <f>IF(C204="","",VLOOKUP(C204,$B$119:$G$158,6,FALSE))</f>
        <v/>
      </c>
      <c r="E204" s="601"/>
      <c r="F204" s="303" t="str">
        <f t="shared" ref="F204:F207" si="18">IF(C204="","",D204*E204)</f>
        <v/>
      </c>
      <c r="G204" s="234"/>
      <c r="H204" s="234"/>
      <c r="I204" s="234"/>
      <c r="J204" s="234"/>
      <c r="K204" s="234"/>
      <c r="L204" s="234"/>
      <c r="M204" s="234"/>
      <c r="N204" s="234"/>
      <c r="O204" s="234"/>
      <c r="P204" s="234"/>
      <c r="Q204" s="234"/>
      <c r="R204" s="234"/>
      <c r="S204" s="234"/>
      <c r="T204" s="234"/>
      <c r="U204" s="234"/>
      <c r="V204" s="234"/>
      <c r="W204" s="234"/>
      <c r="X204" s="234"/>
      <c r="Y204" s="234"/>
    </row>
    <row r="205" spans="1:27" ht="18" customHeight="1" x14ac:dyDescent="0.2">
      <c r="A205" s="234"/>
      <c r="B205" s="1008"/>
      <c r="C205" s="155"/>
      <c r="D205" s="404" t="str">
        <f t="shared" ref="D205:D258" si="19">IF(C205="","",VLOOKUP(C205,$B$119:$G$158,6,FALSE))</f>
        <v/>
      </c>
      <c r="E205" s="602"/>
      <c r="F205" s="304" t="str">
        <f t="shared" si="18"/>
        <v/>
      </c>
      <c r="G205" s="234"/>
      <c r="H205" s="234"/>
      <c r="I205" s="234"/>
      <c r="J205" s="234"/>
      <c r="K205" s="234"/>
      <c r="L205" s="234"/>
      <c r="M205" s="234"/>
      <c r="N205" s="234"/>
      <c r="O205" s="234"/>
      <c r="P205" s="234"/>
      <c r="Q205" s="234"/>
      <c r="R205" s="234"/>
      <c r="S205" s="234"/>
      <c r="T205" s="234"/>
      <c r="U205" s="234"/>
      <c r="V205" s="234"/>
      <c r="W205" s="234"/>
      <c r="X205" s="234"/>
      <c r="Y205" s="234"/>
    </row>
    <row r="206" spans="1:27" ht="18" customHeight="1" x14ac:dyDescent="0.2">
      <c r="A206" s="234"/>
      <c r="B206" s="1008"/>
      <c r="C206" s="155"/>
      <c r="D206" s="404" t="str">
        <f t="shared" si="19"/>
        <v/>
      </c>
      <c r="E206" s="602"/>
      <c r="F206" s="304" t="str">
        <f t="shared" si="18"/>
        <v/>
      </c>
      <c r="G206" s="234"/>
      <c r="H206" s="234"/>
      <c r="I206" s="234"/>
      <c r="J206" s="234"/>
      <c r="K206" s="234"/>
      <c r="L206" s="234"/>
      <c r="M206" s="234"/>
      <c r="N206" s="234"/>
      <c r="O206" s="234"/>
      <c r="P206" s="234"/>
      <c r="Q206" s="234"/>
      <c r="R206" s="234"/>
      <c r="S206" s="234"/>
      <c r="T206" s="234"/>
      <c r="U206" s="234"/>
      <c r="V206" s="234"/>
      <c r="W206" s="234"/>
      <c r="X206" s="234"/>
      <c r="Y206" s="234"/>
    </row>
    <row r="207" spans="1:27" ht="18" customHeight="1" x14ac:dyDescent="0.2">
      <c r="A207" s="234"/>
      <c r="B207" s="1008"/>
      <c r="C207" s="155"/>
      <c r="D207" s="404" t="str">
        <f t="shared" si="19"/>
        <v/>
      </c>
      <c r="E207" s="602"/>
      <c r="F207" s="304" t="str">
        <f t="shared" si="18"/>
        <v/>
      </c>
      <c r="G207" s="234"/>
      <c r="H207" s="234"/>
      <c r="I207" s="234"/>
      <c r="J207" s="234"/>
      <c r="K207" s="234"/>
      <c r="L207" s="234"/>
      <c r="M207" s="234"/>
      <c r="N207" s="234"/>
      <c r="O207" s="234"/>
      <c r="P207" s="234"/>
      <c r="Q207" s="234"/>
      <c r="R207" s="234"/>
      <c r="S207" s="234"/>
      <c r="T207" s="234"/>
      <c r="U207" s="234"/>
      <c r="V207" s="234"/>
      <c r="W207" s="234"/>
      <c r="X207" s="234"/>
      <c r="Y207" s="234"/>
    </row>
    <row r="208" spans="1:27" ht="18" customHeight="1" x14ac:dyDescent="0.2">
      <c r="A208" s="234"/>
      <c r="B208" s="1008"/>
      <c r="C208" s="155"/>
      <c r="D208" s="404" t="str">
        <f t="shared" si="19"/>
        <v/>
      </c>
      <c r="E208" s="602"/>
      <c r="F208" s="304" t="str">
        <f>IF(C208="","",D208*E208)</f>
        <v/>
      </c>
      <c r="G208" s="234"/>
      <c r="H208" s="234"/>
      <c r="I208" s="234"/>
      <c r="J208" s="234"/>
      <c r="K208" s="234"/>
      <c r="L208" s="234"/>
      <c r="M208" s="234"/>
      <c r="N208" s="234"/>
      <c r="O208" s="234"/>
      <c r="P208" s="234"/>
      <c r="Q208" s="234"/>
      <c r="R208" s="234"/>
      <c r="S208" s="234"/>
      <c r="T208" s="234"/>
      <c r="U208" s="234"/>
      <c r="V208" s="234"/>
      <c r="W208" s="234"/>
      <c r="X208" s="234"/>
      <c r="Y208" s="234"/>
    </row>
    <row r="209" spans="1:25" ht="18" customHeight="1" x14ac:dyDescent="0.2">
      <c r="A209" s="234"/>
      <c r="B209" s="1008"/>
      <c r="C209" s="155"/>
      <c r="D209" s="404" t="str">
        <f t="shared" si="19"/>
        <v/>
      </c>
      <c r="E209" s="602"/>
      <c r="F209" s="304" t="str">
        <f t="shared" ref="F209:F258" si="20">IF(C209="","",D209*E209)</f>
        <v/>
      </c>
      <c r="G209" s="234"/>
      <c r="H209" s="234"/>
      <c r="I209" s="234"/>
      <c r="J209" s="234"/>
      <c r="K209" s="234"/>
      <c r="L209" s="234"/>
      <c r="M209" s="234"/>
      <c r="N209" s="234"/>
      <c r="O209" s="234"/>
      <c r="P209" s="234"/>
      <c r="Q209" s="234"/>
      <c r="R209" s="234"/>
      <c r="S209" s="234"/>
      <c r="T209" s="234"/>
      <c r="U209" s="234"/>
      <c r="V209" s="234"/>
      <c r="W209" s="234"/>
      <c r="X209" s="234"/>
      <c r="Y209" s="234"/>
    </row>
    <row r="210" spans="1:25" ht="18" customHeight="1" x14ac:dyDescent="0.2">
      <c r="A210" s="234"/>
      <c r="B210" s="1008"/>
      <c r="C210" s="155"/>
      <c r="D210" s="404" t="str">
        <f t="shared" si="19"/>
        <v/>
      </c>
      <c r="E210" s="602"/>
      <c r="F210" s="304" t="str">
        <f t="shared" si="20"/>
        <v/>
      </c>
      <c r="G210" s="234"/>
      <c r="H210" s="234"/>
      <c r="I210" s="234"/>
      <c r="J210" s="234"/>
      <c r="K210" s="234"/>
      <c r="L210" s="234"/>
      <c r="M210" s="234"/>
      <c r="N210" s="234"/>
      <c r="O210" s="234"/>
      <c r="P210" s="234"/>
      <c r="Q210" s="234"/>
      <c r="R210" s="234"/>
      <c r="S210" s="234"/>
      <c r="T210" s="234"/>
      <c r="U210" s="234"/>
      <c r="V210" s="234"/>
      <c r="W210" s="234"/>
      <c r="X210" s="234"/>
      <c r="Y210" s="234"/>
    </row>
    <row r="211" spans="1:25" ht="18" customHeight="1" x14ac:dyDescent="0.2">
      <c r="A211" s="234"/>
      <c r="B211" s="1008"/>
      <c r="C211" s="155"/>
      <c r="D211" s="404" t="str">
        <f t="shared" si="19"/>
        <v/>
      </c>
      <c r="E211" s="602"/>
      <c r="F211" s="304" t="str">
        <f t="shared" si="20"/>
        <v/>
      </c>
      <c r="G211" s="234"/>
      <c r="H211" s="234"/>
      <c r="I211" s="234"/>
      <c r="J211" s="234"/>
      <c r="K211" s="234"/>
      <c r="L211" s="234"/>
      <c r="M211" s="234"/>
      <c r="N211" s="234"/>
      <c r="O211" s="234"/>
      <c r="P211" s="234"/>
      <c r="Q211" s="234"/>
      <c r="R211" s="234"/>
      <c r="S211" s="234"/>
      <c r="T211" s="234"/>
      <c r="U211" s="234"/>
      <c r="V211" s="234"/>
      <c r="W211" s="234"/>
      <c r="X211" s="234"/>
      <c r="Y211" s="234"/>
    </row>
    <row r="212" spans="1:25" ht="18" customHeight="1" x14ac:dyDescent="0.2">
      <c r="A212" s="234"/>
      <c r="B212" s="1008"/>
      <c r="C212" s="155"/>
      <c r="D212" s="404" t="str">
        <f t="shared" si="19"/>
        <v/>
      </c>
      <c r="E212" s="602"/>
      <c r="F212" s="304" t="str">
        <f t="shared" si="20"/>
        <v/>
      </c>
      <c r="G212" s="234"/>
      <c r="H212" s="234"/>
      <c r="I212" s="234"/>
      <c r="J212" s="234"/>
      <c r="K212" s="234"/>
      <c r="L212" s="234"/>
      <c r="M212" s="234"/>
      <c r="N212" s="234"/>
      <c r="O212" s="234"/>
      <c r="P212" s="234"/>
      <c r="Q212" s="234"/>
      <c r="R212" s="234"/>
      <c r="S212" s="234"/>
      <c r="T212" s="234"/>
      <c r="U212" s="234"/>
      <c r="V212" s="234"/>
      <c r="W212" s="234"/>
      <c r="X212" s="234"/>
      <c r="Y212" s="234"/>
    </row>
    <row r="213" spans="1:25" ht="18" customHeight="1" x14ac:dyDescent="0.2">
      <c r="A213" s="234"/>
      <c r="B213" s="1008"/>
      <c r="C213" s="155"/>
      <c r="D213" s="404" t="str">
        <f t="shared" si="19"/>
        <v/>
      </c>
      <c r="E213" s="602"/>
      <c r="F213" s="304" t="str">
        <f t="shared" si="20"/>
        <v/>
      </c>
      <c r="G213" s="234"/>
      <c r="H213" s="234"/>
      <c r="I213" s="234"/>
      <c r="J213" s="234"/>
      <c r="K213" s="234"/>
      <c r="L213" s="234"/>
      <c r="M213" s="234"/>
      <c r="N213" s="234"/>
      <c r="O213" s="234"/>
      <c r="P213" s="234"/>
      <c r="Q213" s="234"/>
      <c r="R213" s="234"/>
      <c r="S213" s="234"/>
      <c r="T213" s="234"/>
      <c r="U213" s="234"/>
      <c r="V213" s="234"/>
      <c r="W213" s="234"/>
      <c r="X213" s="234"/>
      <c r="Y213" s="234"/>
    </row>
    <row r="214" spans="1:25" ht="18" customHeight="1" thickBot="1" x14ac:dyDescent="0.25">
      <c r="A214" s="234"/>
      <c r="B214" s="1009"/>
      <c r="C214" s="156"/>
      <c r="D214" s="407" t="str">
        <f t="shared" si="19"/>
        <v/>
      </c>
      <c r="E214" s="603"/>
      <c r="F214" s="305" t="str">
        <f t="shared" si="20"/>
        <v/>
      </c>
      <c r="G214" s="234"/>
      <c r="H214" s="234"/>
      <c r="I214" s="234"/>
      <c r="J214" s="234"/>
      <c r="K214" s="234"/>
      <c r="L214" s="234"/>
      <c r="M214" s="234"/>
      <c r="N214" s="234"/>
      <c r="O214" s="234"/>
      <c r="P214" s="234"/>
      <c r="Q214" s="234"/>
      <c r="R214" s="234"/>
      <c r="S214" s="234"/>
      <c r="T214" s="234"/>
      <c r="U214" s="234"/>
      <c r="V214" s="234"/>
      <c r="W214" s="234"/>
      <c r="X214" s="234"/>
      <c r="Y214" s="234"/>
    </row>
    <row r="215" spans="1:25" ht="18" customHeight="1" x14ac:dyDescent="0.2">
      <c r="A215" s="234"/>
      <c r="B215" s="936" t="s">
        <v>37</v>
      </c>
      <c r="C215" s="154"/>
      <c r="D215" s="401" t="str">
        <f t="shared" si="19"/>
        <v/>
      </c>
      <c r="E215" s="601"/>
      <c r="F215" s="303" t="str">
        <f t="shared" si="20"/>
        <v/>
      </c>
      <c r="G215" s="234"/>
      <c r="H215" s="234"/>
      <c r="I215" s="234"/>
      <c r="J215" s="234"/>
      <c r="K215" s="234"/>
      <c r="L215" s="234"/>
      <c r="M215" s="234"/>
      <c r="N215" s="234"/>
      <c r="O215" s="234"/>
      <c r="P215" s="234"/>
      <c r="Q215" s="234"/>
      <c r="R215" s="234"/>
      <c r="S215" s="234"/>
      <c r="T215" s="234"/>
      <c r="U215" s="234"/>
      <c r="V215" s="234"/>
      <c r="W215" s="234"/>
      <c r="X215" s="234"/>
      <c r="Y215" s="234"/>
    </row>
    <row r="216" spans="1:25" ht="18" customHeight="1" x14ac:dyDescent="0.2">
      <c r="A216" s="234"/>
      <c r="B216" s="923"/>
      <c r="C216" s="155"/>
      <c r="D216" s="404" t="str">
        <f t="shared" si="19"/>
        <v/>
      </c>
      <c r="E216" s="602"/>
      <c r="F216" s="304" t="str">
        <f t="shared" si="20"/>
        <v/>
      </c>
      <c r="G216" s="234"/>
      <c r="H216" s="234"/>
      <c r="I216" s="234"/>
      <c r="J216" s="234"/>
      <c r="K216" s="234"/>
      <c r="L216" s="234"/>
      <c r="M216" s="234"/>
      <c r="N216" s="234"/>
      <c r="O216" s="234"/>
      <c r="P216" s="234"/>
      <c r="Q216" s="234"/>
      <c r="R216" s="234"/>
      <c r="S216" s="234"/>
      <c r="T216" s="234"/>
      <c r="U216" s="234"/>
      <c r="V216" s="234"/>
      <c r="W216" s="234"/>
      <c r="X216" s="234"/>
      <c r="Y216" s="234"/>
    </row>
    <row r="217" spans="1:25" ht="18" customHeight="1" x14ac:dyDescent="0.2">
      <c r="A217" s="234"/>
      <c r="B217" s="923"/>
      <c r="C217" s="155"/>
      <c r="D217" s="404" t="str">
        <f t="shared" si="19"/>
        <v/>
      </c>
      <c r="E217" s="602"/>
      <c r="F217" s="304" t="str">
        <f t="shared" si="20"/>
        <v/>
      </c>
      <c r="G217" s="234"/>
      <c r="H217" s="234"/>
      <c r="I217" s="234"/>
      <c r="J217" s="234"/>
      <c r="K217" s="234"/>
      <c r="L217" s="234"/>
      <c r="M217" s="234"/>
      <c r="N217" s="234"/>
      <c r="O217" s="234"/>
      <c r="P217" s="234"/>
      <c r="Q217" s="234"/>
      <c r="R217" s="234"/>
      <c r="S217" s="234"/>
      <c r="T217" s="234"/>
      <c r="U217" s="234"/>
      <c r="V217" s="234"/>
      <c r="W217" s="234"/>
      <c r="X217" s="234"/>
      <c r="Y217" s="234"/>
    </row>
    <row r="218" spans="1:25" ht="18" customHeight="1" x14ac:dyDescent="0.2">
      <c r="A218" s="234"/>
      <c r="B218" s="923"/>
      <c r="C218" s="90"/>
      <c r="D218" s="404" t="str">
        <f t="shared" si="19"/>
        <v/>
      </c>
      <c r="E218" s="602"/>
      <c r="F218" s="304" t="str">
        <f t="shared" si="20"/>
        <v/>
      </c>
      <c r="G218" s="234"/>
      <c r="H218" s="234"/>
      <c r="I218" s="234"/>
      <c r="J218" s="234"/>
      <c r="K218" s="234"/>
      <c r="L218" s="234"/>
      <c r="M218" s="234"/>
      <c r="N218" s="234"/>
      <c r="O218" s="234"/>
      <c r="P218" s="234"/>
      <c r="Q218" s="234"/>
      <c r="R218" s="234"/>
      <c r="S218" s="234"/>
      <c r="T218" s="234"/>
      <c r="U218" s="234"/>
      <c r="V218" s="234"/>
      <c r="W218" s="234"/>
      <c r="X218" s="234"/>
      <c r="Y218" s="234"/>
    </row>
    <row r="219" spans="1:25" ht="18" customHeight="1" x14ac:dyDescent="0.2">
      <c r="A219" s="234"/>
      <c r="B219" s="923"/>
      <c r="C219" s="90"/>
      <c r="D219" s="404" t="str">
        <f t="shared" si="19"/>
        <v/>
      </c>
      <c r="E219" s="602"/>
      <c r="F219" s="304" t="str">
        <f>IF(C219="","",D219*E219)</f>
        <v/>
      </c>
      <c r="G219" s="234"/>
      <c r="H219" s="234"/>
      <c r="I219" s="234"/>
      <c r="J219" s="234"/>
      <c r="K219" s="234"/>
      <c r="L219" s="234"/>
      <c r="M219" s="234"/>
      <c r="N219" s="234"/>
      <c r="O219" s="234"/>
      <c r="P219" s="234"/>
      <c r="Q219" s="234"/>
      <c r="R219" s="234"/>
      <c r="S219" s="234"/>
      <c r="T219" s="234"/>
      <c r="U219" s="234"/>
      <c r="V219" s="234"/>
      <c r="W219" s="234"/>
      <c r="X219" s="234"/>
      <c r="Y219" s="234"/>
    </row>
    <row r="220" spans="1:25" ht="18" customHeight="1" x14ac:dyDescent="0.2">
      <c r="A220" s="234"/>
      <c r="B220" s="923"/>
      <c r="C220" s="90"/>
      <c r="D220" s="404" t="str">
        <f t="shared" si="19"/>
        <v/>
      </c>
      <c r="E220" s="602"/>
      <c r="F220" s="304" t="str">
        <f t="shared" si="20"/>
        <v/>
      </c>
      <c r="G220" s="234"/>
      <c r="H220" s="234"/>
      <c r="I220" s="234"/>
      <c r="J220" s="234"/>
      <c r="K220" s="234"/>
      <c r="L220" s="234"/>
      <c r="M220" s="234"/>
      <c r="N220" s="234"/>
      <c r="O220" s="234"/>
      <c r="P220" s="234"/>
      <c r="Q220" s="234"/>
      <c r="R220" s="234"/>
      <c r="S220" s="234"/>
      <c r="T220" s="234"/>
      <c r="U220" s="234"/>
      <c r="V220" s="234"/>
      <c r="W220" s="234"/>
      <c r="X220" s="234"/>
      <c r="Y220" s="234"/>
    </row>
    <row r="221" spans="1:25" ht="18" customHeight="1" x14ac:dyDescent="0.2">
      <c r="A221" s="234"/>
      <c r="B221" s="923"/>
      <c r="C221" s="90"/>
      <c r="D221" s="404" t="str">
        <f t="shared" si="19"/>
        <v/>
      </c>
      <c r="E221" s="602"/>
      <c r="F221" s="304" t="str">
        <f t="shared" si="20"/>
        <v/>
      </c>
      <c r="G221" s="234"/>
      <c r="H221" s="234"/>
      <c r="I221" s="234"/>
      <c r="J221" s="234"/>
      <c r="K221" s="234"/>
      <c r="L221" s="234"/>
      <c r="M221" s="234"/>
      <c r="N221" s="234"/>
      <c r="O221" s="234"/>
      <c r="P221" s="234"/>
      <c r="Q221" s="234"/>
      <c r="R221" s="234"/>
      <c r="S221" s="234"/>
      <c r="T221" s="234"/>
      <c r="U221" s="234"/>
      <c r="V221" s="234"/>
      <c r="W221" s="234"/>
      <c r="X221" s="234"/>
      <c r="Y221" s="234"/>
    </row>
    <row r="222" spans="1:25" ht="18" customHeight="1" x14ac:dyDescent="0.2">
      <c r="A222" s="234"/>
      <c r="B222" s="923"/>
      <c r="C222" s="90"/>
      <c r="D222" s="404" t="str">
        <f t="shared" si="19"/>
        <v/>
      </c>
      <c r="E222" s="602"/>
      <c r="F222" s="304" t="str">
        <f t="shared" si="20"/>
        <v/>
      </c>
      <c r="G222" s="234"/>
      <c r="H222" s="234"/>
      <c r="I222" s="234"/>
      <c r="J222" s="234"/>
      <c r="K222" s="234"/>
      <c r="L222" s="234"/>
      <c r="M222" s="234"/>
      <c r="N222" s="234"/>
      <c r="O222" s="234"/>
      <c r="P222" s="234"/>
      <c r="Q222" s="234"/>
      <c r="R222" s="234"/>
      <c r="S222" s="234"/>
      <c r="T222" s="234"/>
      <c r="U222" s="234"/>
      <c r="V222" s="234"/>
      <c r="W222" s="234"/>
      <c r="X222" s="234"/>
      <c r="Y222" s="234"/>
    </row>
    <row r="223" spans="1:25" ht="18" customHeight="1" x14ac:dyDescent="0.2">
      <c r="A223" s="234"/>
      <c r="B223" s="923"/>
      <c r="C223" s="90"/>
      <c r="D223" s="404" t="str">
        <f t="shared" si="19"/>
        <v/>
      </c>
      <c r="E223" s="602"/>
      <c r="F223" s="304" t="str">
        <f t="shared" si="20"/>
        <v/>
      </c>
      <c r="G223" s="234"/>
      <c r="H223" s="234"/>
      <c r="I223" s="234"/>
      <c r="J223" s="234"/>
      <c r="K223" s="234"/>
      <c r="L223" s="234"/>
      <c r="M223" s="234"/>
      <c r="N223" s="234"/>
      <c r="O223" s="234"/>
      <c r="P223" s="234"/>
      <c r="Q223" s="234"/>
      <c r="R223" s="234"/>
      <c r="S223" s="234"/>
      <c r="T223" s="234"/>
      <c r="U223" s="234"/>
      <c r="V223" s="234"/>
      <c r="W223" s="234"/>
      <c r="X223" s="234"/>
      <c r="Y223" s="234"/>
    </row>
    <row r="224" spans="1:25" ht="18" customHeight="1" x14ac:dyDescent="0.2">
      <c r="A224" s="234"/>
      <c r="B224" s="923"/>
      <c r="C224" s="90"/>
      <c r="D224" s="404" t="str">
        <f t="shared" si="19"/>
        <v/>
      </c>
      <c r="E224" s="602"/>
      <c r="F224" s="304" t="str">
        <f t="shared" si="20"/>
        <v/>
      </c>
      <c r="G224" s="234"/>
      <c r="H224" s="234"/>
      <c r="I224" s="234"/>
      <c r="J224" s="234"/>
      <c r="K224" s="234"/>
      <c r="L224" s="234"/>
      <c r="M224" s="234"/>
      <c r="N224" s="234"/>
      <c r="O224" s="234"/>
      <c r="P224" s="234"/>
      <c r="Q224" s="234"/>
      <c r="R224" s="234"/>
      <c r="S224" s="234"/>
      <c r="T224" s="234"/>
      <c r="U224" s="234"/>
      <c r="V224" s="234"/>
      <c r="W224" s="234"/>
      <c r="X224" s="234"/>
      <c r="Y224" s="234"/>
    </row>
    <row r="225" spans="1:25" ht="18" customHeight="1" thickBot="1" x14ac:dyDescent="0.25">
      <c r="A225" s="234"/>
      <c r="B225" s="924"/>
      <c r="C225" s="91"/>
      <c r="D225" s="407" t="str">
        <f t="shared" si="19"/>
        <v/>
      </c>
      <c r="E225" s="603"/>
      <c r="F225" s="305" t="str">
        <f t="shared" si="20"/>
        <v/>
      </c>
      <c r="G225" s="234"/>
      <c r="H225" s="234"/>
      <c r="I225" s="234"/>
      <c r="J225" s="234"/>
      <c r="K225" s="234"/>
      <c r="L225" s="234"/>
      <c r="M225" s="234"/>
      <c r="N225" s="234"/>
      <c r="O225" s="234"/>
      <c r="P225" s="234"/>
      <c r="Q225" s="234"/>
      <c r="R225" s="234"/>
      <c r="S225" s="234"/>
      <c r="T225" s="234"/>
      <c r="U225" s="234"/>
      <c r="V225" s="234"/>
      <c r="W225" s="234"/>
      <c r="X225" s="234"/>
      <c r="Y225" s="234"/>
    </row>
    <row r="226" spans="1:25" ht="18" customHeight="1" x14ac:dyDescent="0.2">
      <c r="A226" s="234"/>
      <c r="B226" s="922" t="s">
        <v>16</v>
      </c>
      <c r="C226" s="89"/>
      <c r="D226" s="401" t="str">
        <f t="shared" si="19"/>
        <v/>
      </c>
      <c r="E226" s="601"/>
      <c r="F226" s="303" t="str">
        <f t="shared" si="20"/>
        <v/>
      </c>
      <c r="G226" s="234"/>
      <c r="H226" s="234"/>
      <c r="I226" s="234"/>
      <c r="J226" s="234"/>
      <c r="K226" s="234"/>
      <c r="L226" s="234"/>
      <c r="M226" s="234"/>
      <c r="N226" s="234"/>
      <c r="O226" s="234"/>
      <c r="P226" s="234"/>
      <c r="Q226" s="234"/>
      <c r="R226" s="234"/>
      <c r="S226" s="234"/>
      <c r="T226" s="234"/>
      <c r="U226" s="234"/>
      <c r="V226" s="234"/>
      <c r="W226" s="234"/>
      <c r="X226" s="234"/>
      <c r="Y226" s="234"/>
    </row>
    <row r="227" spans="1:25" ht="18" customHeight="1" x14ac:dyDescent="0.2">
      <c r="A227" s="234"/>
      <c r="B227" s="923"/>
      <c r="C227" s="90"/>
      <c r="D227" s="404" t="str">
        <f t="shared" si="19"/>
        <v/>
      </c>
      <c r="E227" s="602"/>
      <c r="F227" s="304" t="str">
        <f t="shared" si="20"/>
        <v/>
      </c>
      <c r="G227" s="234"/>
      <c r="H227" s="234"/>
      <c r="I227" s="234"/>
      <c r="J227" s="234"/>
      <c r="K227" s="234"/>
      <c r="L227" s="234"/>
      <c r="M227" s="234"/>
      <c r="N227" s="234"/>
      <c r="O227" s="234"/>
      <c r="P227" s="234"/>
      <c r="Q227" s="234"/>
      <c r="R227" s="234"/>
      <c r="S227" s="234"/>
      <c r="T227" s="234"/>
      <c r="U227" s="234"/>
      <c r="V227" s="234"/>
      <c r="W227" s="234"/>
      <c r="X227" s="234"/>
      <c r="Y227" s="234"/>
    </row>
    <row r="228" spans="1:25" ht="18" customHeight="1" x14ac:dyDescent="0.2">
      <c r="A228" s="234"/>
      <c r="B228" s="923"/>
      <c r="C228" s="90"/>
      <c r="D228" s="404" t="str">
        <f t="shared" si="19"/>
        <v/>
      </c>
      <c r="E228" s="602"/>
      <c r="F228" s="304" t="str">
        <f t="shared" si="20"/>
        <v/>
      </c>
      <c r="G228" s="234"/>
      <c r="H228" s="234"/>
      <c r="I228" s="234"/>
      <c r="J228" s="234"/>
      <c r="K228" s="234"/>
      <c r="L228" s="234"/>
      <c r="M228" s="234"/>
      <c r="N228" s="234"/>
      <c r="O228" s="234"/>
      <c r="P228" s="234"/>
      <c r="Q228" s="234"/>
      <c r="R228" s="234"/>
      <c r="S228" s="234"/>
      <c r="T228" s="234"/>
      <c r="U228" s="234"/>
      <c r="V228" s="234"/>
      <c r="W228" s="234"/>
      <c r="X228" s="234"/>
      <c r="Y228" s="234"/>
    </row>
    <row r="229" spans="1:25" ht="18" customHeight="1" x14ac:dyDescent="0.2">
      <c r="A229" s="234"/>
      <c r="B229" s="923"/>
      <c r="C229" s="90"/>
      <c r="D229" s="404" t="str">
        <f t="shared" si="19"/>
        <v/>
      </c>
      <c r="E229" s="602"/>
      <c r="F229" s="304" t="str">
        <f t="shared" si="20"/>
        <v/>
      </c>
      <c r="G229" s="234"/>
      <c r="H229" s="234"/>
      <c r="I229" s="234"/>
      <c r="J229" s="234"/>
      <c r="K229" s="234"/>
      <c r="L229" s="234"/>
      <c r="M229" s="234"/>
      <c r="N229" s="234"/>
      <c r="O229" s="234"/>
      <c r="P229" s="234"/>
      <c r="Q229" s="234"/>
      <c r="R229" s="234"/>
      <c r="S229" s="234"/>
      <c r="T229" s="234"/>
      <c r="U229" s="234"/>
      <c r="V229" s="234"/>
      <c r="W229" s="234"/>
      <c r="X229" s="234"/>
      <c r="Y229" s="234"/>
    </row>
    <row r="230" spans="1:25" ht="18" customHeight="1" x14ac:dyDescent="0.2">
      <c r="A230" s="234"/>
      <c r="B230" s="923"/>
      <c r="C230" s="90"/>
      <c r="D230" s="404" t="str">
        <f t="shared" si="19"/>
        <v/>
      </c>
      <c r="E230" s="602"/>
      <c r="F230" s="304" t="str">
        <f>IF(C230="","",D230*E230)</f>
        <v/>
      </c>
      <c r="G230" s="234"/>
      <c r="H230" s="234"/>
      <c r="I230" s="234"/>
      <c r="J230" s="234"/>
      <c r="K230" s="234"/>
      <c r="L230" s="234"/>
      <c r="M230" s="234"/>
      <c r="N230" s="234"/>
      <c r="O230" s="234"/>
      <c r="P230" s="234"/>
      <c r="Q230" s="234"/>
      <c r="R230" s="234"/>
      <c r="S230" s="234"/>
      <c r="T230" s="234"/>
      <c r="U230" s="234"/>
      <c r="V230" s="234"/>
      <c r="W230" s="234"/>
      <c r="X230" s="234"/>
      <c r="Y230" s="234"/>
    </row>
    <row r="231" spans="1:25" ht="18" customHeight="1" x14ac:dyDescent="0.2">
      <c r="A231" s="234"/>
      <c r="B231" s="923"/>
      <c r="C231" s="90"/>
      <c r="D231" s="404" t="str">
        <f t="shared" si="19"/>
        <v/>
      </c>
      <c r="E231" s="602"/>
      <c r="F231" s="304" t="str">
        <f t="shared" si="20"/>
        <v/>
      </c>
      <c r="G231" s="234"/>
      <c r="H231" s="234"/>
      <c r="I231" s="234"/>
      <c r="J231" s="234"/>
      <c r="K231" s="234"/>
      <c r="L231" s="234"/>
      <c r="M231" s="234"/>
      <c r="N231" s="234"/>
      <c r="O231" s="234"/>
      <c r="P231" s="234"/>
      <c r="Q231" s="234"/>
      <c r="R231" s="234"/>
      <c r="S231" s="234"/>
      <c r="T231" s="234"/>
      <c r="U231" s="234"/>
      <c r="V231" s="234"/>
      <c r="W231" s="234"/>
      <c r="X231" s="234"/>
      <c r="Y231" s="234"/>
    </row>
    <row r="232" spans="1:25" ht="18" customHeight="1" x14ac:dyDescent="0.2">
      <c r="A232" s="234"/>
      <c r="B232" s="923"/>
      <c r="C232" s="90"/>
      <c r="D232" s="404" t="str">
        <f t="shared" si="19"/>
        <v/>
      </c>
      <c r="E232" s="602"/>
      <c r="F232" s="304" t="str">
        <f t="shared" si="20"/>
        <v/>
      </c>
      <c r="G232" s="234"/>
      <c r="H232" s="234"/>
      <c r="I232" s="234"/>
      <c r="J232" s="234"/>
      <c r="K232" s="234"/>
      <c r="L232" s="234"/>
      <c r="M232" s="234"/>
      <c r="N232" s="234"/>
      <c r="O232" s="234"/>
      <c r="P232" s="234"/>
      <c r="Q232" s="234"/>
      <c r="R232" s="234"/>
      <c r="S232" s="234"/>
      <c r="T232" s="234"/>
      <c r="U232" s="234"/>
      <c r="V232" s="234"/>
      <c r="W232" s="234"/>
      <c r="X232" s="234"/>
      <c r="Y232" s="234"/>
    </row>
    <row r="233" spans="1:25" ht="18" customHeight="1" x14ac:dyDescent="0.2">
      <c r="A233" s="234"/>
      <c r="B233" s="923"/>
      <c r="C233" s="90"/>
      <c r="D233" s="404" t="str">
        <f t="shared" si="19"/>
        <v/>
      </c>
      <c r="E233" s="602"/>
      <c r="F233" s="304" t="str">
        <f t="shared" si="20"/>
        <v/>
      </c>
      <c r="G233" s="234"/>
      <c r="H233" s="234"/>
      <c r="I233" s="234"/>
      <c r="J233" s="234"/>
      <c r="K233" s="234"/>
      <c r="L233" s="234"/>
      <c r="M233" s="234"/>
      <c r="N233" s="234"/>
      <c r="O233" s="234"/>
      <c r="P233" s="234"/>
      <c r="Q233" s="234"/>
      <c r="R233" s="234"/>
      <c r="S233" s="234"/>
      <c r="T233" s="234"/>
      <c r="U233" s="234"/>
      <c r="V233" s="234"/>
      <c r="W233" s="234"/>
      <c r="X233" s="234"/>
      <c r="Y233" s="234"/>
    </row>
    <row r="234" spans="1:25" ht="18" customHeight="1" x14ac:dyDescent="0.2">
      <c r="A234" s="234"/>
      <c r="B234" s="923"/>
      <c r="C234" s="90"/>
      <c r="D234" s="404" t="str">
        <f t="shared" si="19"/>
        <v/>
      </c>
      <c r="E234" s="602"/>
      <c r="F234" s="304" t="str">
        <f t="shared" si="20"/>
        <v/>
      </c>
      <c r="G234" s="234"/>
      <c r="H234" s="234"/>
      <c r="I234" s="234"/>
      <c r="J234" s="234"/>
      <c r="K234" s="234"/>
      <c r="L234" s="234"/>
      <c r="M234" s="234"/>
      <c r="N234" s="234"/>
      <c r="O234" s="234"/>
      <c r="P234" s="234"/>
      <c r="Q234" s="234"/>
      <c r="R234" s="234"/>
      <c r="S234" s="234"/>
      <c r="T234" s="234"/>
      <c r="U234" s="234"/>
      <c r="V234" s="234"/>
      <c r="W234" s="234"/>
      <c r="X234" s="234"/>
      <c r="Y234" s="234"/>
    </row>
    <row r="235" spans="1:25" ht="18" customHeight="1" x14ac:dyDescent="0.2">
      <c r="A235" s="234"/>
      <c r="B235" s="923"/>
      <c r="C235" s="90"/>
      <c r="D235" s="404" t="str">
        <f t="shared" si="19"/>
        <v/>
      </c>
      <c r="E235" s="602"/>
      <c r="F235" s="304" t="str">
        <f t="shared" si="20"/>
        <v/>
      </c>
      <c r="G235" s="234"/>
      <c r="H235" s="234"/>
      <c r="I235" s="234"/>
      <c r="J235" s="234"/>
      <c r="K235" s="234"/>
      <c r="L235" s="234"/>
      <c r="M235" s="234"/>
      <c r="N235" s="234"/>
      <c r="O235" s="234"/>
      <c r="P235" s="234"/>
      <c r="Q235" s="234"/>
      <c r="R235" s="234"/>
      <c r="S235" s="234"/>
      <c r="T235" s="234"/>
      <c r="U235" s="234"/>
      <c r="V235" s="234"/>
      <c r="W235" s="234"/>
      <c r="X235" s="234"/>
      <c r="Y235" s="234"/>
    </row>
    <row r="236" spans="1:25" ht="18" customHeight="1" thickBot="1" x14ac:dyDescent="0.25">
      <c r="A236" s="234"/>
      <c r="B236" s="924"/>
      <c r="C236" s="91"/>
      <c r="D236" s="407" t="str">
        <f t="shared" si="19"/>
        <v/>
      </c>
      <c r="E236" s="603"/>
      <c r="F236" s="305" t="str">
        <f t="shared" si="20"/>
        <v/>
      </c>
      <c r="G236" s="234"/>
      <c r="H236" s="234"/>
      <c r="I236" s="234"/>
      <c r="J236" s="234"/>
      <c r="K236" s="234"/>
      <c r="L236" s="234"/>
      <c r="M236" s="234"/>
      <c r="N236" s="234"/>
      <c r="O236" s="234"/>
      <c r="P236" s="234"/>
      <c r="Q236" s="234"/>
      <c r="R236" s="234"/>
      <c r="S236" s="234"/>
      <c r="T236" s="234"/>
      <c r="U236" s="234"/>
      <c r="V236" s="234"/>
      <c r="W236" s="234"/>
      <c r="X236" s="234"/>
      <c r="Y236" s="234"/>
    </row>
    <row r="237" spans="1:25" ht="18" customHeight="1" x14ac:dyDescent="0.2">
      <c r="A237" s="234"/>
      <c r="B237" s="936" t="s">
        <v>15</v>
      </c>
      <c r="C237" s="89"/>
      <c r="D237" s="401" t="str">
        <f t="shared" si="19"/>
        <v/>
      </c>
      <c r="E237" s="601"/>
      <c r="F237" s="303" t="str">
        <f t="shared" si="20"/>
        <v/>
      </c>
      <c r="G237" s="234"/>
      <c r="H237" s="234"/>
      <c r="I237" s="234"/>
      <c r="J237" s="234"/>
      <c r="K237" s="234"/>
      <c r="L237" s="234"/>
      <c r="M237" s="234"/>
      <c r="N237" s="234"/>
      <c r="O237" s="234"/>
      <c r="P237" s="234"/>
      <c r="Q237" s="234"/>
      <c r="R237" s="234"/>
      <c r="S237" s="234"/>
      <c r="T237" s="234"/>
      <c r="U237" s="234"/>
      <c r="V237" s="234"/>
      <c r="W237" s="234"/>
      <c r="X237" s="234"/>
      <c r="Y237" s="234"/>
    </row>
    <row r="238" spans="1:25" ht="18" customHeight="1" x14ac:dyDescent="0.2">
      <c r="A238" s="234"/>
      <c r="B238" s="923"/>
      <c r="C238" s="90"/>
      <c r="D238" s="404" t="str">
        <f t="shared" si="19"/>
        <v/>
      </c>
      <c r="E238" s="602"/>
      <c r="F238" s="304" t="str">
        <f t="shared" si="20"/>
        <v/>
      </c>
      <c r="G238" s="234"/>
      <c r="H238" s="234"/>
      <c r="I238" s="234"/>
      <c r="J238" s="234"/>
      <c r="K238" s="234"/>
      <c r="L238" s="234"/>
      <c r="M238" s="234"/>
      <c r="N238" s="234"/>
      <c r="O238" s="234"/>
      <c r="P238" s="234"/>
      <c r="Q238" s="234"/>
      <c r="R238" s="234"/>
      <c r="S238" s="234"/>
      <c r="T238" s="234"/>
      <c r="U238" s="234"/>
      <c r="V238" s="234"/>
      <c r="W238" s="234"/>
      <c r="X238" s="234"/>
      <c r="Y238" s="234"/>
    </row>
    <row r="239" spans="1:25" ht="18" customHeight="1" x14ac:dyDescent="0.2">
      <c r="A239" s="234"/>
      <c r="B239" s="923"/>
      <c r="C239" s="90"/>
      <c r="D239" s="404" t="str">
        <f t="shared" si="19"/>
        <v/>
      </c>
      <c r="E239" s="602"/>
      <c r="F239" s="304" t="str">
        <f t="shared" si="20"/>
        <v/>
      </c>
      <c r="G239" s="234"/>
      <c r="H239" s="234"/>
      <c r="I239" s="234"/>
      <c r="J239" s="234"/>
      <c r="K239" s="234"/>
      <c r="L239" s="234"/>
      <c r="M239" s="234"/>
      <c r="N239" s="234"/>
      <c r="O239" s="234"/>
      <c r="P239" s="234"/>
      <c r="Q239" s="234"/>
      <c r="R239" s="234"/>
      <c r="S239" s="234"/>
      <c r="T239" s="234"/>
      <c r="U239" s="234"/>
      <c r="V239" s="234"/>
      <c r="W239" s="234"/>
      <c r="X239" s="234"/>
      <c r="Y239" s="234"/>
    </row>
    <row r="240" spans="1:25" ht="18" customHeight="1" x14ac:dyDescent="0.2">
      <c r="A240" s="234"/>
      <c r="B240" s="923"/>
      <c r="C240" s="90"/>
      <c r="D240" s="404" t="str">
        <f t="shared" si="19"/>
        <v/>
      </c>
      <c r="E240" s="602"/>
      <c r="F240" s="304" t="str">
        <f t="shared" si="20"/>
        <v/>
      </c>
      <c r="G240" s="234"/>
      <c r="H240" s="234"/>
      <c r="I240" s="234"/>
      <c r="J240" s="234"/>
      <c r="K240" s="234"/>
      <c r="L240" s="234"/>
      <c r="M240" s="234"/>
      <c r="N240" s="234"/>
      <c r="O240" s="234"/>
      <c r="P240" s="234"/>
      <c r="Q240" s="234"/>
      <c r="R240" s="234"/>
      <c r="S240" s="234"/>
      <c r="T240" s="234"/>
      <c r="U240" s="234"/>
      <c r="V240" s="234"/>
      <c r="W240" s="234"/>
      <c r="X240" s="234"/>
      <c r="Y240" s="234"/>
    </row>
    <row r="241" spans="1:25" ht="18" customHeight="1" x14ac:dyDescent="0.2">
      <c r="A241" s="234"/>
      <c r="B241" s="923"/>
      <c r="C241" s="90"/>
      <c r="D241" s="404" t="str">
        <f t="shared" si="19"/>
        <v/>
      </c>
      <c r="E241" s="602"/>
      <c r="F241" s="304" t="str">
        <f>IF(C241="","",D241*E241)</f>
        <v/>
      </c>
      <c r="G241" s="234"/>
      <c r="H241" s="234"/>
      <c r="I241" s="234"/>
      <c r="J241" s="234"/>
      <c r="K241" s="234"/>
      <c r="L241" s="234"/>
      <c r="M241" s="234"/>
      <c r="N241" s="234"/>
      <c r="O241" s="234"/>
      <c r="P241" s="234"/>
      <c r="Q241" s="234"/>
      <c r="R241" s="234"/>
      <c r="S241" s="234"/>
      <c r="T241" s="234"/>
      <c r="U241" s="234"/>
      <c r="V241" s="234"/>
      <c r="W241" s="234"/>
      <c r="X241" s="234"/>
      <c r="Y241" s="234"/>
    </row>
    <row r="242" spans="1:25" ht="18" customHeight="1" x14ac:dyDescent="0.2">
      <c r="A242" s="234"/>
      <c r="B242" s="923"/>
      <c r="C242" s="90"/>
      <c r="D242" s="404" t="str">
        <f t="shared" si="19"/>
        <v/>
      </c>
      <c r="E242" s="602"/>
      <c r="F242" s="304" t="str">
        <f t="shared" si="20"/>
        <v/>
      </c>
      <c r="G242" s="234"/>
      <c r="H242" s="234"/>
      <c r="I242" s="234"/>
      <c r="J242" s="234"/>
      <c r="K242" s="234"/>
      <c r="L242" s="234"/>
      <c r="M242" s="234"/>
      <c r="N242" s="234"/>
      <c r="O242" s="234"/>
      <c r="P242" s="234"/>
      <c r="Q242" s="234"/>
      <c r="R242" s="234"/>
      <c r="S242" s="234"/>
      <c r="T242" s="234"/>
      <c r="U242" s="234"/>
      <c r="V242" s="234"/>
      <c r="W242" s="234"/>
      <c r="X242" s="234"/>
      <c r="Y242" s="234"/>
    </row>
    <row r="243" spans="1:25" ht="18" customHeight="1" x14ac:dyDescent="0.2">
      <c r="A243" s="234"/>
      <c r="B243" s="923"/>
      <c r="C243" s="90"/>
      <c r="D243" s="404" t="str">
        <f t="shared" si="19"/>
        <v/>
      </c>
      <c r="E243" s="602"/>
      <c r="F243" s="304" t="str">
        <f t="shared" si="20"/>
        <v/>
      </c>
      <c r="G243" s="234"/>
      <c r="H243" s="234"/>
      <c r="I243" s="234"/>
      <c r="J243" s="234"/>
      <c r="K243" s="234"/>
      <c r="L243" s="234"/>
      <c r="M243" s="234"/>
      <c r="N243" s="234"/>
      <c r="O243" s="234"/>
      <c r="P243" s="234"/>
      <c r="Q243" s="234"/>
      <c r="R243" s="234"/>
      <c r="S243" s="234"/>
      <c r="T243" s="234"/>
      <c r="U243" s="234"/>
      <c r="V243" s="234"/>
      <c r="W243" s="234"/>
      <c r="X243" s="234"/>
      <c r="Y243" s="234"/>
    </row>
    <row r="244" spans="1:25" ht="18" customHeight="1" x14ac:dyDescent="0.2">
      <c r="A244" s="234"/>
      <c r="B244" s="923"/>
      <c r="C244" s="90"/>
      <c r="D244" s="404" t="str">
        <f t="shared" si="19"/>
        <v/>
      </c>
      <c r="E244" s="602"/>
      <c r="F244" s="304" t="str">
        <f t="shared" si="20"/>
        <v/>
      </c>
      <c r="G244" s="234"/>
      <c r="H244" s="234"/>
      <c r="I244" s="234"/>
      <c r="J244" s="234"/>
      <c r="K244" s="234"/>
      <c r="L244" s="234"/>
      <c r="M244" s="234"/>
      <c r="N244" s="234"/>
      <c r="O244" s="234"/>
      <c r="P244" s="234"/>
      <c r="Q244" s="234"/>
      <c r="R244" s="234"/>
      <c r="S244" s="234"/>
      <c r="T244" s="234"/>
      <c r="U244" s="234"/>
      <c r="V244" s="234"/>
      <c r="W244" s="234"/>
      <c r="X244" s="234"/>
      <c r="Y244" s="234"/>
    </row>
    <row r="245" spans="1:25" ht="18" customHeight="1" x14ac:dyDescent="0.2">
      <c r="A245" s="234"/>
      <c r="B245" s="923"/>
      <c r="C245" s="90"/>
      <c r="D245" s="404" t="str">
        <f t="shared" si="19"/>
        <v/>
      </c>
      <c r="E245" s="602"/>
      <c r="F245" s="304" t="str">
        <f t="shared" si="20"/>
        <v/>
      </c>
      <c r="G245" s="234"/>
      <c r="H245" s="234"/>
      <c r="I245" s="234"/>
      <c r="J245" s="234"/>
      <c r="K245" s="234"/>
      <c r="L245" s="234"/>
      <c r="M245" s="234"/>
      <c r="N245" s="234"/>
      <c r="O245" s="234"/>
      <c r="P245" s="234"/>
      <c r="Q245" s="234"/>
      <c r="R245" s="234"/>
      <c r="S245" s="234"/>
      <c r="T245" s="234"/>
      <c r="U245" s="234"/>
      <c r="V245" s="234"/>
      <c r="W245" s="234"/>
      <c r="X245" s="234"/>
      <c r="Y245" s="234"/>
    </row>
    <row r="246" spans="1:25" ht="18" customHeight="1" x14ac:dyDescent="0.2">
      <c r="A246" s="234"/>
      <c r="B246" s="923"/>
      <c r="C246" s="90"/>
      <c r="D246" s="404" t="str">
        <f t="shared" si="19"/>
        <v/>
      </c>
      <c r="E246" s="602"/>
      <c r="F246" s="304" t="str">
        <f t="shared" si="20"/>
        <v/>
      </c>
      <c r="G246" s="234"/>
      <c r="H246" s="234"/>
      <c r="I246" s="234"/>
      <c r="J246" s="234"/>
      <c r="K246" s="234"/>
      <c r="L246" s="234"/>
      <c r="M246" s="234"/>
      <c r="N246" s="234"/>
      <c r="O246" s="234"/>
      <c r="P246" s="234"/>
      <c r="Q246" s="234"/>
      <c r="R246" s="234"/>
      <c r="S246" s="234"/>
      <c r="T246" s="234"/>
      <c r="U246" s="234"/>
      <c r="V246" s="234"/>
      <c r="W246" s="234"/>
      <c r="X246" s="234"/>
      <c r="Y246" s="234"/>
    </row>
    <row r="247" spans="1:25" ht="18" customHeight="1" thickBot="1" x14ac:dyDescent="0.25">
      <c r="A247" s="234"/>
      <c r="B247" s="924"/>
      <c r="C247" s="91"/>
      <c r="D247" s="407" t="str">
        <f t="shared" si="19"/>
        <v/>
      </c>
      <c r="E247" s="603"/>
      <c r="F247" s="305" t="str">
        <f t="shared" si="20"/>
        <v/>
      </c>
      <c r="G247" s="234"/>
      <c r="H247" s="234"/>
      <c r="I247" s="234"/>
      <c r="J247" s="234"/>
      <c r="K247" s="234"/>
      <c r="L247" s="234"/>
      <c r="M247" s="234"/>
      <c r="N247" s="234"/>
      <c r="O247" s="234"/>
      <c r="P247" s="234"/>
      <c r="Q247" s="234"/>
      <c r="R247" s="234"/>
      <c r="S247" s="234"/>
      <c r="T247" s="234"/>
      <c r="U247" s="234"/>
      <c r="V247" s="234"/>
      <c r="W247" s="234"/>
      <c r="X247" s="234"/>
      <c r="Y247" s="234"/>
    </row>
    <row r="248" spans="1:25" ht="18" customHeight="1" x14ac:dyDescent="0.2">
      <c r="A248" s="234"/>
      <c r="B248" s="985" t="s">
        <v>197</v>
      </c>
      <c r="C248" s="89"/>
      <c r="D248" s="401" t="str">
        <f t="shared" si="19"/>
        <v/>
      </c>
      <c r="E248" s="601"/>
      <c r="F248" s="303" t="str">
        <f t="shared" si="20"/>
        <v/>
      </c>
      <c r="G248" s="632"/>
      <c r="H248" s="234"/>
      <c r="I248" s="234"/>
      <c r="J248" s="234"/>
      <c r="K248" s="234"/>
      <c r="L248" s="234"/>
      <c r="M248" s="234"/>
      <c r="N248" s="234"/>
      <c r="O248" s="234"/>
      <c r="P248" s="234"/>
      <c r="Q248" s="234"/>
      <c r="R248" s="234"/>
      <c r="S248" s="234"/>
      <c r="T248" s="234"/>
      <c r="U248" s="234"/>
      <c r="V248" s="234"/>
      <c r="W248" s="234"/>
      <c r="X248" s="234"/>
      <c r="Y248" s="234"/>
    </row>
    <row r="249" spans="1:25" ht="18" customHeight="1" x14ac:dyDescent="0.2">
      <c r="A249" s="234"/>
      <c r="B249" s="986"/>
      <c r="C249" s="90"/>
      <c r="D249" s="404" t="str">
        <f t="shared" si="19"/>
        <v/>
      </c>
      <c r="E249" s="602"/>
      <c r="F249" s="304" t="str">
        <f t="shared" si="20"/>
        <v/>
      </c>
      <c r="G249" s="234"/>
      <c r="H249" s="234"/>
      <c r="I249" s="234"/>
      <c r="J249" s="234"/>
      <c r="K249" s="234"/>
      <c r="L249" s="234"/>
      <c r="M249" s="234"/>
      <c r="N249" s="234"/>
      <c r="O249" s="234"/>
      <c r="P249" s="234"/>
      <c r="Q249" s="234"/>
      <c r="R249" s="234"/>
      <c r="S249" s="234"/>
      <c r="T249" s="234"/>
      <c r="U249" s="234"/>
      <c r="V249" s="234"/>
      <c r="W249" s="234"/>
      <c r="X249" s="234"/>
      <c r="Y249" s="234"/>
    </row>
    <row r="250" spans="1:25" ht="18" customHeight="1" x14ac:dyDescent="0.2">
      <c r="A250" s="234"/>
      <c r="B250" s="986"/>
      <c r="C250" s="90"/>
      <c r="D250" s="404" t="str">
        <f t="shared" si="19"/>
        <v/>
      </c>
      <c r="E250" s="602"/>
      <c r="F250" s="304" t="str">
        <f t="shared" si="20"/>
        <v/>
      </c>
      <c r="G250" s="234"/>
      <c r="H250" s="234"/>
      <c r="I250" s="234"/>
      <c r="J250" s="234"/>
      <c r="K250" s="234"/>
      <c r="L250" s="234"/>
      <c r="M250" s="234"/>
      <c r="N250" s="234"/>
      <c r="O250" s="234"/>
      <c r="P250" s="234"/>
      <c r="Q250" s="234"/>
      <c r="R250" s="234"/>
      <c r="S250" s="234"/>
      <c r="T250" s="234"/>
      <c r="U250" s="234"/>
      <c r="V250" s="234"/>
      <c r="W250" s="234"/>
      <c r="X250" s="234"/>
      <c r="Y250" s="234"/>
    </row>
    <row r="251" spans="1:25" ht="18" customHeight="1" x14ac:dyDescent="0.2">
      <c r="A251" s="234"/>
      <c r="B251" s="986"/>
      <c r="C251" s="155"/>
      <c r="D251" s="404" t="str">
        <f t="shared" si="19"/>
        <v/>
      </c>
      <c r="E251" s="602"/>
      <c r="F251" s="304" t="str">
        <f t="shared" si="20"/>
        <v/>
      </c>
      <c r="G251" s="234"/>
      <c r="H251" s="234"/>
      <c r="I251" s="234"/>
      <c r="J251" s="234"/>
      <c r="K251" s="234"/>
      <c r="L251" s="234"/>
      <c r="M251" s="234"/>
      <c r="N251" s="234"/>
      <c r="O251" s="234"/>
      <c r="P251" s="234"/>
      <c r="Q251" s="234"/>
      <c r="R251" s="234"/>
      <c r="S251" s="234"/>
      <c r="T251" s="234"/>
      <c r="U251" s="234"/>
      <c r="V251" s="234"/>
      <c r="W251" s="234"/>
      <c r="X251" s="234"/>
      <c r="Y251" s="234"/>
    </row>
    <row r="252" spans="1:25" ht="18" customHeight="1" x14ac:dyDescent="0.2">
      <c r="A252" s="234"/>
      <c r="B252" s="986"/>
      <c r="C252" s="155"/>
      <c r="D252" s="404" t="str">
        <f t="shared" si="19"/>
        <v/>
      </c>
      <c r="E252" s="602"/>
      <c r="F252" s="304" t="str">
        <f>IF(C252="","",D252*E252)</f>
        <v/>
      </c>
      <c r="G252" s="234"/>
      <c r="H252" s="234"/>
      <c r="I252" s="234"/>
      <c r="J252" s="234"/>
      <c r="K252" s="234"/>
      <c r="L252" s="234"/>
      <c r="M252" s="234"/>
      <c r="N252" s="234"/>
      <c r="O252" s="234"/>
      <c r="P252" s="234"/>
      <c r="Q252" s="234"/>
      <c r="R252" s="234"/>
      <c r="S252" s="234"/>
      <c r="T252" s="234"/>
      <c r="U252" s="234"/>
      <c r="V252" s="234"/>
      <c r="W252" s="234"/>
      <c r="X252" s="234"/>
      <c r="Y252" s="234"/>
    </row>
    <row r="253" spans="1:25" ht="18" customHeight="1" x14ac:dyDescent="0.2">
      <c r="A253" s="234"/>
      <c r="B253" s="986"/>
      <c r="C253" s="155"/>
      <c r="D253" s="404" t="str">
        <f t="shared" si="19"/>
        <v/>
      </c>
      <c r="E253" s="602"/>
      <c r="F253" s="304" t="str">
        <f t="shared" si="20"/>
        <v/>
      </c>
      <c r="G253" s="234"/>
      <c r="H253" s="234"/>
      <c r="I253" s="234"/>
      <c r="J253" s="234"/>
      <c r="K253" s="234"/>
      <c r="L253" s="234"/>
      <c r="M253" s="234"/>
      <c r="N253" s="234"/>
      <c r="O253" s="234"/>
      <c r="P253" s="234"/>
      <c r="Q253" s="234"/>
      <c r="R253" s="234"/>
      <c r="S253" s="234"/>
      <c r="T253" s="234"/>
      <c r="U253" s="234"/>
      <c r="V253" s="234"/>
      <c r="W253" s="234"/>
      <c r="X253" s="234"/>
      <c r="Y253" s="234"/>
    </row>
    <row r="254" spans="1:25" ht="18" customHeight="1" x14ac:dyDescent="0.2">
      <c r="A254" s="234"/>
      <c r="B254" s="986"/>
      <c r="C254" s="155"/>
      <c r="D254" s="404" t="str">
        <f t="shared" si="19"/>
        <v/>
      </c>
      <c r="E254" s="602"/>
      <c r="F254" s="304" t="str">
        <f t="shared" si="20"/>
        <v/>
      </c>
      <c r="G254" s="234"/>
      <c r="H254" s="234"/>
      <c r="I254" s="234"/>
      <c r="J254" s="234"/>
      <c r="K254" s="234"/>
      <c r="L254" s="234"/>
      <c r="M254" s="234"/>
      <c r="N254" s="234"/>
      <c r="O254" s="234"/>
      <c r="P254" s="234"/>
      <c r="Q254" s="234"/>
      <c r="R254" s="234"/>
      <c r="S254" s="234"/>
      <c r="T254" s="234"/>
      <c r="U254" s="234"/>
      <c r="V254" s="234"/>
      <c r="W254" s="234"/>
      <c r="X254" s="234"/>
      <c r="Y254" s="234"/>
    </row>
    <row r="255" spans="1:25" ht="18" customHeight="1" x14ac:dyDescent="0.2">
      <c r="A255" s="234"/>
      <c r="B255" s="986"/>
      <c r="C255" s="155"/>
      <c r="D255" s="404" t="str">
        <f t="shared" si="19"/>
        <v/>
      </c>
      <c r="E255" s="602"/>
      <c r="F255" s="304" t="str">
        <f t="shared" si="20"/>
        <v/>
      </c>
      <c r="G255" s="234"/>
      <c r="H255" s="234"/>
      <c r="I255" s="234"/>
      <c r="J255" s="234"/>
      <c r="K255" s="234"/>
      <c r="L255" s="234"/>
      <c r="M255" s="234"/>
      <c r="N255" s="234"/>
      <c r="O255" s="234"/>
      <c r="P255" s="234"/>
      <c r="Q255" s="234"/>
      <c r="R255" s="234"/>
      <c r="S255" s="234"/>
      <c r="T255" s="234"/>
      <c r="U255" s="234"/>
      <c r="V255" s="234"/>
      <c r="W255" s="234"/>
      <c r="X255" s="234"/>
      <c r="Y255" s="234"/>
    </row>
    <row r="256" spans="1:25" ht="18" customHeight="1" x14ac:dyDescent="0.2">
      <c r="A256" s="234"/>
      <c r="B256" s="986"/>
      <c r="C256" s="155"/>
      <c r="D256" s="404" t="str">
        <f t="shared" si="19"/>
        <v/>
      </c>
      <c r="E256" s="602"/>
      <c r="F256" s="304" t="str">
        <f t="shared" si="20"/>
        <v/>
      </c>
      <c r="G256" s="234"/>
      <c r="H256" s="234"/>
      <c r="I256" s="234"/>
      <c r="J256" s="234"/>
      <c r="K256" s="234"/>
      <c r="L256" s="234"/>
      <c r="M256" s="234"/>
      <c r="N256" s="234"/>
      <c r="O256" s="234"/>
      <c r="P256" s="234"/>
      <c r="Q256" s="234"/>
      <c r="R256" s="234"/>
      <c r="S256" s="234"/>
      <c r="T256" s="234"/>
      <c r="U256" s="234"/>
      <c r="V256" s="234"/>
      <c r="W256" s="234"/>
      <c r="X256" s="234"/>
      <c r="Y256" s="234"/>
    </row>
    <row r="257" spans="1:46" ht="18" customHeight="1" x14ac:dyDescent="0.2">
      <c r="A257" s="234"/>
      <c r="B257" s="986"/>
      <c r="C257" s="155"/>
      <c r="D257" s="404" t="str">
        <f t="shared" si="19"/>
        <v/>
      </c>
      <c r="E257" s="602"/>
      <c r="F257" s="304" t="str">
        <f t="shared" si="20"/>
        <v/>
      </c>
      <c r="G257" s="234"/>
      <c r="H257" s="234"/>
      <c r="I257" s="234"/>
      <c r="J257" s="234"/>
      <c r="K257" s="234"/>
      <c r="L257" s="234"/>
      <c r="M257" s="234"/>
      <c r="N257" s="234"/>
      <c r="O257" s="234"/>
      <c r="P257" s="234"/>
      <c r="Q257" s="234"/>
      <c r="R257" s="234"/>
      <c r="S257" s="234"/>
      <c r="T257" s="234"/>
      <c r="U257" s="234"/>
      <c r="V257" s="234"/>
      <c r="W257" s="234"/>
      <c r="X257" s="234"/>
      <c r="Y257" s="234"/>
    </row>
    <row r="258" spans="1:46" ht="18" customHeight="1" thickBot="1" x14ac:dyDescent="0.25">
      <c r="A258" s="234"/>
      <c r="B258" s="987"/>
      <c r="C258" s="156"/>
      <c r="D258" s="407" t="str">
        <f t="shared" si="19"/>
        <v/>
      </c>
      <c r="E258" s="603"/>
      <c r="F258" s="305" t="str">
        <f t="shared" si="20"/>
        <v/>
      </c>
      <c r="G258" s="234"/>
      <c r="H258" s="234"/>
      <c r="I258" s="234"/>
      <c r="J258" s="234"/>
      <c r="K258" s="234"/>
      <c r="L258" s="234"/>
      <c r="M258" s="234"/>
      <c r="N258" s="234"/>
      <c r="O258" s="234"/>
      <c r="P258" s="234"/>
      <c r="Q258" s="234"/>
      <c r="R258" s="234"/>
      <c r="S258" s="234"/>
      <c r="T258" s="234"/>
      <c r="U258" s="234"/>
      <c r="V258" s="234"/>
      <c r="W258" s="234"/>
      <c r="X258" s="234"/>
      <c r="Y258" s="234"/>
    </row>
    <row r="259" spans="1:46" x14ac:dyDescent="0.2">
      <c r="A259" s="234"/>
      <c r="B259" s="234"/>
      <c r="C259" s="234"/>
      <c r="D259" s="234"/>
      <c r="E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row>
    <row r="260" spans="1:46" ht="16.5" x14ac:dyDescent="0.3">
      <c r="A260" s="234"/>
      <c r="B260" s="234"/>
      <c r="C260" s="234"/>
      <c r="D260" s="234"/>
      <c r="E260" s="234"/>
      <c r="F260" s="234"/>
      <c r="G260" s="65" t="s">
        <v>409</v>
      </c>
      <c r="H260" s="234"/>
      <c r="I260" s="234"/>
      <c r="J260" s="234"/>
      <c r="K260" s="234"/>
      <c r="L260" s="234"/>
      <c r="M260" s="234"/>
      <c r="N260" s="234"/>
      <c r="O260" s="234"/>
      <c r="P260" s="234"/>
      <c r="Q260" s="234"/>
      <c r="R260" s="234"/>
      <c r="S260" s="234"/>
      <c r="T260" s="234"/>
      <c r="U260" s="234"/>
      <c r="V260" s="234"/>
      <c r="W260" s="234"/>
      <c r="X260" s="234"/>
      <c r="Y260" s="234"/>
      <c r="Z260" s="234"/>
      <c r="AA260" s="234"/>
    </row>
    <row r="261" spans="1:46" x14ac:dyDescent="0.2">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row>
    <row r="262" spans="1:46" ht="15" x14ac:dyDescent="0.25">
      <c r="A262" s="234"/>
      <c r="B262" s="249" t="s">
        <v>61</v>
      </c>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row>
    <row r="263" spans="1:46" ht="33" customHeight="1" x14ac:dyDescent="0.2">
      <c r="A263" s="234"/>
      <c r="B263" s="999" t="s">
        <v>692</v>
      </c>
      <c r="C263" s="999"/>
      <c r="D263" s="999"/>
      <c r="E263" s="999"/>
      <c r="F263" s="999"/>
      <c r="G263" s="234"/>
      <c r="H263" s="234"/>
      <c r="I263" s="234"/>
      <c r="J263" s="234"/>
      <c r="K263" s="234"/>
      <c r="L263" s="234"/>
      <c r="M263" s="234"/>
      <c r="N263" s="234"/>
      <c r="O263" s="234"/>
      <c r="P263" s="234"/>
      <c r="Q263" s="234"/>
      <c r="R263" s="234"/>
      <c r="S263" s="234"/>
      <c r="T263" s="234"/>
      <c r="U263" s="234"/>
      <c r="V263" s="234"/>
      <c r="W263" s="234"/>
      <c r="X263" s="234"/>
      <c r="Y263" s="234"/>
      <c r="Z263" s="234"/>
      <c r="AA263" s="234"/>
    </row>
    <row r="264" spans="1:46" ht="29.25" customHeight="1" x14ac:dyDescent="0.2">
      <c r="A264" s="234"/>
      <c r="B264" s="999"/>
      <c r="C264" s="999"/>
      <c r="D264" s="999"/>
      <c r="E264" s="999"/>
      <c r="F264" s="999"/>
      <c r="G264" s="234"/>
      <c r="H264" s="234"/>
      <c r="I264" s="234"/>
      <c r="J264" s="234"/>
      <c r="K264" s="234"/>
      <c r="L264" s="234"/>
      <c r="M264" s="234"/>
      <c r="N264" s="234"/>
      <c r="O264" s="234"/>
      <c r="P264" s="234"/>
      <c r="Q264" s="234"/>
      <c r="R264" s="234"/>
      <c r="S264" s="234"/>
      <c r="T264" s="234"/>
      <c r="U264" s="234"/>
      <c r="V264" s="234"/>
      <c r="W264" s="234"/>
      <c r="X264" s="234"/>
      <c r="Y264" s="234"/>
      <c r="Z264" s="234"/>
      <c r="AA264" s="234"/>
    </row>
    <row r="265" spans="1:46" ht="15" x14ac:dyDescent="0.25">
      <c r="A265" s="234"/>
      <c r="B265" s="249"/>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row>
    <row r="266" spans="1:46" x14ac:dyDescent="0.2">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row>
    <row r="267" spans="1:46" x14ac:dyDescent="0.2">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row>
    <row r="268" spans="1:46" x14ac:dyDescent="0.2">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row>
    <row r="269" spans="1:46" ht="15" thickBot="1" x14ac:dyDescent="0.25">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row>
    <row r="270" spans="1:46" ht="95.25" customHeight="1" thickBot="1" x14ac:dyDescent="0.25">
      <c r="A270" s="234"/>
      <c r="B270" s="306" t="s">
        <v>35</v>
      </c>
      <c r="C270" s="250" t="s">
        <v>110</v>
      </c>
      <c r="D270" s="251" t="s">
        <v>57</v>
      </c>
      <c r="E270" s="332" t="s">
        <v>615</v>
      </c>
      <c r="F270" s="253" t="s">
        <v>423</v>
      </c>
      <c r="G270" s="253" t="s">
        <v>621</v>
      </c>
      <c r="H270" s="253" t="s">
        <v>622</v>
      </c>
      <c r="I270" s="253" t="s">
        <v>623</v>
      </c>
      <c r="J270" s="253" t="s">
        <v>424</v>
      </c>
      <c r="K270" s="286" t="s">
        <v>652</v>
      </c>
      <c r="L270" s="546" t="s">
        <v>653</v>
      </c>
      <c r="M270" s="255" t="s">
        <v>655</v>
      </c>
      <c r="N270" s="255" t="s">
        <v>654</v>
      </c>
      <c r="O270" s="234"/>
      <c r="P270" s="234"/>
      <c r="Q270" s="234"/>
      <c r="R270" s="234"/>
      <c r="S270" s="234"/>
      <c r="T270" s="234"/>
      <c r="U270" s="234"/>
      <c r="V270" s="234"/>
      <c r="W270" s="234"/>
      <c r="X270" s="234"/>
      <c r="Y270" s="234"/>
      <c r="Z270" s="234"/>
      <c r="AA270" s="234"/>
      <c r="AB270" s="234" t="s">
        <v>650</v>
      </c>
      <c r="AC270" s="234" t="s">
        <v>651</v>
      </c>
      <c r="AD270" s="234" t="s">
        <v>50</v>
      </c>
      <c r="AE270" s="234" t="s">
        <v>52</v>
      </c>
      <c r="AF270" s="234"/>
      <c r="AG270" s="234"/>
      <c r="AH270" s="234"/>
      <c r="AI270" s="1000" t="s">
        <v>627</v>
      </c>
      <c r="AJ270" s="1000"/>
      <c r="AK270" s="1000"/>
      <c r="AL270" s="1001" t="s">
        <v>647</v>
      </c>
      <c r="AM270" s="1002"/>
      <c r="AN270" s="1003"/>
      <c r="AO270" s="1004" t="s">
        <v>648</v>
      </c>
      <c r="AP270" s="1002"/>
      <c r="AQ270" s="1005"/>
      <c r="AR270" s="1006" t="s">
        <v>649</v>
      </c>
      <c r="AS270" s="1002"/>
      <c r="AT270" s="1002"/>
    </row>
    <row r="271" spans="1:46" ht="18" customHeight="1" x14ac:dyDescent="0.2">
      <c r="A271" s="234"/>
      <c r="B271" s="978" t="s">
        <v>188</v>
      </c>
      <c r="C271" s="138"/>
      <c r="D271" s="537"/>
      <c r="E271" s="707"/>
      <c r="F271" s="708"/>
      <c r="G271" s="502"/>
      <c r="H271" s="502"/>
      <c r="I271" s="502"/>
      <c r="J271" s="633" t="str">
        <f t="shared" ref="J271:J302" si="21">IF(C271="","",IF(D271="",0,VLOOKUP(D271,$B$168:$E$193,4,FALSE)))</f>
        <v/>
      </c>
      <c r="K271" s="346" t="str">
        <f>IF($C271="","",IF($D271="",0,F271*$J271))</f>
        <v/>
      </c>
      <c r="L271" s="347" t="str">
        <f>IF($C271="","",IF($D271="",0,G271*$J271))</f>
        <v/>
      </c>
      <c r="M271" s="348" t="str">
        <f>IF($C271="","",IF($D271="",0,H271*$J271))</f>
        <v/>
      </c>
      <c r="N271" s="349" t="str">
        <f>IF($C271="","",IF($D271="",0,I271*$J271))</f>
        <v/>
      </c>
      <c r="O271" s="234"/>
      <c r="P271" s="234"/>
      <c r="Q271" s="234"/>
      <c r="R271" s="234"/>
      <c r="S271" s="234"/>
      <c r="T271" s="234"/>
      <c r="U271" s="234"/>
      <c r="V271" s="234"/>
      <c r="W271" s="234"/>
      <c r="X271" s="234"/>
      <c r="Y271" s="234"/>
      <c r="Z271" s="234"/>
      <c r="AA271" s="350" t="str">
        <f t="shared" ref="AA271:AA302" si="22">IF(C271="","",C271)</f>
        <v/>
      </c>
      <c r="AB271" s="369" t="str">
        <f>IF($AA271="","",$E271*K271)</f>
        <v/>
      </c>
      <c r="AC271" s="351" t="str">
        <f>IF($AA271="","",$E271*L271)</f>
        <v/>
      </c>
      <c r="AD271" s="351" t="str">
        <f t="shared" ref="AD271" si="23">IF($AA271="","",$E271*M271)</f>
        <v/>
      </c>
      <c r="AE271" s="351" t="str">
        <f>IF($AA271="","",$E271*N271)</f>
        <v/>
      </c>
      <c r="AF271" s="634" t="e">
        <f>VLOOKUP(AA271,$C$204:$F$214,4,FALSE)</f>
        <v>#N/A</v>
      </c>
      <c r="AG271" s="635"/>
      <c r="AH271" s="241" t="str">
        <f t="shared" ref="AH271:AH281" si="24">IF(C204="","",C204)</f>
        <v/>
      </c>
      <c r="AI271" s="235">
        <f t="shared" ref="AI271:AI285" si="25">SUMIF($AA$271:$AA$285,$AH271,$AB$271:$AB$285)</f>
        <v>0</v>
      </c>
      <c r="AJ271" s="235">
        <f t="shared" ref="AJ271:AJ285" si="26">SUMIF($C$271:$C$285,$AH271,$E$271:$E$285)</f>
        <v>0</v>
      </c>
      <c r="AK271" s="235" t="str">
        <f>IF($AH271="","",IF(AJ271=0,0,AI271/AJ271))</f>
        <v/>
      </c>
      <c r="AL271" s="235">
        <f>SUMIF($AA$271:$AA$285,$AH271,$AC$271:$AC$285)</f>
        <v>0</v>
      </c>
      <c r="AM271" s="235">
        <f>AJ271</f>
        <v>0</v>
      </c>
      <c r="AN271" s="235" t="str">
        <f>IF($AH271="","",IF(AM271=0,0,AL271/AM271))</f>
        <v/>
      </c>
      <c r="AO271" s="235">
        <f>SUMIF($AA$271:$AA$285,$AH271,$AD$271:$AD$285)</f>
        <v>0</v>
      </c>
      <c r="AP271" s="235">
        <f>AM271</f>
        <v>0</v>
      </c>
      <c r="AQ271" s="235" t="str">
        <f>IF($AH271="","",IF(AP271=0,0,AO271/AP271))</f>
        <v/>
      </c>
      <c r="AR271" s="235">
        <f>SUMIF($AA$271:$AA$285,$AH271,$AE$271:$AE$285)</f>
        <v>0</v>
      </c>
      <c r="AS271" s="235">
        <f>AP271</f>
        <v>0</v>
      </c>
      <c r="AT271" s="235" t="str">
        <f>IF($AH271="","",IF(AS271=0,0,AR271/AS271))</f>
        <v/>
      </c>
    </row>
    <row r="272" spans="1:46" ht="18" customHeight="1" x14ac:dyDescent="0.2">
      <c r="A272" s="234"/>
      <c r="B272" s="979"/>
      <c r="C272" s="159"/>
      <c r="D272" s="512"/>
      <c r="E272" s="605"/>
      <c r="F272" s="503"/>
      <c r="G272" s="503"/>
      <c r="H272" s="503"/>
      <c r="I272" s="503"/>
      <c r="J272" s="636" t="str">
        <f t="shared" si="21"/>
        <v/>
      </c>
      <c r="K272" s="354" t="str">
        <f t="shared" ref="K272:K303" si="27">IF(C272="","",IF(D272="",0,(E272*F272*J272)/E272))</f>
        <v/>
      </c>
      <c r="L272" s="355" t="str">
        <f t="shared" ref="L272:L335" si="28">IF($C272="","",IF($D272="",0,G272*$J272))</f>
        <v/>
      </c>
      <c r="M272" s="356" t="str">
        <f t="shared" ref="M272:M335" si="29">IF($C272="","",IF($D272="",0,H272*$J272))</f>
        <v/>
      </c>
      <c r="N272" s="357" t="str">
        <f t="shared" ref="N272:N335" si="30">IF($C272="","",IF($D272="",0,I272*$J272))</f>
        <v/>
      </c>
      <c r="O272" s="234"/>
      <c r="P272" s="234"/>
      <c r="Q272" s="234"/>
      <c r="R272" s="234"/>
      <c r="S272" s="234"/>
      <c r="T272" s="234"/>
      <c r="U272" s="234"/>
      <c r="V272" s="234"/>
      <c r="W272" s="234"/>
      <c r="X272" s="234"/>
      <c r="Y272" s="234"/>
      <c r="Z272" s="234"/>
      <c r="AA272" s="358" t="str">
        <f t="shared" si="22"/>
        <v/>
      </c>
      <c r="AB272" s="351" t="str">
        <f t="shared" ref="AB272:AB303" si="31">IF(AA272="","",E272*K272)</f>
        <v/>
      </c>
      <c r="AC272" s="351" t="str">
        <f t="shared" ref="AC272:AC335" si="32">IF($AA272="","",$E272*L272)</f>
        <v/>
      </c>
      <c r="AD272" s="351" t="str">
        <f t="shared" ref="AD272:AD335" si="33">IF($AA272="","",$E272*M272)</f>
        <v/>
      </c>
      <c r="AE272" s="351" t="str">
        <f t="shared" ref="AE272:AE335" si="34">IF($AA272="","",$E272*N272)</f>
        <v/>
      </c>
      <c r="AF272" s="240" t="e">
        <f t="shared" ref="AF272:AF285" si="35">VLOOKUP(AA272,$C$204:$F$214,4,FALSE)</f>
        <v>#N/A</v>
      </c>
      <c r="AG272" s="246"/>
      <c r="AH272" s="241" t="str">
        <f t="shared" si="24"/>
        <v/>
      </c>
      <c r="AI272" s="235">
        <f t="shared" si="25"/>
        <v>0</v>
      </c>
      <c r="AJ272" s="235">
        <f t="shared" si="26"/>
        <v>0</v>
      </c>
      <c r="AK272" s="235" t="str">
        <f>IF(AH272="","",IF(AJ272=0,0,AI272/AJ272))</f>
        <v/>
      </c>
      <c r="AL272" s="235">
        <f t="shared" ref="AL272:AL285" si="36">SUMIF($AA$271:$AA$285,$AH272,$AC$271:$AC$285)</f>
        <v>0</v>
      </c>
      <c r="AM272" s="235">
        <f t="shared" ref="AM272:AM285" si="37">AJ272</f>
        <v>0</v>
      </c>
      <c r="AN272" s="235" t="str">
        <f t="shared" ref="AN272:AN285" si="38">IF($AH272="","",IF(AM272=0,0,AL272/AM272))</f>
        <v/>
      </c>
      <c r="AO272" s="235">
        <f t="shared" ref="AO272:AO285" si="39">SUMIF($AA$271:$AA$285,$AH272,$AD$271:$AD$285)</f>
        <v>0</v>
      </c>
      <c r="AP272" s="235">
        <f t="shared" ref="AP272:AP285" si="40">AM272</f>
        <v>0</v>
      </c>
      <c r="AQ272" s="235" t="str">
        <f t="shared" ref="AQ272:AQ285" si="41">IF($AH272="","",IF(AP272=0,0,AO272/AP272))</f>
        <v/>
      </c>
      <c r="AR272" s="235">
        <f t="shared" ref="AR272:AR285" si="42">SUMIF($AA$271:$AA$285,$AH272,$AE$271:$AE$285)</f>
        <v>0</v>
      </c>
      <c r="AS272" s="235">
        <f t="shared" ref="AS272:AS285" si="43">AP272</f>
        <v>0</v>
      </c>
      <c r="AT272" s="235" t="str">
        <f t="shared" ref="AT272:AT285" si="44">IF($AH272="","",IF(AS272=0,0,AR272/AS272))</f>
        <v/>
      </c>
    </row>
    <row r="273" spans="1:46" ht="18" customHeight="1" x14ac:dyDescent="0.2">
      <c r="A273" s="234"/>
      <c r="B273" s="979"/>
      <c r="C273" s="159"/>
      <c r="D273" s="512"/>
      <c r="E273" s="605"/>
      <c r="F273" s="503"/>
      <c r="G273" s="503"/>
      <c r="H273" s="503"/>
      <c r="I273" s="503"/>
      <c r="J273" s="636" t="str">
        <f t="shared" si="21"/>
        <v/>
      </c>
      <c r="K273" s="354" t="str">
        <f t="shared" si="27"/>
        <v/>
      </c>
      <c r="L273" s="355" t="str">
        <f t="shared" si="28"/>
        <v/>
      </c>
      <c r="M273" s="356" t="str">
        <f t="shared" si="29"/>
        <v/>
      </c>
      <c r="N273" s="357" t="str">
        <f t="shared" si="30"/>
        <v/>
      </c>
      <c r="O273" s="234"/>
      <c r="P273" s="234"/>
      <c r="Q273" s="234"/>
      <c r="R273" s="234"/>
      <c r="S273" s="234"/>
      <c r="T273" s="234"/>
      <c r="U273" s="234"/>
      <c r="V273" s="234"/>
      <c r="W273" s="234"/>
      <c r="X273" s="234"/>
      <c r="Y273" s="234"/>
      <c r="Z273" s="234"/>
      <c r="AA273" s="358" t="str">
        <f t="shared" si="22"/>
        <v/>
      </c>
      <c r="AB273" s="351" t="str">
        <f t="shared" si="31"/>
        <v/>
      </c>
      <c r="AC273" s="351" t="str">
        <f t="shared" si="32"/>
        <v/>
      </c>
      <c r="AD273" s="351" t="str">
        <f t="shared" si="33"/>
        <v/>
      </c>
      <c r="AE273" s="351" t="str">
        <f t="shared" si="34"/>
        <v/>
      </c>
      <c r="AF273" s="240" t="e">
        <f t="shared" si="35"/>
        <v>#N/A</v>
      </c>
      <c r="AG273" s="246"/>
      <c r="AH273" s="241" t="str">
        <f t="shared" si="24"/>
        <v/>
      </c>
      <c r="AI273" s="235">
        <f t="shared" si="25"/>
        <v>0</v>
      </c>
      <c r="AJ273" s="235">
        <f t="shared" si="26"/>
        <v>0</v>
      </c>
      <c r="AK273" s="235" t="str">
        <f t="shared" ref="AK273:AK334" si="45">IF(AH273="","",IF(AJ273=0,0,AI273/AJ273))</f>
        <v/>
      </c>
      <c r="AL273" s="235">
        <f t="shared" si="36"/>
        <v>0</v>
      </c>
      <c r="AM273" s="235">
        <f t="shared" si="37"/>
        <v>0</v>
      </c>
      <c r="AN273" s="235" t="str">
        <f t="shared" si="38"/>
        <v/>
      </c>
      <c r="AO273" s="235">
        <f t="shared" si="39"/>
        <v>0</v>
      </c>
      <c r="AP273" s="235">
        <f t="shared" si="40"/>
        <v>0</v>
      </c>
      <c r="AQ273" s="235" t="str">
        <f t="shared" si="41"/>
        <v/>
      </c>
      <c r="AR273" s="235">
        <f t="shared" si="42"/>
        <v>0</v>
      </c>
      <c r="AS273" s="235">
        <f t="shared" si="43"/>
        <v>0</v>
      </c>
      <c r="AT273" s="235" t="str">
        <f t="shared" si="44"/>
        <v/>
      </c>
    </row>
    <row r="274" spans="1:46" ht="18" customHeight="1" x14ac:dyDescent="0.2">
      <c r="A274" s="234"/>
      <c r="B274" s="979"/>
      <c r="C274" s="159"/>
      <c r="D274" s="512"/>
      <c r="E274" s="605"/>
      <c r="F274" s="503"/>
      <c r="G274" s="503"/>
      <c r="H274" s="503"/>
      <c r="I274" s="503"/>
      <c r="J274" s="636" t="str">
        <f t="shared" si="21"/>
        <v/>
      </c>
      <c r="K274" s="354" t="str">
        <f t="shared" si="27"/>
        <v/>
      </c>
      <c r="L274" s="355" t="str">
        <f t="shared" si="28"/>
        <v/>
      </c>
      <c r="M274" s="356" t="str">
        <f t="shared" si="29"/>
        <v/>
      </c>
      <c r="N274" s="357" t="str">
        <f t="shared" si="30"/>
        <v/>
      </c>
      <c r="O274" s="234"/>
      <c r="P274" s="234"/>
      <c r="Q274" s="234"/>
      <c r="R274" s="234"/>
      <c r="S274" s="234"/>
      <c r="T274" s="234"/>
      <c r="U274" s="234"/>
      <c r="V274" s="234"/>
      <c r="W274" s="234"/>
      <c r="X274" s="234"/>
      <c r="Y274" s="234"/>
      <c r="Z274" s="234"/>
      <c r="AA274" s="358" t="str">
        <f t="shared" si="22"/>
        <v/>
      </c>
      <c r="AB274" s="351" t="str">
        <f t="shared" si="31"/>
        <v/>
      </c>
      <c r="AC274" s="351" t="str">
        <f t="shared" si="32"/>
        <v/>
      </c>
      <c r="AD274" s="351" t="str">
        <f t="shared" si="33"/>
        <v/>
      </c>
      <c r="AE274" s="351" t="str">
        <f t="shared" si="34"/>
        <v/>
      </c>
      <c r="AF274" s="240" t="e">
        <f t="shared" si="35"/>
        <v>#N/A</v>
      </c>
      <c r="AG274" s="246"/>
      <c r="AH274" s="241" t="str">
        <f t="shared" si="24"/>
        <v/>
      </c>
      <c r="AI274" s="235">
        <f t="shared" si="25"/>
        <v>0</v>
      </c>
      <c r="AJ274" s="235">
        <f t="shared" si="26"/>
        <v>0</v>
      </c>
      <c r="AK274" s="235" t="str">
        <f t="shared" si="45"/>
        <v/>
      </c>
      <c r="AL274" s="235">
        <f t="shared" si="36"/>
        <v>0</v>
      </c>
      <c r="AM274" s="235">
        <f t="shared" si="37"/>
        <v>0</v>
      </c>
      <c r="AN274" s="235" t="str">
        <f t="shared" si="38"/>
        <v/>
      </c>
      <c r="AO274" s="235">
        <f t="shared" si="39"/>
        <v>0</v>
      </c>
      <c r="AP274" s="235">
        <f t="shared" si="40"/>
        <v>0</v>
      </c>
      <c r="AQ274" s="235" t="str">
        <f t="shared" si="41"/>
        <v/>
      </c>
      <c r="AR274" s="235">
        <f t="shared" si="42"/>
        <v>0</v>
      </c>
      <c r="AS274" s="235">
        <f t="shared" si="43"/>
        <v>0</v>
      </c>
      <c r="AT274" s="235" t="str">
        <f t="shared" si="44"/>
        <v/>
      </c>
    </row>
    <row r="275" spans="1:46" ht="18" customHeight="1" x14ac:dyDescent="0.2">
      <c r="A275" s="234"/>
      <c r="B275" s="979"/>
      <c r="C275" s="159"/>
      <c r="D275" s="512"/>
      <c r="E275" s="605"/>
      <c r="F275" s="503"/>
      <c r="G275" s="514"/>
      <c r="H275" s="503"/>
      <c r="I275" s="503"/>
      <c r="J275" s="636" t="str">
        <f t="shared" si="21"/>
        <v/>
      </c>
      <c r="K275" s="354" t="str">
        <f t="shared" si="27"/>
        <v/>
      </c>
      <c r="L275" s="355" t="str">
        <f t="shared" si="28"/>
        <v/>
      </c>
      <c r="M275" s="356" t="str">
        <f t="shared" si="29"/>
        <v/>
      </c>
      <c r="N275" s="357" t="str">
        <f t="shared" si="30"/>
        <v/>
      </c>
      <c r="O275" s="234"/>
      <c r="P275" s="234"/>
      <c r="Q275" s="234"/>
      <c r="R275" s="234"/>
      <c r="S275" s="234"/>
      <c r="T275" s="234"/>
      <c r="U275" s="234"/>
      <c r="V275" s="234"/>
      <c r="W275" s="234"/>
      <c r="X275" s="234"/>
      <c r="Y275" s="234"/>
      <c r="Z275" s="234"/>
      <c r="AA275" s="358" t="str">
        <f t="shared" si="22"/>
        <v/>
      </c>
      <c r="AB275" s="351" t="str">
        <f t="shared" si="31"/>
        <v/>
      </c>
      <c r="AC275" s="351" t="str">
        <f t="shared" si="32"/>
        <v/>
      </c>
      <c r="AD275" s="351" t="str">
        <f t="shared" si="33"/>
        <v/>
      </c>
      <c r="AE275" s="351" t="str">
        <f t="shared" si="34"/>
        <v/>
      </c>
      <c r="AF275" s="240" t="e">
        <f t="shared" si="35"/>
        <v>#N/A</v>
      </c>
      <c r="AG275" s="246"/>
      <c r="AH275" s="241" t="str">
        <f t="shared" si="24"/>
        <v/>
      </c>
      <c r="AI275" s="235">
        <f t="shared" si="25"/>
        <v>0</v>
      </c>
      <c r="AJ275" s="235">
        <f t="shared" si="26"/>
        <v>0</v>
      </c>
      <c r="AK275" s="235" t="str">
        <f t="shared" si="45"/>
        <v/>
      </c>
      <c r="AL275" s="235">
        <f t="shared" si="36"/>
        <v>0</v>
      </c>
      <c r="AM275" s="235">
        <f t="shared" si="37"/>
        <v>0</v>
      </c>
      <c r="AN275" s="235" t="str">
        <f t="shared" si="38"/>
        <v/>
      </c>
      <c r="AO275" s="235">
        <f t="shared" si="39"/>
        <v>0</v>
      </c>
      <c r="AP275" s="235">
        <f t="shared" si="40"/>
        <v>0</v>
      </c>
      <c r="AQ275" s="235" t="str">
        <f t="shared" si="41"/>
        <v/>
      </c>
      <c r="AR275" s="235">
        <f t="shared" si="42"/>
        <v>0</v>
      </c>
      <c r="AS275" s="235">
        <f t="shared" si="43"/>
        <v>0</v>
      </c>
      <c r="AT275" s="235" t="str">
        <f t="shared" si="44"/>
        <v/>
      </c>
    </row>
    <row r="276" spans="1:46" ht="18" customHeight="1" x14ac:dyDescent="0.2">
      <c r="A276" s="234"/>
      <c r="B276" s="979"/>
      <c r="C276" s="159"/>
      <c r="D276" s="512"/>
      <c r="E276" s="605"/>
      <c r="F276" s="503"/>
      <c r="G276" s="514"/>
      <c r="H276" s="503"/>
      <c r="I276" s="503"/>
      <c r="J276" s="636" t="str">
        <f t="shared" si="21"/>
        <v/>
      </c>
      <c r="K276" s="354" t="str">
        <f t="shared" si="27"/>
        <v/>
      </c>
      <c r="L276" s="355" t="str">
        <f t="shared" si="28"/>
        <v/>
      </c>
      <c r="M276" s="356" t="str">
        <f t="shared" si="29"/>
        <v/>
      </c>
      <c r="N276" s="357" t="str">
        <f t="shared" si="30"/>
        <v/>
      </c>
      <c r="O276" s="234"/>
      <c r="P276" s="234"/>
      <c r="Q276" s="234"/>
      <c r="R276" s="234"/>
      <c r="S276" s="234"/>
      <c r="T276" s="234"/>
      <c r="U276" s="234"/>
      <c r="V276" s="234"/>
      <c r="W276" s="234"/>
      <c r="X276" s="234"/>
      <c r="Y276" s="234"/>
      <c r="Z276" s="234"/>
      <c r="AA276" s="358" t="str">
        <f t="shared" si="22"/>
        <v/>
      </c>
      <c r="AB276" s="351" t="str">
        <f t="shared" si="31"/>
        <v/>
      </c>
      <c r="AC276" s="351" t="str">
        <f t="shared" si="32"/>
        <v/>
      </c>
      <c r="AD276" s="351" t="str">
        <f t="shared" si="33"/>
        <v/>
      </c>
      <c r="AE276" s="351" t="str">
        <f t="shared" si="34"/>
        <v/>
      </c>
      <c r="AF276" s="240" t="e">
        <f t="shared" si="35"/>
        <v>#N/A</v>
      </c>
      <c r="AG276" s="246"/>
      <c r="AH276" s="241" t="str">
        <f t="shared" si="24"/>
        <v/>
      </c>
      <c r="AI276" s="235">
        <f t="shared" si="25"/>
        <v>0</v>
      </c>
      <c r="AJ276" s="235">
        <f t="shared" si="26"/>
        <v>0</v>
      </c>
      <c r="AK276" s="235" t="str">
        <f t="shared" si="45"/>
        <v/>
      </c>
      <c r="AL276" s="235">
        <f t="shared" si="36"/>
        <v>0</v>
      </c>
      <c r="AM276" s="235">
        <f t="shared" si="37"/>
        <v>0</v>
      </c>
      <c r="AN276" s="235" t="str">
        <f t="shared" si="38"/>
        <v/>
      </c>
      <c r="AO276" s="235">
        <f t="shared" si="39"/>
        <v>0</v>
      </c>
      <c r="AP276" s="235">
        <f t="shared" si="40"/>
        <v>0</v>
      </c>
      <c r="AQ276" s="235" t="str">
        <f t="shared" si="41"/>
        <v/>
      </c>
      <c r="AR276" s="235">
        <f t="shared" si="42"/>
        <v>0</v>
      </c>
      <c r="AS276" s="235">
        <f t="shared" si="43"/>
        <v>0</v>
      </c>
      <c r="AT276" s="235" t="str">
        <f t="shared" si="44"/>
        <v/>
      </c>
    </row>
    <row r="277" spans="1:46" ht="18" customHeight="1" x14ac:dyDescent="0.2">
      <c r="A277" s="234"/>
      <c r="B277" s="979"/>
      <c r="C277" s="159"/>
      <c r="D277" s="512"/>
      <c r="E277" s="605"/>
      <c r="F277" s="503"/>
      <c r="G277" s="514"/>
      <c r="H277" s="503"/>
      <c r="I277" s="503"/>
      <c r="J277" s="636" t="str">
        <f t="shared" si="21"/>
        <v/>
      </c>
      <c r="K277" s="354" t="str">
        <f t="shared" si="27"/>
        <v/>
      </c>
      <c r="L277" s="355" t="str">
        <f t="shared" si="28"/>
        <v/>
      </c>
      <c r="M277" s="356" t="str">
        <f t="shared" si="29"/>
        <v/>
      </c>
      <c r="N277" s="357" t="str">
        <f t="shared" si="30"/>
        <v/>
      </c>
      <c r="O277" s="234"/>
      <c r="P277" s="234"/>
      <c r="Q277" s="234"/>
      <c r="R277" s="234"/>
      <c r="S277" s="234"/>
      <c r="T277" s="234"/>
      <c r="U277" s="234"/>
      <c r="V277" s="234"/>
      <c r="W277" s="234"/>
      <c r="X277" s="234"/>
      <c r="Y277" s="234"/>
      <c r="Z277" s="234"/>
      <c r="AA277" s="358" t="str">
        <f t="shared" si="22"/>
        <v/>
      </c>
      <c r="AB277" s="351" t="str">
        <f t="shared" si="31"/>
        <v/>
      </c>
      <c r="AC277" s="351" t="str">
        <f t="shared" si="32"/>
        <v/>
      </c>
      <c r="AD277" s="351" t="str">
        <f t="shared" si="33"/>
        <v/>
      </c>
      <c r="AE277" s="351" t="str">
        <f t="shared" si="34"/>
        <v/>
      </c>
      <c r="AF277" s="240" t="e">
        <f t="shared" si="35"/>
        <v>#N/A</v>
      </c>
      <c r="AG277" s="246"/>
      <c r="AH277" s="241" t="str">
        <f t="shared" si="24"/>
        <v/>
      </c>
      <c r="AI277" s="235">
        <f t="shared" si="25"/>
        <v>0</v>
      </c>
      <c r="AJ277" s="235">
        <f t="shared" si="26"/>
        <v>0</v>
      </c>
      <c r="AK277" s="235" t="str">
        <f t="shared" si="45"/>
        <v/>
      </c>
      <c r="AL277" s="235">
        <f t="shared" si="36"/>
        <v>0</v>
      </c>
      <c r="AM277" s="235">
        <f t="shared" si="37"/>
        <v>0</v>
      </c>
      <c r="AN277" s="235" t="str">
        <f t="shared" si="38"/>
        <v/>
      </c>
      <c r="AO277" s="235">
        <f t="shared" si="39"/>
        <v>0</v>
      </c>
      <c r="AP277" s="235">
        <f t="shared" si="40"/>
        <v>0</v>
      </c>
      <c r="AQ277" s="235" t="str">
        <f t="shared" si="41"/>
        <v/>
      </c>
      <c r="AR277" s="235">
        <f t="shared" si="42"/>
        <v>0</v>
      </c>
      <c r="AS277" s="235">
        <f t="shared" si="43"/>
        <v>0</v>
      </c>
      <c r="AT277" s="235" t="str">
        <f t="shared" si="44"/>
        <v/>
      </c>
    </row>
    <row r="278" spans="1:46" ht="18" customHeight="1" x14ac:dyDescent="0.2">
      <c r="A278" s="234"/>
      <c r="B278" s="979"/>
      <c r="C278" s="159"/>
      <c r="D278" s="512"/>
      <c r="E278" s="605"/>
      <c r="F278" s="503"/>
      <c r="G278" s="514"/>
      <c r="H278" s="503"/>
      <c r="I278" s="503"/>
      <c r="J278" s="636" t="str">
        <f t="shared" si="21"/>
        <v/>
      </c>
      <c r="K278" s="354" t="str">
        <f t="shared" si="27"/>
        <v/>
      </c>
      <c r="L278" s="355" t="str">
        <f t="shared" si="28"/>
        <v/>
      </c>
      <c r="M278" s="356" t="str">
        <f t="shared" si="29"/>
        <v/>
      </c>
      <c r="N278" s="357" t="str">
        <f t="shared" si="30"/>
        <v/>
      </c>
      <c r="O278" s="234"/>
      <c r="P278" s="234"/>
      <c r="Q278" s="234"/>
      <c r="R278" s="234"/>
      <c r="S278" s="234"/>
      <c r="T278" s="234"/>
      <c r="U278" s="234"/>
      <c r="V278" s="234"/>
      <c r="W278" s="234"/>
      <c r="X278" s="234"/>
      <c r="Y278" s="234"/>
      <c r="Z278" s="234"/>
      <c r="AA278" s="358" t="str">
        <f t="shared" si="22"/>
        <v/>
      </c>
      <c r="AB278" s="351" t="str">
        <f t="shared" si="31"/>
        <v/>
      </c>
      <c r="AC278" s="351" t="str">
        <f t="shared" si="32"/>
        <v/>
      </c>
      <c r="AD278" s="351" t="str">
        <f t="shared" si="33"/>
        <v/>
      </c>
      <c r="AE278" s="351" t="str">
        <f t="shared" si="34"/>
        <v/>
      </c>
      <c r="AF278" s="240" t="e">
        <f t="shared" si="35"/>
        <v>#N/A</v>
      </c>
      <c r="AG278" s="246"/>
      <c r="AH278" s="241" t="str">
        <f t="shared" si="24"/>
        <v/>
      </c>
      <c r="AI278" s="235">
        <f t="shared" si="25"/>
        <v>0</v>
      </c>
      <c r="AJ278" s="235">
        <f t="shared" si="26"/>
        <v>0</v>
      </c>
      <c r="AK278" s="235" t="str">
        <f t="shared" si="45"/>
        <v/>
      </c>
      <c r="AL278" s="235">
        <f t="shared" si="36"/>
        <v>0</v>
      </c>
      <c r="AM278" s="235">
        <f t="shared" si="37"/>
        <v>0</v>
      </c>
      <c r="AN278" s="235" t="str">
        <f t="shared" si="38"/>
        <v/>
      </c>
      <c r="AO278" s="235">
        <f t="shared" si="39"/>
        <v>0</v>
      </c>
      <c r="AP278" s="235">
        <f t="shared" si="40"/>
        <v>0</v>
      </c>
      <c r="AQ278" s="235" t="str">
        <f t="shared" si="41"/>
        <v/>
      </c>
      <c r="AR278" s="235">
        <f t="shared" si="42"/>
        <v>0</v>
      </c>
      <c r="AS278" s="235">
        <f t="shared" si="43"/>
        <v>0</v>
      </c>
      <c r="AT278" s="235" t="str">
        <f t="shared" si="44"/>
        <v/>
      </c>
    </row>
    <row r="279" spans="1:46" ht="18" customHeight="1" x14ac:dyDescent="0.2">
      <c r="A279" s="234"/>
      <c r="B279" s="979"/>
      <c r="C279" s="159"/>
      <c r="D279" s="512"/>
      <c r="E279" s="605"/>
      <c r="F279" s="503"/>
      <c r="G279" s="514"/>
      <c r="H279" s="503"/>
      <c r="I279" s="503"/>
      <c r="J279" s="636" t="str">
        <f t="shared" si="21"/>
        <v/>
      </c>
      <c r="K279" s="354" t="str">
        <f t="shared" si="27"/>
        <v/>
      </c>
      <c r="L279" s="355" t="str">
        <f t="shared" si="28"/>
        <v/>
      </c>
      <c r="M279" s="356" t="str">
        <f t="shared" si="29"/>
        <v/>
      </c>
      <c r="N279" s="357" t="str">
        <f t="shared" si="30"/>
        <v/>
      </c>
      <c r="O279" s="234"/>
      <c r="P279" s="234"/>
      <c r="Q279" s="234"/>
      <c r="R279" s="234"/>
      <c r="S279" s="234"/>
      <c r="T279" s="234"/>
      <c r="U279" s="234"/>
      <c r="V279" s="234"/>
      <c r="W279" s="234"/>
      <c r="X279" s="234"/>
      <c r="Y279" s="234"/>
      <c r="Z279" s="234"/>
      <c r="AA279" s="358" t="str">
        <f t="shared" si="22"/>
        <v/>
      </c>
      <c r="AB279" s="351" t="str">
        <f t="shared" si="31"/>
        <v/>
      </c>
      <c r="AC279" s="351" t="str">
        <f t="shared" si="32"/>
        <v/>
      </c>
      <c r="AD279" s="351" t="str">
        <f t="shared" si="33"/>
        <v/>
      </c>
      <c r="AE279" s="351" t="str">
        <f t="shared" si="34"/>
        <v/>
      </c>
      <c r="AF279" s="240" t="e">
        <f t="shared" si="35"/>
        <v>#N/A</v>
      </c>
      <c r="AG279" s="246"/>
      <c r="AH279" s="241" t="str">
        <f t="shared" si="24"/>
        <v/>
      </c>
      <c r="AI279" s="235">
        <f t="shared" si="25"/>
        <v>0</v>
      </c>
      <c r="AJ279" s="235">
        <f t="shared" si="26"/>
        <v>0</v>
      </c>
      <c r="AK279" s="235" t="str">
        <f t="shared" si="45"/>
        <v/>
      </c>
      <c r="AL279" s="235">
        <f t="shared" si="36"/>
        <v>0</v>
      </c>
      <c r="AM279" s="235">
        <f t="shared" si="37"/>
        <v>0</v>
      </c>
      <c r="AN279" s="235" t="str">
        <f t="shared" si="38"/>
        <v/>
      </c>
      <c r="AO279" s="235">
        <f t="shared" si="39"/>
        <v>0</v>
      </c>
      <c r="AP279" s="235">
        <f t="shared" si="40"/>
        <v>0</v>
      </c>
      <c r="AQ279" s="235" t="str">
        <f t="shared" si="41"/>
        <v/>
      </c>
      <c r="AR279" s="235">
        <f t="shared" si="42"/>
        <v>0</v>
      </c>
      <c r="AS279" s="235">
        <f t="shared" si="43"/>
        <v>0</v>
      </c>
      <c r="AT279" s="235" t="str">
        <f t="shared" si="44"/>
        <v/>
      </c>
    </row>
    <row r="280" spans="1:46" ht="18" customHeight="1" x14ac:dyDescent="0.2">
      <c r="A280" s="234"/>
      <c r="B280" s="979"/>
      <c r="C280" s="159"/>
      <c r="D280" s="512"/>
      <c r="E280" s="605"/>
      <c r="F280" s="503"/>
      <c r="G280" s="514"/>
      <c r="H280" s="503"/>
      <c r="I280" s="503"/>
      <c r="J280" s="636" t="str">
        <f t="shared" si="21"/>
        <v/>
      </c>
      <c r="K280" s="354" t="str">
        <f t="shared" si="27"/>
        <v/>
      </c>
      <c r="L280" s="355" t="str">
        <f t="shared" si="28"/>
        <v/>
      </c>
      <c r="M280" s="356" t="str">
        <f t="shared" si="29"/>
        <v/>
      </c>
      <c r="N280" s="357" t="str">
        <f t="shared" si="30"/>
        <v/>
      </c>
      <c r="O280" s="234"/>
      <c r="P280" s="234"/>
      <c r="Q280" s="234"/>
      <c r="R280" s="234"/>
      <c r="S280" s="234"/>
      <c r="T280" s="234"/>
      <c r="U280" s="234"/>
      <c r="V280" s="234"/>
      <c r="W280" s="234"/>
      <c r="X280" s="234"/>
      <c r="Y280" s="234"/>
      <c r="Z280" s="234"/>
      <c r="AA280" s="358" t="str">
        <f t="shared" si="22"/>
        <v/>
      </c>
      <c r="AB280" s="351" t="str">
        <f t="shared" si="31"/>
        <v/>
      </c>
      <c r="AC280" s="351" t="str">
        <f t="shared" si="32"/>
        <v/>
      </c>
      <c r="AD280" s="351" t="str">
        <f t="shared" si="33"/>
        <v/>
      </c>
      <c r="AE280" s="351" t="str">
        <f t="shared" si="34"/>
        <v/>
      </c>
      <c r="AF280" s="240" t="e">
        <f t="shared" si="35"/>
        <v>#N/A</v>
      </c>
      <c r="AG280" s="246"/>
      <c r="AH280" s="241" t="str">
        <f t="shared" si="24"/>
        <v/>
      </c>
      <c r="AI280" s="235">
        <f t="shared" si="25"/>
        <v>0</v>
      </c>
      <c r="AJ280" s="235">
        <f t="shared" si="26"/>
        <v>0</v>
      </c>
      <c r="AK280" s="235" t="str">
        <f t="shared" si="45"/>
        <v/>
      </c>
      <c r="AL280" s="235">
        <f t="shared" si="36"/>
        <v>0</v>
      </c>
      <c r="AM280" s="235">
        <f t="shared" si="37"/>
        <v>0</v>
      </c>
      <c r="AN280" s="235" t="str">
        <f t="shared" si="38"/>
        <v/>
      </c>
      <c r="AO280" s="235">
        <f t="shared" si="39"/>
        <v>0</v>
      </c>
      <c r="AP280" s="235">
        <f t="shared" si="40"/>
        <v>0</v>
      </c>
      <c r="AQ280" s="235" t="str">
        <f t="shared" si="41"/>
        <v/>
      </c>
      <c r="AR280" s="235">
        <f t="shared" si="42"/>
        <v>0</v>
      </c>
      <c r="AS280" s="235">
        <f t="shared" si="43"/>
        <v>0</v>
      </c>
      <c r="AT280" s="235" t="str">
        <f t="shared" si="44"/>
        <v/>
      </c>
    </row>
    <row r="281" spans="1:46" ht="18" customHeight="1" x14ac:dyDescent="0.2">
      <c r="A281" s="234"/>
      <c r="B281" s="979"/>
      <c r="C281" s="159"/>
      <c r="D281" s="512"/>
      <c r="E281" s="605"/>
      <c r="F281" s="503"/>
      <c r="G281" s="514"/>
      <c r="H281" s="503"/>
      <c r="I281" s="503"/>
      <c r="J281" s="636" t="str">
        <f t="shared" si="21"/>
        <v/>
      </c>
      <c r="K281" s="354" t="str">
        <f t="shared" si="27"/>
        <v/>
      </c>
      <c r="L281" s="355" t="str">
        <f t="shared" si="28"/>
        <v/>
      </c>
      <c r="M281" s="356" t="str">
        <f t="shared" si="29"/>
        <v/>
      </c>
      <c r="N281" s="357" t="str">
        <f t="shared" si="30"/>
        <v/>
      </c>
      <c r="O281" s="234"/>
      <c r="P281" s="234"/>
      <c r="Q281" s="234"/>
      <c r="R281" s="234"/>
      <c r="S281" s="234"/>
      <c r="T281" s="234"/>
      <c r="U281" s="234"/>
      <c r="V281" s="234"/>
      <c r="W281" s="234"/>
      <c r="X281" s="234"/>
      <c r="Y281" s="234"/>
      <c r="Z281" s="234"/>
      <c r="AA281" s="358" t="str">
        <f t="shared" si="22"/>
        <v/>
      </c>
      <c r="AB281" s="351" t="str">
        <f t="shared" si="31"/>
        <v/>
      </c>
      <c r="AC281" s="351" t="str">
        <f t="shared" si="32"/>
        <v/>
      </c>
      <c r="AD281" s="351" t="str">
        <f t="shared" si="33"/>
        <v/>
      </c>
      <c r="AE281" s="351" t="str">
        <f t="shared" si="34"/>
        <v/>
      </c>
      <c r="AF281" s="240" t="e">
        <f t="shared" si="35"/>
        <v>#N/A</v>
      </c>
      <c r="AG281" s="246"/>
      <c r="AH281" s="241" t="str">
        <f t="shared" si="24"/>
        <v/>
      </c>
      <c r="AI281" s="235">
        <f t="shared" si="25"/>
        <v>0</v>
      </c>
      <c r="AJ281" s="235">
        <f t="shared" si="26"/>
        <v>0</v>
      </c>
      <c r="AK281" s="235" t="str">
        <f t="shared" si="45"/>
        <v/>
      </c>
      <c r="AL281" s="235">
        <f t="shared" si="36"/>
        <v>0</v>
      </c>
      <c r="AM281" s="235">
        <f t="shared" si="37"/>
        <v>0</v>
      </c>
      <c r="AN281" s="235" t="str">
        <f t="shared" si="38"/>
        <v/>
      </c>
      <c r="AO281" s="235">
        <f t="shared" si="39"/>
        <v>0</v>
      </c>
      <c r="AP281" s="235">
        <f t="shared" si="40"/>
        <v>0</v>
      </c>
      <c r="AQ281" s="235" t="str">
        <f t="shared" si="41"/>
        <v/>
      </c>
      <c r="AR281" s="235">
        <f t="shared" si="42"/>
        <v>0</v>
      </c>
      <c r="AS281" s="235">
        <f t="shared" si="43"/>
        <v>0</v>
      </c>
      <c r="AT281" s="235" t="str">
        <f t="shared" si="44"/>
        <v/>
      </c>
    </row>
    <row r="282" spans="1:46" ht="18" customHeight="1" x14ac:dyDescent="0.2">
      <c r="A282" s="234"/>
      <c r="B282" s="979"/>
      <c r="C282" s="159"/>
      <c r="D282" s="512"/>
      <c r="E282" s="605"/>
      <c r="F282" s="503"/>
      <c r="G282" s="514"/>
      <c r="H282" s="503"/>
      <c r="I282" s="503"/>
      <c r="J282" s="636" t="str">
        <f t="shared" si="21"/>
        <v/>
      </c>
      <c r="K282" s="354" t="str">
        <f t="shared" si="27"/>
        <v/>
      </c>
      <c r="L282" s="355" t="str">
        <f t="shared" si="28"/>
        <v/>
      </c>
      <c r="M282" s="356" t="str">
        <f t="shared" si="29"/>
        <v/>
      </c>
      <c r="N282" s="357" t="str">
        <f t="shared" si="30"/>
        <v/>
      </c>
      <c r="O282" s="234"/>
      <c r="P282" s="234"/>
      <c r="Q282" s="234"/>
      <c r="R282" s="234"/>
      <c r="S282" s="234"/>
      <c r="T282" s="234"/>
      <c r="U282" s="234"/>
      <c r="V282" s="234"/>
      <c r="W282" s="234"/>
      <c r="X282" s="234"/>
      <c r="Y282" s="234"/>
      <c r="Z282" s="234"/>
      <c r="AA282" s="358" t="str">
        <f t="shared" si="22"/>
        <v/>
      </c>
      <c r="AB282" s="351" t="str">
        <f t="shared" si="31"/>
        <v/>
      </c>
      <c r="AC282" s="351" t="str">
        <f t="shared" si="32"/>
        <v/>
      </c>
      <c r="AD282" s="351" t="str">
        <f t="shared" si="33"/>
        <v/>
      </c>
      <c r="AE282" s="351" t="str">
        <f t="shared" si="34"/>
        <v/>
      </c>
      <c r="AF282" s="240" t="e">
        <f t="shared" si="35"/>
        <v>#N/A</v>
      </c>
      <c r="AG282" s="246"/>
      <c r="AH282" s="241"/>
      <c r="AI282" s="235">
        <f t="shared" si="25"/>
        <v>0</v>
      </c>
      <c r="AJ282" s="235">
        <f t="shared" si="26"/>
        <v>0</v>
      </c>
      <c r="AK282" s="235" t="str">
        <f t="shared" si="45"/>
        <v/>
      </c>
      <c r="AL282" s="235">
        <f t="shared" si="36"/>
        <v>0</v>
      </c>
      <c r="AM282" s="235">
        <f t="shared" si="37"/>
        <v>0</v>
      </c>
      <c r="AN282" s="235" t="str">
        <f t="shared" si="38"/>
        <v/>
      </c>
      <c r="AO282" s="235">
        <f t="shared" si="39"/>
        <v>0</v>
      </c>
      <c r="AP282" s="235">
        <f t="shared" si="40"/>
        <v>0</v>
      </c>
      <c r="AQ282" s="235" t="str">
        <f t="shared" si="41"/>
        <v/>
      </c>
      <c r="AR282" s="235">
        <f t="shared" si="42"/>
        <v>0</v>
      </c>
      <c r="AS282" s="235">
        <f t="shared" si="43"/>
        <v>0</v>
      </c>
      <c r="AT282" s="235" t="str">
        <f t="shared" si="44"/>
        <v/>
      </c>
    </row>
    <row r="283" spans="1:46" ht="18" customHeight="1" x14ac:dyDescent="0.2">
      <c r="A283" s="234"/>
      <c r="B283" s="979"/>
      <c r="C283" s="159"/>
      <c r="D283" s="512"/>
      <c r="E283" s="605"/>
      <c r="F283" s="503"/>
      <c r="G283" s="514"/>
      <c r="H283" s="503"/>
      <c r="I283" s="503"/>
      <c r="J283" s="636" t="str">
        <f t="shared" si="21"/>
        <v/>
      </c>
      <c r="K283" s="354" t="str">
        <f t="shared" si="27"/>
        <v/>
      </c>
      <c r="L283" s="355" t="str">
        <f t="shared" si="28"/>
        <v/>
      </c>
      <c r="M283" s="356" t="str">
        <f t="shared" si="29"/>
        <v/>
      </c>
      <c r="N283" s="357" t="str">
        <f t="shared" si="30"/>
        <v/>
      </c>
      <c r="O283" s="234"/>
      <c r="P283" s="234"/>
      <c r="Q283" s="234"/>
      <c r="R283" s="234"/>
      <c r="S283" s="234"/>
      <c r="T283" s="234"/>
      <c r="U283" s="234"/>
      <c r="V283" s="234"/>
      <c r="W283" s="234"/>
      <c r="X283" s="234"/>
      <c r="Y283" s="234"/>
      <c r="Z283" s="234"/>
      <c r="AA283" s="358" t="str">
        <f t="shared" si="22"/>
        <v/>
      </c>
      <c r="AB283" s="351" t="str">
        <f t="shared" si="31"/>
        <v/>
      </c>
      <c r="AC283" s="351" t="str">
        <f t="shared" si="32"/>
        <v/>
      </c>
      <c r="AD283" s="351" t="str">
        <f t="shared" si="33"/>
        <v/>
      </c>
      <c r="AE283" s="351" t="str">
        <f t="shared" si="34"/>
        <v/>
      </c>
      <c r="AF283" s="240" t="e">
        <f t="shared" si="35"/>
        <v>#N/A</v>
      </c>
      <c r="AG283" s="246"/>
      <c r="AH283" s="241"/>
      <c r="AI283" s="235">
        <f t="shared" si="25"/>
        <v>0</v>
      </c>
      <c r="AJ283" s="235">
        <f t="shared" si="26"/>
        <v>0</v>
      </c>
      <c r="AK283" s="235" t="str">
        <f t="shared" si="45"/>
        <v/>
      </c>
      <c r="AL283" s="235">
        <f t="shared" si="36"/>
        <v>0</v>
      </c>
      <c r="AM283" s="235">
        <f t="shared" si="37"/>
        <v>0</v>
      </c>
      <c r="AN283" s="235" t="str">
        <f t="shared" si="38"/>
        <v/>
      </c>
      <c r="AO283" s="235">
        <f t="shared" si="39"/>
        <v>0</v>
      </c>
      <c r="AP283" s="235">
        <f t="shared" si="40"/>
        <v>0</v>
      </c>
      <c r="AQ283" s="235" t="str">
        <f t="shared" si="41"/>
        <v/>
      </c>
      <c r="AR283" s="235">
        <f t="shared" si="42"/>
        <v>0</v>
      </c>
      <c r="AS283" s="235">
        <f t="shared" si="43"/>
        <v>0</v>
      </c>
      <c r="AT283" s="235" t="str">
        <f t="shared" si="44"/>
        <v/>
      </c>
    </row>
    <row r="284" spans="1:46" ht="18" customHeight="1" x14ac:dyDescent="0.2">
      <c r="A284" s="234"/>
      <c r="B284" s="979"/>
      <c r="C284" s="159"/>
      <c r="D284" s="512"/>
      <c r="E284" s="605"/>
      <c r="F284" s="503"/>
      <c r="G284" s="514"/>
      <c r="H284" s="503"/>
      <c r="I284" s="503"/>
      <c r="J284" s="636" t="str">
        <f t="shared" si="21"/>
        <v/>
      </c>
      <c r="K284" s="354" t="str">
        <f t="shared" si="27"/>
        <v/>
      </c>
      <c r="L284" s="355" t="str">
        <f t="shared" si="28"/>
        <v/>
      </c>
      <c r="M284" s="356" t="str">
        <f t="shared" si="29"/>
        <v/>
      </c>
      <c r="N284" s="357" t="str">
        <f t="shared" si="30"/>
        <v/>
      </c>
      <c r="O284" s="234"/>
      <c r="P284" s="234"/>
      <c r="Q284" s="234"/>
      <c r="R284" s="234"/>
      <c r="S284" s="234"/>
      <c r="T284" s="234"/>
      <c r="U284" s="234"/>
      <c r="V284" s="234"/>
      <c r="W284" s="234"/>
      <c r="X284" s="234"/>
      <c r="Y284" s="234"/>
      <c r="Z284" s="234"/>
      <c r="AA284" s="358" t="str">
        <f t="shared" si="22"/>
        <v/>
      </c>
      <c r="AB284" s="351" t="str">
        <f t="shared" si="31"/>
        <v/>
      </c>
      <c r="AC284" s="351" t="str">
        <f t="shared" si="32"/>
        <v/>
      </c>
      <c r="AD284" s="351" t="str">
        <f t="shared" si="33"/>
        <v/>
      </c>
      <c r="AE284" s="351" t="str">
        <f t="shared" si="34"/>
        <v/>
      </c>
      <c r="AF284" s="240" t="e">
        <f t="shared" si="35"/>
        <v>#N/A</v>
      </c>
      <c r="AG284" s="246"/>
      <c r="AH284" s="241"/>
      <c r="AI284" s="235">
        <f t="shared" si="25"/>
        <v>0</v>
      </c>
      <c r="AJ284" s="235">
        <f t="shared" si="26"/>
        <v>0</v>
      </c>
      <c r="AK284" s="235" t="str">
        <f t="shared" si="45"/>
        <v/>
      </c>
      <c r="AL284" s="235">
        <f t="shared" si="36"/>
        <v>0</v>
      </c>
      <c r="AM284" s="235">
        <f t="shared" si="37"/>
        <v>0</v>
      </c>
      <c r="AN284" s="235" t="str">
        <f t="shared" si="38"/>
        <v/>
      </c>
      <c r="AO284" s="235">
        <f t="shared" si="39"/>
        <v>0</v>
      </c>
      <c r="AP284" s="235">
        <f t="shared" si="40"/>
        <v>0</v>
      </c>
      <c r="AQ284" s="235" t="str">
        <f t="shared" si="41"/>
        <v/>
      </c>
      <c r="AR284" s="235">
        <f t="shared" si="42"/>
        <v>0</v>
      </c>
      <c r="AS284" s="235">
        <f t="shared" si="43"/>
        <v>0</v>
      </c>
      <c r="AT284" s="235" t="str">
        <f t="shared" si="44"/>
        <v/>
      </c>
    </row>
    <row r="285" spans="1:46" ht="18" customHeight="1" thickBot="1" x14ac:dyDescent="0.25">
      <c r="A285" s="234"/>
      <c r="B285" s="980"/>
      <c r="C285" s="160"/>
      <c r="D285" s="516"/>
      <c r="E285" s="608"/>
      <c r="F285" s="505"/>
      <c r="G285" s="518"/>
      <c r="H285" s="505"/>
      <c r="I285" s="505"/>
      <c r="J285" s="637" t="str">
        <f t="shared" si="21"/>
        <v/>
      </c>
      <c r="K285" s="360" t="str">
        <f t="shared" si="27"/>
        <v/>
      </c>
      <c r="L285" s="371" t="str">
        <f t="shared" si="28"/>
        <v/>
      </c>
      <c r="M285" s="372" t="str">
        <f t="shared" si="29"/>
        <v/>
      </c>
      <c r="N285" s="373" t="str">
        <f t="shared" si="30"/>
        <v/>
      </c>
      <c r="O285" s="234"/>
      <c r="P285" s="234"/>
      <c r="Q285" s="234"/>
      <c r="R285" s="234"/>
      <c r="S285" s="234"/>
      <c r="T285" s="234"/>
      <c r="U285" s="234"/>
      <c r="V285" s="234"/>
      <c r="W285" s="234"/>
      <c r="X285" s="234"/>
      <c r="Y285" s="234"/>
      <c r="Z285" s="234"/>
      <c r="AA285" s="364" t="str">
        <f t="shared" si="22"/>
        <v/>
      </c>
      <c r="AB285" s="365" t="str">
        <f t="shared" si="31"/>
        <v/>
      </c>
      <c r="AC285" s="365" t="str">
        <f t="shared" si="32"/>
        <v/>
      </c>
      <c r="AD285" s="365" t="str">
        <f t="shared" si="33"/>
        <v/>
      </c>
      <c r="AE285" s="365" t="str">
        <f t="shared" si="34"/>
        <v/>
      </c>
      <c r="AF285" s="638" t="e">
        <f t="shared" si="35"/>
        <v>#N/A</v>
      </c>
      <c r="AG285" s="639"/>
      <c r="AH285" s="388"/>
      <c r="AI285" s="235">
        <f t="shared" si="25"/>
        <v>0</v>
      </c>
      <c r="AJ285" s="235">
        <f t="shared" si="26"/>
        <v>0</v>
      </c>
      <c r="AK285" s="235" t="str">
        <f t="shared" si="45"/>
        <v/>
      </c>
      <c r="AL285" s="235">
        <f t="shared" si="36"/>
        <v>0</v>
      </c>
      <c r="AM285" s="235">
        <f t="shared" si="37"/>
        <v>0</v>
      </c>
      <c r="AN285" s="235" t="str">
        <f t="shared" si="38"/>
        <v/>
      </c>
      <c r="AO285" s="235">
        <f t="shared" si="39"/>
        <v>0</v>
      </c>
      <c r="AP285" s="235">
        <f t="shared" si="40"/>
        <v>0</v>
      </c>
      <c r="AQ285" s="235" t="str">
        <f t="shared" si="41"/>
        <v/>
      </c>
      <c r="AR285" s="235">
        <f t="shared" si="42"/>
        <v>0</v>
      </c>
      <c r="AS285" s="235">
        <f t="shared" si="43"/>
        <v>0</v>
      </c>
      <c r="AT285" s="235" t="str">
        <f t="shared" si="44"/>
        <v/>
      </c>
    </row>
    <row r="286" spans="1:46" ht="18" customHeight="1" x14ac:dyDescent="0.2">
      <c r="A286" s="234"/>
      <c r="B286" s="929" t="s">
        <v>37</v>
      </c>
      <c r="C286" s="138"/>
      <c r="D286" s="509"/>
      <c r="E286" s="510"/>
      <c r="F286" s="502"/>
      <c r="G286" s="502"/>
      <c r="H286" s="502"/>
      <c r="I286" s="502"/>
      <c r="J286" s="633" t="str">
        <f t="shared" si="21"/>
        <v/>
      </c>
      <c r="K286" s="346" t="str">
        <f t="shared" si="27"/>
        <v/>
      </c>
      <c r="L286" s="347" t="str">
        <f t="shared" si="28"/>
        <v/>
      </c>
      <c r="M286" s="348" t="str">
        <f t="shared" si="29"/>
        <v/>
      </c>
      <c r="N286" s="349" t="str">
        <f t="shared" si="30"/>
        <v/>
      </c>
      <c r="O286" s="234"/>
      <c r="P286" s="234"/>
      <c r="Q286" s="234"/>
      <c r="R286" s="234"/>
      <c r="S286" s="234"/>
      <c r="T286" s="234"/>
      <c r="U286" s="234"/>
      <c r="V286" s="234"/>
      <c r="W286" s="234"/>
      <c r="X286" s="234"/>
      <c r="Y286" s="234"/>
      <c r="Z286" s="234"/>
      <c r="AA286" s="350" t="str">
        <f t="shared" si="22"/>
        <v/>
      </c>
      <c r="AB286" s="369" t="str">
        <f t="shared" si="31"/>
        <v/>
      </c>
      <c r="AC286" s="369" t="str">
        <f t="shared" si="32"/>
        <v/>
      </c>
      <c r="AD286" s="369" t="str">
        <f t="shared" si="33"/>
        <v/>
      </c>
      <c r="AE286" s="259" t="str">
        <f t="shared" si="34"/>
        <v/>
      </c>
      <c r="AF286" s="640" t="e">
        <f>VLOOKUP(AA286,$C$215:$F$225,4,FALSE)</f>
        <v>#N/A</v>
      </c>
      <c r="AG286" s="635"/>
      <c r="AH286" s="281" t="str">
        <f t="shared" ref="AH286:AH296" si="46">IF(C215="","",C215)</f>
        <v/>
      </c>
      <c r="AI286" s="235">
        <f t="shared" ref="AI286:AI300" si="47">SUMIF($AA$286:$AA$300,$AH286,$AB$286:$AB$300)</f>
        <v>0</v>
      </c>
      <c r="AJ286" s="235">
        <f t="shared" ref="AJ286:AJ300" si="48">SUMIF($C$286:$C$300,$AH286,$E$286:$E$300)</f>
        <v>0</v>
      </c>
      <c r="AK286" s="235" t="str">
        <f t="shared" si="45"/>
        <v/>
      </c>
      <c r="AL286" s="235">
        <f>SUMIF($AA$286:$AA$300,$AH286,$AC$286:$AC$300)</f>
        <v>0</v>
      </c>
      <c r="AM286" s="235">
        <f>AJ286</f>
        <v>0</v>
      </c>
      <c r="AN286" s="235" t="str">
        <f>IF(AH286="","",IF(AM286=0,0,AL286/AM286))</f>
        <v/>
      </c>
      <c r="AO286" s="235">
        <f>SUMIF($AA$286:$AA$300,$AH286,$AD$286:$AD$300)</f>
        <v>0</v>
      </c>
      <c r="AP286" s="235">
        <f>AM286</f>
        <v>0</v>
      </c>
      <c r="AQ286" s="235" t="str">
        <f>IF(AH286="","",IF(AP286=0,0,AO286/AP286))</f>
        <v/>
      </c>
      <c r="AR286" s="235">
        <f>SUMIF($AA$286:$AA$300,$AH286,$AE$286:$AE$300)</f>
        <v>0</v>
      </c>
      <c r="AS286" s="235">
        <f>AP286</f>
        <v>0</v>
      </c>
      <c r="AT286" s="235" t="str">
        <f>IF(AH286="","",IF(AS286=0,0,AR286/AS286))</f>
        <v/>
      </c>
    </row>
    <row r="287" spans="1:46" ht="18" customHeight="1" x14ac:dyDescent="0.2">
      <c r="A287" s="234"/>
      <c r="B287" s="930"/>
      <c r="C287" s="137"/>
      <c r="D287" s="512"/>
      <c r="E287" s="605"/>
      <c r="F287" s="503"/>
      <c r="G287" s="503"/>
      <c r="H287" s="503"/>
      <c r="I287" s="503"/>
      <c r="J287" s="636" t="str">
        <f t="shared" si="21"/>
        <v/>
      </c>
      <c r="K287" s="354" t="str">
        <f t="shared" si="27"/>
        <v/>
      </c>
      <c r="L287" s="355" t="str">
        <f t="shared" si="28"/>
        <v/>
      </c>
      <c r="M287" s="356" t="str">
        <f t="shared" si="29"/>
        <v/>
      </c>
      <c r="N287" s="357" t="str">
        <f t="shared" si="30"/>
        <v/>
      </c>
      <c r="O287" s="234"/>
      <c r="P287" s="234"/>
      <c r="Q287" s="234"/>
      <c r="R287" s="234"/>
      <c r="S287" s="234"/>
      <c r="T287" s="234"/>
      <c r="U287" s="234"/>
      <c r="V287" s="234"/>
      <c r="W287" s="234"/>
      <c r="X287" s="234"/>
      <c r="Y287" s="234"/>
      <c r="Z287" s="234"/>
      <c r="AA287" s="358" t="str">
        <f t="shared" si="22"/>
        <v/>
      </c>
      <c r="AB287" s="351" t="str">
        <f t="shared" si="31"/>
        <v/>
      </c>
      <c r="AC287" s="351" t="str">
        <f t="shared" si="32"/>
        <v/>
      </c>
      <c r="AD287" s="351" t="str">
        <f t="shared" si="33"/>
        <v/>
      </c>
      <c r="AE287" s="265" t="str">
        <f t="shared" si="34"/>
        <v/>
      </c>
      <c r="AF287" s="245" t="e">
        <f t="shared" ref="AF287:AF300" si="49">VLOOKUP(AA287,$C$215:$F$225,4,FALSE)</f>
        <v>#N/A</v>
      </c>
      <c r="AG287" s="246"/>
      <c r="AH287" s="352" t="str">
        <f t="shared" si="46"/>
        <v/>
      </c>
      <c r="AI287" s="235">
        <f t="shared" si="47"/>
        <v>0</v>
      </c>
      <c r="AJ287" s="235">
        <f t="shared" si="48"/>
        <v>0</v>
      </c>
      <c r="AK287" s="235" t="str">
        <f t="shared" si="45"/>
        <v/>
      </c>
      <c r="AL287" s="235">
        <f t="shared" ref="AL287:AL300" si="50">SUMIF($AA$286:$AA$300,$AH287,$AC$286:$AC$300)</f>
        <v>0</v>
      </c>
      <c r="AM287" s="235">
        <f t="shared" ref="AM287:AM300" si="51">AJ287</f>
        <v>0</v>
      </c>
      <c r="AN287" s="235" t="str">
        <f t="shared" ref="AN287:AN300" si="52">IF(AH287="","",IF(AM287=0,0,AL287/AM287))</f>
        <v/>
      </c>
      <c r="AO287" s="235">
        <f t="shared" ref="AO287:AO300" si="53">SUMIF($AA$286:$AA$300,$AH287,$AD$286:$AD$300)</f>
        <v>0</v>
      </c>
      <c r="AP287" s="235">
        <f t="shared" ref="AP287:AP300" si="54">AM287</f>
        <v>0</v>
      </c>
      <c r="AQ287" s="235" t="str">
        <f t="shared" ref="AQ287:AQ300" si="55">IF(AH287="","",IF(AP287=0,0,AO287/AP287))</f>
        <v/>
      </c>
      <c r="AR287" s="235">
        <f t="shared" ref="AR287:AR300" si="56">SUMIF($AA$286:$AA$300,$AH287,$AE$286:$AE$300)</f>
        <v>0</v>
      </c>
      <c r="AS287" s="235">
        <f t="shared" ref="AS287:AS300" si="57">AP287</f>
        <v>0</v>
      </c>
      <c r="AT287" s="235" t="str">
        <f t="shared" ref="AT287:AT300" si="58">IF(AH287="","",IF(AS287=0,0,AR287/AS287))</f>
        <v/>
      </c>
    </row>
    <row r="288" spans="1:46" ht="18" customHeight="1" x14ac:dyDescent="0.2">
      <c r="A288" s="234"/>
      <c r="B288" s="930"/>
      <c r="C288" s="137"/>
      <c r="D288" s="512"/>
      <c r="E288" s="605"/>
      <c r="F288" s="503"/>
      <c r="G288" s="503"/>
      <c r="H288" s="503"/>
      <c r="I288" s="503"/>
      <c r="J288" s="636" t="str">
        <f t="shared" si="21"/>
        <v/>
      </c>
      <c r="K288" s="354" t="str">
        <f t="shared" si="27"/>
        <v/>
      </c>
      <c r="L288" s="355" t="str">
        <f t="shared" si="28"/>
        <v/>
      </c>
      <c r="M288" s="356" t="str">
        <f t="shared" si="29"/>
        <v/>
      </c>
      <c r="N288" s="357" t="str">
        <f t="shared" si="30"/>
        <v/>
      </c>
      <c r="O288" s="234"/>
      <c r="P288" s="234"/>
      <c r="Q288" s="234"/>
      <c r="R288" s="234"/>
      <c r="S288" s="234"/>
      <c r="T288" s="234"/>
      <c r="U288" s="234"/>
      <c r="V288" s="234"/>
      <c r="W288" s="234"/>
      <c r="X288" s="234"/>
      <c r="Y288" s="234"/>
      <c r="Z288" s="234"/>
      <c r="AA288" s="358" t="str">
        <f t="shared" si="22"/>
        <v/>
      </c>
      <c r="AB288" s="351" t="str">
        <f t="shared" si="31"/>
        <v/>
      </c>
      <c r="AC288" s="351" t="str">
        <f t="shared" si="32"/>
        <v/>
      </c>
      <c r="AD288" s="351" t="str">
        <f t="shared" si="33"/>
        <v/>
      </c>
      <c r="AE288" s="265" t="str">
        <f t="shared" si="34"/>
        <v/>
      </c>
      <c r="AF288" s="245" t="e">
        <f t="shared" si="49"/>
        <v>#N/A</v>
      </c>
      <c r="AG288" s="246"/>
      <c r="AH288" s="352" t="str">
        <f t="shared" si="46"/>
        <v/>
      </c>
      <c r="AI288" s="235">
        <f t="shared" si="47"/>
        <v>0</v>
      </c>
      <c r="AJ288" s="235">
        <f t="shared" si="48"/>
        <v>0</v>
      </c>
      <c r="AK288" s="235" t="str">
        <f t="shared" si="45"/>
        <v/>
      </c>
      <c r="AL288" s="235">
        <f t="shared" si="50"/>
        <v>0</v>
      </c>
      <c r="AM288" s="235">
        <f t="shared" si="51"/>
        <v>0</v>
      </c>
      <c r="AN288" s="235" t="str">
        <f t="shared" si="52"/>
        <v/>
      </c>
      <c r="AO288" s="235">
        <f t="shared" si="53"/>
        <v>0</v>
      </c>
      <c r="AP288" s="235">
        <f t="shared" si="54"/>
        <v>0</v>
      </c>
      <c r="AQ288" s="235" t="str">
        <f t="shared" si="55"/>
        <v/>
      </c>
      <c r="AR288" s="235">
        <f t="shared" si="56"/>
        <v>0</v>
      </c>
      <c r="AS288" s="235">
        <f t="shared" si="57"/>
        <v>0</v>
      </c>
      <c r="AT288" s="235" t="str">
        <f t="shared" si="58"/>
        <v/>
      </c>
    </row>
    <row r="289" spans="1:46" ht="18" customHeight="1" x14ac:dyDescent="0.2">
      <c r="A289" s="234"/>
      <c r="B289" s="930"/>
      <c r="C289" s="137"/>
      <c r="D289" s="512"/>
      <c r="E289" s="605"/>
      <c r="F289" s="503"/>
      <c r="G289" s="503"/>
      <c r="H289" s="503"/>
      <c r="I289" s="503"/>
      <c r="J289" s="636" t="str">
        <f t="shared" si="21"/>
        <v/>
      </c>
      <c r="K289" s="354" t="str">
        <f t="shared" si="27"/>
        <v/>
      </c>
      <c r="L289" s="355" t="str">
        <f t="shared" si="28"/>
        <v/>
      </c>
      <c r="M289" s="356" t="str">
        <f t="shared" si="29"/>
        <v/>
      </c>
      <c r="N289" s="357" t="str">
        <f t="shared" si="30"/>
        <v/>
      </c>
      <c r="O289" s="234"/>
      <c r="P289" s="234"/>
      <c r="Q289" s="234"/>
      <c r="R289" s="234"/>
      <c r="S289" s="234"/>
      <c r="T289" s="234"/>
      <c r="U289" s="234"/>
      <c r="V289" s="234"/>
      <c r="W289" s="234"/>
      <c r="X289" s="234"/>
      <c r="Y289" s="234"/>
      <c r="Z289" s="234"/>
      <c r="AA289" s="358" t="str">
        <f t="shared" si="22"/>
        <v/>
      </c>
      <c r="AB289" s="351" t="str">
        <f t="shared" si="31"/>
        <v/>
      </c>
      <c r="AC289" s="351" t="str">
        <f t="shared" si="32"/>
        <v/>
      </c>
      <c r="AD289" s="351" t="str">
        <f t="shared" si="33"/>
        <v/>
      </c>
      <c r="AE289" s="265" t="str">
        <f t="shared" si="34"/>
        <v/>
      </c>
      <c r="AF289" s="245" t="e">
        <f t="shared" si="49"/>
        <v>#N/A</v>
      </c>
      <c r="AG289" s="246"/>
      <c r="AH289" s="352" t="str">
        <f t="shared" si="46"/>
        <v/>
      </c>
      <c r="AI289" s="235">
        <f t="shared" si="47"/>
        <v>0</v>
      </c>
      <c r="AJ289" s="235">
        <f t="shared" si="48"/>
        <v>0</v>
      </c>
      <c r="AK289" s="235" t="str">
        <f t="shared" si="45"/>
        <v/>
      </c>
      <c r="AL289" s="235">
        <f t="shared" si="50"/>
        <v>0</v>
      </c>
      <c r="AM289" s="235">
        <f t="shared" si="51"/>
        <v>0</v>
      </c>
      <c r="AN289" s="235" t="str">
        <f t="shared" si="52"/>
        <v/>
      </c>
      <c r="AO289" s="235">
        <f t="shared" si="53"/>
        <v>0</v>
      </c>
      <c r="AP289" s="235">
        <f t="shared" si="54"/>
        <v>0</v>
      </c>
      <c r="AQ289" s="235" t="str">
        <f t="shared" si="55"/>
        <v/>
      </c>
      <c r="AR289" s="235">
        <f t="shared" si="56"/>
        <v>0</v>
      </c>
      <c r="AS289" s="235">
        <f t="shared" si="57"/>
        <v>0</v>
      </c>
      <c r="AT289" s="235" t="str">
        <f t="shared" si="58"/>
        <v/>
      </c>
    </row>
    <row r="290" spans="1:46" ht="18" customHeight="1" x14ac:dyDescent="0.2">
      <c r="A290" s="234"/>
      <c r="B290" s="930"/>
      <c r="C290" s="137"/>
      <c r="D290" s="512"/>
      <c r="E290" s="605"/>
      <c r="F290" s="503"/>
      <c r="G290" s="514"/>
      <c r="H290" s="503"/>
      <c r="I290" s="503"/>
      <c r="J290" s="636" t="str">
        <f t="shared" si="21"/>
        <v/>
      </c>
      <c r="K290" s="354" t="str">
        <f t="shared" si="27"/>
        <v/>
      </c>
      <c r="L290" s="355" t="str">
        <f t="shared" si="28"/>
        <v/>
      </c>
      <c r="M290" s="356" t="str">
        <f t="shared" si="29"/>
        <v/>
      </c>
      <c r="N290" s="357" t="str">
        <f t="shared" si="30"/>
        <v/>
      </c>
      <c r="O290" s="234"/>
      <c r="P290" s="234"/>
      <c r="Q290" s="234"/>
      <c r="R290" s="234"/>
      <c r="S290" s="234"/>
      <c r="T290" s="234"/>
      <c r="U290" s="234"/>
      <c r="V290" s="234"/>
      <c r="W290" s="234"/>
      <c r="X290" s="234"/>
      <c r="Y290" s="234"/>
      <c r="Z290" s="234"/>
      <c r="AA290" s="358" t="str">
        <f t="shared" si="22"/>
        <v/>
      </c>
      <c r="AB290" s="351" t="str">
        <f t="shared" si="31"/>
        <v/>
      </c>
      <c r="AC290" s="351" t="str">
        <f t="shared" si="32"/>
        <v/>
      </c>
      <c r="AD290" s="351" t="str">
        <f t="shared" si="33"/>
        <v/>
      </c>
      <c r="AE290" s="265" t="str">
        <f t="shared" si="34"/>
        <v/>
      </c>
      <c r="AF290" s="245" t="e">
        <f t="shared" si="49"/>
        <v>#N/A</v>
      </c>
      <c r="AG290" s="246"/>
      <c r="AH290" s="352" t="str">
        <f t="shared" si="46"/>
        <v/>
      </c>
      <c r="AI290" s="235">
        <f t="shared" si="47"/>
        <v>0</v>
      </c>
      <c r="AJ290" s="235">
        <f t="shared" si="48"/>
        <v>0</v>
      </c>
      <c r="AK290" s="235" t="str">
        <f t="shared" si="45"/>
        <v/>
      </c>
      <c r="AL290" s="235">
        <f t="shared" si="50"/>
        <v>0</v>
      </c>
      <c r="AM290" s="235">
        <f t="shared" si="51"/>
        <v>0</v>
      </c>
      <c r="AN290" s="235" t="str">
        <f t="shared" si="52"/>
        <v/>
      </c>
      <c r="AO290" s="235">
        <f t="shared" si="53"/>
        <v>0</v>
      </c>
      <c r="AP290" s="235">
        <f t="shared" si="54"/>
        <v>0</v>
      </c>
      <c r="AQ290" s="235" t="str">
        <f t="shared" si="55"/>
        <v/>
      </c>
      <c r="AR290" s="235">
        <f t="shared" si="56"/>
        <v>0</v>
      </c>
      <c r="AS290" s="235">
        <f t="shared" si="57"/>
        <v>0</v>
      </c>
      <c r="AT290" s="235" t="str">
        <f t="shared" si="58"/>
        <v/>
      </c>
    </row>
    <row r="291" spans="1:46" ht="18" customHeight="1" x14ac:dyDescent="0.2">
      <c r="A291" s="234"/>
      <c r="B291" s="930"/>
      <c r="C291" s="137"/>
      <c r="D291" s="512"/>
      <c r="E291" s="605"/>
      <c r="F291" s="503"/>
      <c r="G291" s="514"/>
      <c r="H291" s="503"/>
      <c r="I291" s="503"/>
      <c r="J291" s="636" t="str">
        <f t="shared" si="21"/>
        <v/>
      </c>
      <c r="K291" s="354" t="str">
        <f t="shared" si="27"/>
        <v/>
      </c>
      <c r="L291" s="355" t="str">
        <f t="shared" si="28"/>
        <v/>
      </c>
      <c r="M291" s="356" t="str">
        <f t="shared" si="29"/>
        <v/>
      </c>
      <c r="N291" s="357" t="str">
        <f t="shared" si="30"/>
        <v/>
      </c>
      <c r="O291" s="234"/>
      <c r="P291" s="234"/>
      <c r="Q291" s="234"/>
      <c r="R291" s="234"/>
      <c r="S291" s="234"/>
      <c r="T291" s="234"/>
      <c r="U291" s="234"/>
      <c r="V291" s="234"/>
      <c r="W291" s="234"/>
      <c r="X291" s="234"/>
      <c r="Y291" s="234"/>
      <c r="Z291" s="234"/>
      <c r="AA291" s="358" t="str">
        <f t="shared" si="22"/>
        <v/>
      </c>
      <c r="AB291" s="351" t="str">
        <f t="shared" si="31"/>
        <v/>
      </c>
      <c r="AC291" s="351" t="str">
        <f t="shared" si="32"/>
        <v/>
      </c>
      <c r="AD291" s="351" t="str">
        <f t="shared" si="33"/>
        <v/>
      </c>
      <c r="AE291" s="265" t="str">
        <f t="shared" si="34"/>
        <v/>
      </c>
      <c r="AF291" s="245" t="e">
        <f t="shared" si="49"/>
        <v>#N/A</v>
      </c>
      <c r="AG291" s="246"/>
      <c r="AH291" s="352" t="str">
        <f t="shared" si="46"/>
        <v/>
      </c>
      <c r="AI291" s="235">
        <f t="shared" si="47"/>
        <v>0</v>
      </c>
      <c r="AJ291" s="235">
        <f t="shared" si="48"/>
        <v>0</v>
      </c>
      <c r="AK291" s="235" t="str">
        <f t="shared" si="45"/>
        <v/>
      </c>
      <c r="AL291" s="235">
        <f t="shared" si="50"/>
        <v>0</v>
      </c>
      <c r="AM291" s="235">
        <f t="shared" si="51"/>
        <v>0</v>
      </c>
      <c r="AN291" s="235" t="str">
        <f t="shared" si="52"/>
        <v/>
      </c>
      <c r="AO291" s="235">
        <f t="shared" si="53"/>
        <v>0</v>
      </c>
      <c r="AP291" s="235">
        <f t="shared" si="54"/>
        <v>0</v>
      </c>
      <c r="AQ291" s="235" t="str">
        <f t="shared" si="55"/>
        <v/>
      </c>
      <c r="AR291" s="235">
        <f t="shared" si="56"/>
        <v>0</v>
      </c>
      <c r="AS291" s="235">
        <f t="shared" si="57"/>
        <v>0</v>
      </c>
      <c r="AT291" s="235" t="str">
        <f t="shared" si="58"/>
        <v/>
      </c>
    </row>
    <row r="292" spans="1:46" ht="18" customHeight="1" x14ac:dyDescent="0.2">
      <c r="A292" s="234"/>
      <c r="B292" s="930"/>
      <c r="C292" s="137"/>
      <c r="D292" s="512"/>
      <c r="E292" s="605"/>
      <c r="F292" s="503"/>
      <c r="G292" s="514"/>
      <c r="H292" s="503"/>
      <c r="I292" s="503"/>
      <c r="J292" s="636" t="str">
        <f t="shared" si="21"/>
        <v/>
      </c>
      <c r="K292" s="354" t="str">
        <f t="shared" si="27"/>
        <v/>
      </c>
      <c r="L292" s="355" t="str">
        <f t="shared" si="28"/>
        <v/>
      </c>
      <c r="M292" s="356" t="str">
        <f t="shared" si="29"/>
        <v/>
      </c>
      <c r="N292" s="357" t="str">
        <f t="shared" si="30"/>
        <v/>
      </c>
      <c r="O292" s="234"/>
      <c r="P292" s="234"/>
      <c r="Q292" s="234"/>
      <c r="R292" s="234"/>
      <c r="S292" s="234"/>
      <c r="T292" s="234"/>
      <c r="U292" s="234"/>
      <c r="V292" s="234"/>
      <c r="W292" s="234"/>
      <c r="X292" s="234"/>
      <c r="Y292" s="234"/>
      <c r="Z292" s="234"/>
      <c r="AA292" s="358" t="str">
        <f t="shared" si="22"/>
        <v/>
      </c>
      <c r="AB292" s="351" t="str">
        <f t="shared" si="31"/>
        <v/>
      </c>
      <c r="AC292" s="351" t="str">
        <f t="shared" si="32"/>
        <v/>
      </c>
      <c r="AD292" s="351" t="str">
        <f t="shared" si="33"/>
        <v/>
      </c>
      <c r="AE292" s="265" t="str">
        <f t="shared" si="34"/>
        <v/>
      </c>
      <c r="AF292" s="245" t="e">
        <f t="shared" si="49"/>
        <v>#N/A</v>
      </c>
      <c r="AG292" s="246"/>
      <c r="AH292" s="352" t="str">
        <f t="shared" si="46"/>
        <v/>
      </c>
      <c r="AI292" s="235">
        <f t="shared" si="47"/>
        <v>0</v>
      </c>
      <c r="AJ292" s="235">
        <f t="shared" si="48"/>
        <v>0</v>
      </c>
      <c r="AK292" s="235" t="str">
        <f t="shared" si="45"/>
        <v/>
      </c>
      <c r="AL292" s="235">
        <f t="shared" si="50"/>
        <v>0</v>
      </c>
      <c r="AM292" s="235">
        <f t="shared" si="51"/>
        <v>0</v>
      </c>
      <c r="AN292" s="235" t="str">
        <f t="shared" si="52"/>
        <v/>
      </c>
      <c r="AO292" s="235">
        <f t="shared" si="53"/>
        <v>0</v>
      </c>
      <c r="AP292" s="235">
        <f t="shared" si="54"/>
        <v>0</v>
      </c>
      <c r="AQ292" s="235" t="str">
        <f t="shared" si="55"/>
        <v/>
      </c>
      <c r="AR292" s="235">
        <f t="shared" si="56"/>
        <v>0</v>
      </c>
      <c r="AS292" s="235">
        <f t="shared" si="57"/>
        <v>0</v>
      </c>
      <c r="AT292" s="235" t="str">
        <f t="shared" si="58"/>
        <v/>
      </c>
    </row>
    <row r="293" spans="1:46" ht="18" customHeight="1" x14ac:dyDescent="0.2">
      <c r="A293" s="234"/>
      <c r="B293" s="930"/>
      <c r="C293" s="137"/>
      <c r="D293" s="512"/>
      <c r="E293" s="605"/>
      <c r="F293" s="503"/>
      <c r="G293" s="514"/>
      <c r="H293" s="503"/>
      <c r="I293" s="503"/>
      <c r="J293" s="636" t="str">
        <f t="shared" si="21"/>
        <v/>
      </c>
      <c r="K293" s="354" t="str">
        <f t="shared" si="27"/>
        <v/>
      </c>
      <c r="L293" s="355" t="str">
        <f t="shared" si="28"/>
        <v/>
      </c>
      <c r="M293" s="356" t="str">
        <f t="shared" si="29"/>
        <v/>
      </c>
      <c r="N293" s="357" t="str">
        <f t="shared" si="30"/>
        <v/>
      </c>
      <c r="O293" s="234"/>
      <c r="P293" s="234"/>
      <c r="Q293" s="234"/>
      <c r="R293" s="234"/>
      <c r="S293" s="234"/>
      <c r="T293" s="234"/>
      <c r="U293" s="234"/>
      <c r="V293" s="234"/>
      <c r="W293" s="234"/>
      <c r="X293" s="234"/>
      <c r="Y293" s="234"/>
      <c r="Z293" s="234"/>
      <c r="AA293" s="358" t="str">
        <f t="shared" si="22"/>
        <v/>
      </c>
      <c r="AB293" s="351" t="str">
        <f t="shared" si="31"/>
        <v/>
      </c>
      <c r="AC293" s="351" t="str">
        <f t="shared" si="32"/>
        <v/>
      </c>
      <c r="AD293" s="351" t="str">
        <f t="shared" si="33"/>
        <v/>
      </c>
      <c r="AE293" s="265" t="str">
        <f t="shared" si="34"/>
        <v/>
      </c>
      <c r="AF293" s="245" t="e">
        <f t="shared" si="49"/>
        <v>#N/A</v>
      </c>
      <c r="AG293" s="246"/>
      <c r="AH293" s="352" t="str">
        <f t="shared" si="46"/>
        <v/>
      </c>
      <c r="AI293" s="235">
        <f t="shared" si="47"/>
        <v>0</v>
      </c>
      <c r="AJ293" s="235">
        <f t="shared" si="48"/>
        <v>0</v>
      </c>
      <c r="AK293" s="235" t="str">
        <f t="shared" si="45"/>
        <v/>
      </c>
      <c r="AL293" s="235">
        <f t="shared" si="50"/>
        <v>0</v>
      </c>
      <c r="AM293" s="235">
        <f t="shared" si="51"/>
        <v>0</v>
      </c>
      <c r="AN293" s="235" t="str">
        <f t="shared" si="52"/>
        <v/>
      </c>
      <c r="AO293" s="235">
        <f t="shared" si="53"/>
        <v>0</v>
      </c>
      <c r="AP293" s="235">
        <f t="shared" si="54"/>
        <v>0</v>
      </c>
      <c r="AQ293" s="235" t="str">
        <f t="shared" si="55"/>
        <v/>
      </c>
      <c r="AR293" s="235">
        <f t="shared" si="56"/>
        <v>0</v>
      </c>
      <c r="AS293" s="235">
        <f t="shared" si="57"/>
        <v>0</v>
      </c>
      <c r="AT293" s="235" t="str">
        <f t="shared" si="58"/>
        <v/>
      </c>
    </row>
    <row r="294" spans="1:46" ht="18" customHeight="1" x14ac:dyDescent="0.2">
      <c r="A294" s="234"/>
      <c r="B294" s="930"/>
      <c r="C294" s="137"/>
      <c r="D294" s="512"/>
      <c r="E294" s="605"/>
      <c r="F294" s="503"/>
      <c r="G294" s="514"/>
      <c r="H294" s="503"/>
      <c r="I294" s="503"/>
      <c r="J294" s="636" t="str">
        <f t="shared" si="21"/>
        <v/>
      </c>
      <c r="K294" s="354" t="str">
        <f t="shared" si="27"/>
        <v/>
      </c>
      <c r="L294" s="355" t="str">
        <f t="shared" si="28"/>
        <v/>
      </c>
      <c r="M294" s="356" t="str">
        <f t="shared" si="29"/>
        <v/>
      </c>
      <c r="N294" s="357" t="str">
        <f t="shared" si="30"/>
        <v/>
      </c>
      <c r="O294" s="234"/>
      <c r="P294" s="234"/>
      <c r="Q294" s="234"/>
      <c r="R294" s="234"/>
      <c r="S294" s="234"/>
      <c r="T294" s="234"/>
      <c r="U294" s="234"/>
      <c r="V294" s="234"/>
      <c r="W294" s="234"/>
      <c r="X294" s="234"/>
      <c r="Y294" s="234"/>
      <c r="Z294" s="234"/>
      <c r="AA294" s="358" t="str">
        <f t="shared" si="22"/>
        <v/>
      </c>
      <c r="AB294" s="351" t="str">
        <f t="shared" si="31"/>
        <v/>
      </c>
      <c r="AC294" s="351" t="str">
        <f t="shared" si="32"/>
        <v/>
      </c>
      <c r="AD294" s="351" t="str">
        <f t="shared" si="33"/>
        <v/>
      </c>
      <c r="AE294" s="265" t="str">
        <f t="shared" si="34"/>
        <v/>
      </c>
      <c r="AF294" s="245" t="e">
        <f t="shared" si="49"/>
        <v>#N/A</v>
      </c>
      <c r="AG294" s="246"/>
      <c r="AH294" s="352" t="str">
        <f t="shared" si="46"/>
        <v/>
      </c>
      <c r="AI294" s="235">
        <f t="shared" si="47"/>
        <v>0</v>
      </c>
      <c r="AJ294" s="235">
        <f t="shared" si="48"/>
        <v>0</v>
      </c>
      <c r="AK294" s="235" t="str">
        <f t="shared" si="45"/>
        <v/>
      </c>
      <c r="AL294" s="235">
        <f t="shared" si="50"/>
        <v>0</v>
      </c>
      <c r="AM294" s="235">
        <f t="shared" si="51"/>
        <v>0</v>
      </c>
      <c r="AN294" s="235" t="str">
        <f t="shared" si="52"/>
        <v/>
      </c>
      <c r="AO294" s="235">
        <f t="shared" si="53"/>
        <v>0</v>
      </c>
      <c r="AP294" s="235">
        <f t="shared" si="54"/>
        <v>0</v>
      </c>
      <c r="AQ294" s="235" t="str">
        <f t="shared" si="55"/>
        <v/>
      </c>
      <c r="AR294" s="235">
        <f t="shared" si="56"/>
        <v>0</v>
      </c>
      <c r="AS294" s="235">
        <f t="shared" si="57"/>
        <v>0</v>
      </c>
      <c r="AT294" s="235" t="str">
        <f t="shared" si="58"/>
        <v/>
      </c>
    </row>
    <row r="295" spans="1:46" ht="18" customHeight="1" x14ac:dyDescent="0.2">
      <c r="A295" s="234"/>
      <c r="B295" s="930"/>
      <c r="C295" s="137"/>
      <c r="D295" s="512"/>
      <c r="E295" s="605"/>
      <c r="F295" s="503"/>
      <c r="G295" s="514"/>
      <c r="H295" s="503"/>
      <c r="I295" s="503"/>
      <c r="J295" s="636" t="str">
        <f t="shared" si="21"/>
        <v/>
      </c>
      <c r="K295" s="354" t="str">
        <f t="shared" si="27"/>
        <v/>
      </c>
      <c r="L295" s="355" t="str">
        <f t="shared" si="28"/>
        <v/>
      </c>
      <c r="M295" s="356" t="str">
        <f t="shared" si="29"/>
        <v/>
      </c>
      <c r="N295" s="357" t="str">
        <f t="shared" si="30"/>
        <v/>
      </c>
      <c r="O295" s="234"/>
      <c r="P295" s="234"/>
      <c r="Q295" s="234"/>
      <c r="R295" s="234"/>
      <c r="S295" s="234"/>
      <c r="T295" s="234"/>
      <c r="U295" s="234"/>
      <c r="V295" s="234"/>
      <c r="W295" s="234"/>
      <c r="X295" s="234"/>
      <c r="Y295" s="234"/>
      <c r="Z295" s="234"/>
      <c r="AA295" s="358" t="str">
        <f t="shared" si="22"/>
        <v/>
      </c>
      <c r="AB295" s="351" t="str">
        <f t="shared" si="31"/>
        <v/>
      </c>
      <c r="AC295" s="351" t="str">
        <f t="shared" si="32"/>
        <v/>
      </c>
      <c r="AD295" s="351" t="str">
        <f t="shared" si="33"/>
        <v/>
      </c>
      <c r="AE295" s="265" t="str">
        <f t="shared" si="34"/>
        <v/>
      </c>
      <c r="AF295" s="245" t="e">
        <f t="shared" si="49"/>
        <v>#N/A</v>
      </c>
      <c r="AG295" s="246"/>
      <c r="AH295" s="352" t="str">
        <f t="shared" si="46"/>
        <v/>
      </c>
      <c r="AI295" s="235">
        <f t="shared" si="47"/>
        <v>0</v>
      </c>
      <c r="AJ295" s="235">
        <f t="shared" si="48"/>
        <v>0</v>
      </c>
      <c r="AK295" s="235" t="str">
        <f t="shared" si="45"/>
        <v/>
      </c>
      <c r="AL295" s="235">
        <f t="shared" si="50"/>
        <v>0</v>
      </c>
      <c r="AM295" s="235">
        <f t="shared" si="51"/>
        <v>0</v>
      </c>
      <c r="AN295" s="235" t="str">
        <f t="shared" si="52"/>
        <v/>
      </c>
      <c r="AO295" s="235">
        <f t="shared" si="53"/>
        <v>0</v>
      </c>
      <c r="AP295" s="235">
        <f t="shared" si="54"/>
        <v>0</v>
      </c>
      <c r="AQ295" s="235" t="str">
        <f t="shared" si="55"/>
        <v/>
      </c>
      <c r="AR295" s="235">
        <f t="shared" si="56"/>
        <v>0</v>
      </c>
      <c r="AS295" s="235">
        <f t="shared" si="57"/>
        <v>0</v>
      </c>
      <c r="AT295" s="235" t="str">
        <f t="shared" si="58"/>
        <v/>
      </c>
    </row>
    <row r="296" spans="1:46" ht="18" customHeight="1" x14ac:dyDescent="0.2">
      <c r="A296" s="234"/>
      <c r="B296" s="930"/>
      <c r="C296" s="137"/>
      <c r="D296" s="512"/>
      <c r="E296" s="605"/>
      <c r="F296" s="503"/>
      <c r="G296" s="514"/>
      <c r="H296" s="503"/>
      <c r="I296" s="503"/>
      <c r="J296" s="636" t="str">
        <f t="shared" si="21"/>
        <v/>
      </c>
      <c r="K296" s="354" t="str">
        <f t="shared" si="27"/>
        <v/>
      </c>
      <c r="L296" s="355" t="str">
        <f t="shared" si="28"/>
        <v/>
      </c>
      <c r="M296" s="356" t="str">
        <f t="shared" si="29"/>
        <v/>
      </c>
      <c r="N296" s="357" t="str">
        <f t="shared" si="30"/>
        <v/>
      </c>
      <c r="O296" s="234"/>
      <c r="P296" s="234"/>
      <c r="Q296" s="234"/>
      <c r="R296" s="234"/>
      <c r="S296" s="234"/>
      <c r="T296" s="234"/>
      <c r="U296" s="234"/>
      <c r="V296" s="234"/>
      <c r="W296" s="234"/>
      <c r="X296" s="234"/>
      <c r="Y296" s="234"/>
      <c r="Z296" s="234"/>
      <c r="AA296" s="358" t="str">
        <f t="shared" si="22"/>
        <v/>
      </c>
      <c r="AB296" s="351" t="str">
        <f t="shared" si="31"/>
        <v/>
      </c>
      <c r="AC296" s="351" t="str">
        <f t="shared" si="32"/>
        <v/>
      </c>
      <c r="AD296" s="351" t="str">
        <f t="shared" si="33"/>
        <v/>
      </c>
      <c r="AE296" s="265" t="str">
        <f t="shared" si="34"/>
        <v/>
      </c>
      <c r="AF296" s="245" t="e">
        <f t="shared" si="49"/>
        <v>#N/A</v>
      </c>
      <c r="AG296" s="246"/>
      <c r="AH296" s="352" t="str">
        <f t="shared" si="46"/>
        <v/>
      </c>
      <c r="AI296" s="235">
        <f t="shared" si="47"/>
        <v>0</v>
      </c>
      <c r="AJ296" s="235">
        <f t="shared" si="48"/>
        <v>0</v>
      </c>
      <c r="AK296" s="235" t="str">
        <f t="shared" si="45"/>
        <v/>
      </c>
      <c r="AL296" s="235">
        <f t="shared" si="50"/>
        <v>0</v>
      </c>
      <c r="AM296" s="235">
        <f t="shared" si="51"/>
        <v>0</v>
      </c>
      <c r="AN296" s="235" t="str">
        <f t="shared" si="52"/>
        <v/>
      </c>
      <c r="AO296" s="235">
        <f t="shared" si="53"/>
        <v>0</v>
      </c>
      <c r="AP296" s="235">
        <f t="shared" si="54"/>
        <v>0</v>
      </c>
      <c r="AQ296" s="235" t="str">
        <f t="shared" si="55"/>
        <v/>
      </c>
      <c r="AR296" s="235">
        <f t="shared" si="56"/>
        <v>0</v>
      </c>
      <c r="AS296" s="235">
        <f t="shared" si="57"/>
        <v>0</v>
      </c>
      <c r="AT296" s="235" t="str">
        <f t="shared" si="58"/>
        <v/>
      </c>
    </row>
    <row r="297" spans="1:46" ht="18" customHeight="1" x14ac:dyDescent="0.2">
      <c r="A297" s="234"/>
      <c r="B297" s="930"/>
      <c r="C297" s="137"/>
      <c r="D297" s="512"/>
      <c r="E297" s="605"/>
      <c r="F297" s="503"/>
      <c r="G297" s="514"/>
      <c r="H297" s="503"/>
      <c r="I297" s="503"/>
      <c r="J297" s="636" t="str">
        <f t="shared" si="21"/>
        <v/>
      </c>
      <c r="K297" s="354" t="str">
        <f t="shared" si="27"/>
        <v/>
      </c>
      <c r="L297" s="355" t="str">
        <f t="shared" si="28"/>
        <v/>
      </c>
      <c r="M297" s="356" t="str">
        <f t="shared" si="29"/>
        <v/>
      </c>
      <c r="N297" s="357" t="str">
        <f t="shared" si="30"/>
        <v/>
      </c>
      <c r="O297" s="234"/>
      <c r="P297" s="234"/>
      <c r="Q297" s="234"/>
      <c r="R297" s="234"/>
      <c r="S297" s="234"/>
      <c r="T297" s="234"/>
      <c r="U297" s="234"/>
      <c r="V297" s="234"/>
      <c r="W297" s="234"/>
      <c r="X297" s="234"/>
      <c r="Y297" s="234"/>
      <c r="Z297" s="234"/>
      <c r="AA297" s="358" t="str">
        <f t="shared" si="22"/>
        <v/>
      </c>
      <c r="AB297" s="351" t="str">
        <f t="shared" si="31"/>
        <v/>
      </c>
      <c r="AC297" s="351" t="str">
        <f t="shared" si="32"/>
        <v/>
      </c>
      <c r="AD297" s="351" t="str">
        <f t="shared" si="33"/>
        <v/>
      </c>
      <c r="AE297" s="265" t="str">
        <f t="shared" si="34"/>
        <v/>
      </c>
      <c r="AF297" s="245" t="e">
        <f t="shared" si="49"/>
        <v>#N/A</v>
      </c>
      <c r="AG297" s="246"/>
      <c r="AH297" s="352"/>
      <c r="AI297" s="235">
        <f t="shared" si="47"/>
        <v>0</v>
      </c>
      <c r="AJ297" s="235">
        <f t="shared" si="48"/>
        <v>0</v>
      </c>
      <c r="AK297" s="235" t="str">
        <f t="shared" si="45"/>
        <v/>
      </c>
      <c r="AL297" s="235">
        <f t="shared" si="50"/>
        <v>0</v>
      </c>
      <c r="AM297" s="235">
        <f t="shared" si="51"/>
        <v>0</v>
      </c>
      <c r="AN297" s="235" t="str">
        <f t="shared" si="52"/>
        <v/>
      </c>
      <c r="AO297" s="235">
        <f t="shared" si="53"/>
        <v>0</v>
      </c>
      <c r="AP297" s="235">
        <f t="shared" si="54"/>
        <v>0</v>
      </c>
      <c r="AQ297" s="235" t="str">
        <f t="shared" si="55"/>
        <v/>
      </c>
      <c r="AR297" s="235">
        <f t="shared" si="56"/>
        <v>0</v>
      </c>
      <c r="AS297" s="235">
        <f t="shared" si="57"/>
        <v>0</v>
      </c>
      <c r="AT297" s="235" t="str">
        <f t="shared" si="58"/>
        <v/>
      </c>
    </row>
    <row r="298" spans="1:46" ht="18" customHeight="1" x14ac:dyDescent="0.2">
      <c r="A298" s="234"/>
      <c r="B298" s="930"/>
      <c r="C298" s="137"/>
      <c r="D298" s="512"/>
      <c r="E298" s="605"/>
      <c r="F298" s="503"/>
      <c r="G298" s="514"/>
      <c r="H298" s="503"/>
      <c r="I298" s="503"/>
      <c r="J298" s="636" t="str">
        <f t="shared" si="21"/>
        <v/>
      </c>
      <c r="K298" s="354" t="str">
        <f t="shared" si="27"/>
        <v/>
      </c>
      <c r="L298" s="355" t="str">
        <f t="shared" si="28"/>
        <v/>
      </c>
      <c r="M298" s="356" t="str">
        <f t="shared" si="29"/>
        <v/>
      </c>
      <c r="N298" s="357" t="str">
        <f t="shared" si="30"/>
        <v/>
      </c>
      <c r="O298" s="234"/>
      <c r="P298" s="234"/>
      <c r="Q298" s="234"/>
      <c r="R298" s="234"/>
      <c r="S298" s="234"/>
      <c r="T298" s="234"/>
      <c r="U298" s="234"/>
      <c r="V298" s="234"/>
      <c r="W298" s="234"/>
      <c r="X298" s="234"/>
      <c r="Y298" s="234"/>
      <c r="Z298" s="234"/>
      <c r="AA298" s="358" t="str">
        <f t="shared" si="22"/>
        <v/>
      </c>
      <c r="AB298" s="351" t="str">
        <f t="shared" si="31"/>
        <v/>
      </c>
      <c r="AC298" s="351" t="str">
        <f t="shared" si="32"/>
        <v/>
      </c>
      <c r="AD298" s="351" t="str">
        <f t="shared" si="33"/>
        <v/>
      </c>
      <c r="AE298" s="265" t="str">
        <f t="shared" si="34"/>
        <v/>
      </c>
      <c r="AF298" s="245" t="e">
        <f t="shared" si="49"/>
        <v>#N/A</v>
      </c>
      <c r="AG298" s="246"/>
      <c r="AH298" s="352"/>
      <c r="AI298" s="235">
        <f t="shared" si="47"/>
        <v>0</v>
      </c>
      <c r="AJ298" s="235">
        <f t="shared" si="48"/>
        <v>0</v>
      </c>
      <c r="AK298" s="235" t="str">
        <f t="shared" si="45"/>
        <v/>
      </c>
      <c r="AL298" s="235">
        <f t="shared" si="50"/>
        <v>0</v>
      </c>
      <c r="AM298" s="235">
        <f t="shared" si="51"/>
        <v>0</v>
      </c>
      <c r="AN298" s="235" t="str">
        <f t="shared" si="52"/>
        <v/>
      </c>
      <c r="AO298" s="235">
        <f t="shared" si="53"/>
        <v>0</v>
      </c>
      <c r="AP298" s="235">
        <f t="shared" si="54"/>
        <v>0</v>
      </c>
      <c r="AQ298" s="235" t="str">
        <f t="shared" si="55"/>
        <v/>
      </c>
      <c r="AR298" s="235">
        <f t="shared" si="56"/>
        <v>0</v>
      </c>
      <c r="AS298" s="235">
        <f t="shared" si="57"/>
        <v>0</v>
      </c>
      <c r="AT298" s="235" t="str">
        <f t="shared" si="58"/>
        <v/>
      </c>
    </row>
    <row r="299" spans="1:46" ht="18" customHeight="1" x14ac:dyDescent="0.2">
      <c r="A299" s="234"/>
      <c r="B299" s="930"/>
      <c r="C299" s="137"/>
      <c r="D299" s="512"/>
      <c r="E299" s="605"/>
      <c r="F299" s="503"/>
      <c r="G299" s="514"/>
      <c r="H299" s="503"/>
      <c r="I299" s="503"/>
      <c r="J299" s="636" t="str">
        <f t="shared" si="21"/>
        <v/>
      </c>
      <c r="K299" s="354" t="str">
        <f t="shared" si="27"/>
        <v/>
      </c>
      <c r="L299" s="355" t="str">
        <f t="shared" si="28"/>
        <v/>
      </c>
      <c r="M299" s="356" t="str">
        <f t="shared" si="29"/>
        <v/>
      </c>
      <c r="N299" s="357" t="str">
        <f t="shared" si="30"/>
        <v/>
      </c>
      <c r="O299" s="234"/>
      <c r="P299" s="234"/>
      <c r="Q299" s="234"/>
      <c r="R299" s="234"/>
      <c r="S299" s="234"/>
      <c r="T299" s="234"/>
      <c r="U299" s="234"/>
      <c r="V299" s="234"/>
      <c r="W299" s="234"/>
      <c r="X299" s="234"/>
      <c r="Y299" s="234"/>
      <c r="Z299" s="234"/>
      <c r="AA299" s="358" t="str">
        <f t="shared" si="22"/>
        <v/>
      </c>
      <c r="AB299" s="351" t="str">
        <f t="shared" si="31"/>
        <v/>
      </c>
      <c r="AC299" s="351" t="str">
        <f t="shared" si="32"/>
        <v/>
      </c>
      <c r="AD299" s="351" t="str">
        <f t="shared" si="33"/>
        <v/>
      </c>
      <c r="AE299" s="265" t="str">
        <f t="shared" si="34"/>
        <v/>
      </c>
      <c r="AF299" s="245" t="e">
        <f t="shared" si="49"/>
        <v>#N/A</v>
      </c>
      <c r="AG299" s="246"/>
      <c r="AH299" s="352"/>
      <c r="AI299" s="235">
        <f t="shared" si="47"/>
        <v>0</v>
      </c>
      <c r="AJ299" s="235">
        <f t="shared" si="48"/>
        <v>0</v>
      </c>
      <c r="AK299" s="235" t="str">
        <f t="shared" si="45"/>
        <v/>
      </c>
      <c r="AL299" s="235">
        <f t="shared" si="50"/>
        <v>0</v>
      </c>
      <c r="AM299" s="235">
        <f t="shared" si="51"/>
        <v>0</v>
      </c>
      <c r="AN299" s="235" t="str">
        <f t="shared" si="52"/>
        <v/>
      </c>
      <c r="AO299" s="235">
        <f t="shared" si="53"/>
        <v>0</v>
      </c>
      <c r="AP299" s="235">
        <f t="shared" si="54"/>
        <v>0</v>
      </c>
      <c r="AQ299" s="235" t="str">
        <f t="shared" si="55"/>
        <v/>
      </c>
      <c r="AR299" s="235">
        <f t="shared" si="56"/>
        <v>0</v>
      </c>
      <c r="AS299" s="235">
        <f t="shared" si="57"/>
        <v>0</v>
      </c>
      <c r="AT299" s="235" t="str">
        <f t="shared" si="58"/>
        <v/>
      </c>
    </row>
    <row r="300" spans="1:46" ht="18" customHeight="1" thickBot="1" x14ac:dyDescent="0.25">
      <c r="A300" s="234"/>
      <c r="B300" s="931"/>
      <c r="C300" s="139"/>
      <c r="D300" s="516"/>
      <c r="E300" s="608"/>
      <c r="F300" s="505"/>
      <c r="G300" s="518"/>
      <c r="H300" s="505"/>
      <c r="I300" s="505"/>
      <c r="J300" s="637" t="str">
        <f t="shared" si="21"/>
        <v/>
      </c>
      <c r="K300" s="360" t="str">
        <f t="shared" si="27"/>
        <v/>
      </c>
      <c r="L300" s="371" t="str">
        <f t="shared" si="28"/>
        <v/>
      </c>
      <c r="M300" s="372" t="str">
        <f t="shared" si="29"/>
        <v/>
      </c>
      <c r="N300" s="373" t="str">
        <f t="shared" si="30"/>
        <v/>
      </c>
      <c r="O300" s="234"/>
      <c r="P300" s="234"/>
      <c r="Q300" s="234"/>
      <c r="R300" s="234"/>
      <c r="S300" s="234"/>
      <c r="T300" s="234"/>
      <c r="U300" s="234"/>
      <c r="V300" s="234"/>
      <c r="W300" s="234"/>
      <c r="X300" s="234"/>
      <c r="Y300" s="234"/>
      <c r="Z300" s="234"/>
      <c r="AA300" s="374" t="str">
        <f t="shared" si="22"/>
        <v/>
      </c>
      <c r="AB300" s="375" t="str">
        <f t="shared" si="31"/>
        <v/>
      </c>
      <c r="AC300" s="375" t="str">
        <f t="shared" si="32"/>
        <v/>
      </c>
      <c r="AD300" s="375" t="str">
        <f t="shared" si="33"/>
        <v/>
      </c>
      <c r="AE300" s="272" t="str">
        <f t="shared" si="34"/>
        <v/>
      </c>
      <c r="AF300" s="641" t="e">
        <f t="shared" si="49"/>
        <v>#N/A</v>
      </c>
      <c r="AG300" s="639"/>
      <c r="AH300" s="642"/>
      <c r="AI300" s="235">
        <f t="shared" si="47"/>
        <v>0</v>
      </c>
      <c r="AJ300" s="235">
        <f t="shared" si="48"/>
        <v>0</v>
      </c>
      <c r="AK300" s="235" t="str">
        <f t="shared" si="45"/>
        <v/>
      </c>
      <c r="AL300" s="235">
        <f t="shared" si="50"/>
        <v>0</v>
      </c>
      <c r="AM300" s="235">
        <f t="shared" si="51"/>
        <v>0</v>
      </c>
      <c r="AN300" s="235" t="str">
        <f t="shared" si="52"/>
        <v/>
      </c>
      <c r="AO300" s="235">
        <f t="shared" si="53"/>
        <v>0</v>
      </c>
      <c r="AP300" s="235">
        <f t="shared" si="54"/>
        <v>0</v>
      </c>
      <c r="AQ300" s="235" t="str">
        <f t="shared" si="55"/>
        <v/>
      </c>
      <c r="AR300" s="235">
        <f t="shared" si="56"/>
        <v>0</v>
      </c>
      <c r="AS300" s="235">
        <f t="shared" si="57"/>
        <v>0</v>
      </c>
      <c r="AT300" s="235" t="str">
        <f t="shared" si="58"/>
        <v/>
      </c>
    </row>
    <row r="301" spans="1:46" ht="18" customHeight="1" x14ac:dyDescent="0.2">
      <c r="A301" s="234"/>
      <c r="B301" s="929" t="s">
        <v>16</v>
      </c>
      <c r="C301" s="138"/>
      <c r="D301" s="509"/>
      <c r="E301" s="510"/>
      <c r="F301" s="502"/>
      <c r="G301" s="511"/>
      <c r="H301" s="502"/>
      <c r="I301" s="502"/>
      <c r="J301" s="633" t="str">
        <f t="shared" si="21"/>
        <v/>
      </c>
      <c r="K301" s="346" t="str">
        <f t="shared" si="27"/>
        <v/>
      </c>
      <c r="L301" s="347" t="str">
        <f t="shared" si="28"/>
        <v/>
      </c>
      <c r="M301" s="348" t="str">
        <f t="shared" si="29"/>
        <v/>
      </c>
      <c r="N301" s="349" t="str">
        <f t="shared" si="30"/>
        <v/>
      </c>
      <c r="O301" s="234"/>
      <c r="P301" s="234"/>
      <c r="Q301" s="234"/>
      <c r="R301" s="234"/>
      <c r="S301" s="234"/>
      <c r="T301" s="234"/>
      <c r="U301" s="234"/>
      <c r="V301" s="234"/>
      <c r="W301" s="234"/>
      <c r="X301" s="234"/>
      <c r="Y301" s="234"/>
      <c r="Z301" s="234"/>
      <c r="AA301" s="380" t="str">
        <f t="shared" si="22"/>
        <v/>
      </c>
      <c r="AB301" s="381" t="str">
        <f t="shared" si="31"/>
        <v/>
      </c>
      <c r="AC301" s="381" t="str">
        <f t="shared" si="32"/>
        <v/>
      </c>
      <c r="AD301" s="381" t="str">
        <f t="shared" si="33"/>
        <v/>
      </c>
      <c r="AE301" s="381" t="str">
        <f t="shared" si="34"/>
        <v/>
      </c>
      <c r="AF301" s="643" t="e">
        <f>VLOOKUP(AA301,$C$226:$F$236,4,FALSE)</f>
        <v>#N/A</v>
      </c>
      <c r="AG301" s="635"/>
      <c r="AH301" s="644" t="str">
        <f t="shared" ref="AH301:AH311" si="59">IF(C226="","",C226)</f>
        <v/>
      </c>
      <c r="AI301" s="235">
        <f t="shared" ref="AI301:AI315" si="60">SUMIF($AA$301:$AA$315,$AH301,$AB$301:$AB$315)</f>
        <v>0</v>
      </c>
      <c r="AJ301" s="235">
        <f t="shared" ref="AJ301:AJ315" si="61">SUMIF($C$301:$C$315,$AH301,$E$301:$E$315)</f>
        <v>0</v>
      </c>
      <c r="AK301" s="235" t="str">
        <f t="shared" si="45"/>
        <v/>
      </c>
      <c r="AL301" s="235">
        <f>SUMIF($AA$301:$AA$315,$AH301,$AC$301:$AC$315)</f>
        <v>0</v>
      </c>
      <c r="AM301" s="235">
        <f>AJ301</f>
        <v>0</v>
      </c>
      <c r="AN301" s="235" t="str">
        <f>IF(AH301="","",IF(AM301=0,0,AL301/AM301))</f>
        <v/>
      </c>
      <c r="AO301" s="235">
        <f>SUMIF($AA$301:$AA$315,$AH301,$AD$301:$AD$315)</f>
        <v>0</v>
      </c>
      <c r="AP301" s="235">
        <f>AM301</f>
        <v>0</v>
      </c>
      <c r="AQ301" s="235" t="str">
        <f>IF(AH301="","",IF(AP301=0,0,AO301/AP301))</f>
        <v/>
      </c>
      <c r="AR301" s="235">
        <f>SUMIF($AA$301:$AA$315,$AH301,$AE$301:$AE$315)</f>
        <v>0</v>
      </c>
      <c r="AS301" s="235">
        <f>AP301</f>
        <v>0</v>
      </c>
      <c r="AT301" s="235" t="str">
        <f>IF(AH301="","",IF(AS301=0,0,AR301/AS301))</f>
        <v/>
      </c>
    </row>
    <row r="302" spans="1:46" ht="18" customHeight="1" x14ac:dyDescent="0.2">
      <c r="A302" s="234"/>
      <c r="B302" s="930"/>
      <c r="C302" s="159"/>
      <c r="D302" s="512"/>
      <c r="E302" s="605"/>
      <c r="F302" s="503"/>
      <c r="G302" s="514"/>
      <c r="H302" s="503"/>
      <c r="I302" s="503"/>
      <c r="J302" s="636" t="str">
        <f t="shared" si="21"/>
        <v/>
      </c>
      <c r="K302" s="354" t="str">
        <f t="shared" si="27"/>
        <v/>
      </c>
      <c r="L302" s="355" t="str">
        <f t="shared" si="28"/>
        <v/>
      </c>
      <c r="M302" s="356" t="str">
        <f t="shared" si="29"/>
        <v/>
      </c>
      <c r="N302" s="357" t="str">
        <f t="shared" si="30"/>
        <v/>
      </c>
      <c r="O302" s="234"/>
      <c r="P302" s="234"/>
      <c r="Q302" s="234"/>
      <c r="R302" s="234"/>
      <c r="S302" s="234"/>
      <c r="T302" s="234"/>
      <c r="U302" s="234"/>
      <c r="V302" s="234"/>
      <c r="W302" s="234"/>
      <c r="X302" s="234"/>
      <c r="Y302" s="234"/>
      <c r="Z302" s="234"/>
      <c r="AA302" s="358" t="str">
        <f t="shared" si="22"/>
        <v/>
      </c>
      <c r="AB302" s="351" t="str">
        <f t="shared" si="31"/>
        <v/>
      </c>
      <c r="AC302" s="351" t="str">
        <f t="shared" si="32"/>
        <v/>
      </c>
      <c r="AD302" s="351" t="str">
        <f t="shared" si="33"/>
        <v/>
      </c>
      <c r="AE302" s="351" t="str">
        <f t="shared" si="34"/>
        <v/>
      </c>
      <c r="AF302" s="241" t="e">
        <f t="shared" ref="AF302:AF315" si="62">VLOOKUP(AA302,$C$226:$F$236,4,FALSE)</f>
        <v>#N/A</v>
      </c>
      <c r="AG302" s="246"/>
      <c r="AH302" s="645" t="str">
        <f t="shared" si="59"/>
        <v/>
      </c>
      <c r="AI302" s="235">
        <f t="shared" si="60"/>
        <v>0</v>
      </c>
      <c r="AJ302" s="235">
        <f t="shared" si="61"/>
        <v>0</v>
      </c>
      <c r="AK302" s="235" t="str">
        <f t="shared" si="45"/>
        <v/>
      </c>
      <c r="AL302" s="235">
        <f>SUMIF($AA$301:$AA$315,$AH302,$AC$301:$AC$315)</f>
        <v>0</v>
      </c>
      <c r="AM302" s="235">
        <f>AJ302</f>
        <v>0</v>
      </c>
      <c r="AN302" s="235" t="str">
        <f>IF(AH302="","",IF(AM302=0,0,AL302/AM302))</f>
        <v/>
      </c>
      <c r="AO302" s="235">
        <f>SUMIF($AA$301:$AA$315,$AH302,$AD$301:$AD$315)</f>
        <v>0</v>
      </c>
      <c r="AP302" s="235">
        <f>AM302</f>
        <v>0</v>
      </c>
      <c r="AQ302" s="235" t="str">
        <f>IF(AH302="","",IF(AP302=0,0,AO302/AP302))</f>
        <v/>
      </c>
      <c r="AR302" s="235">
        <f>SUMIF($AA$301:$AA$315,$AH302,$AE$301:$AE$315)</f>
        <v>0</v>
      </c>
      <c r="AS302" s="235">
        <f>AP302</f>
        <v>0</v>
      </c>
      <c r="AT302" s="235" t="str">
        <f>IF(AH302="","",IF(AS302=0,0,AR302/AS302))</f>
        <v/>
      </c>
    </row>
    <row r="303" spans="1:46" ht="18" customHeight="1" x14ac:dyDescent="0.2">
      <c r="A303" s="234"/>
      <c r="B303" s="930"/>
      <c r="C303" s="159"/>
      <c r="D303" s="512"/>
      <c r="E303" s="605"/>
      <c r="F303" s="503"/>
      <c r="G303" s="514"/>
      <c r="H303" s="503"/>
      <c r="I303" s="503"/>
      <c r="J303" s="636" t="str">
        <f t="shared" ref="J303:J334" si="63">IF(C303="","",IF(D303="",0,VLOOKUP(D303,$B$168:$E$193,4,FALSE)))</f>
        <v/>
      </c>
      <c r="K303" s="354" t="str">
        <f t="shared" si="27"/>
        <v/>
      </c>
      <c r="L303" s="355" t="str">
        <f t="shared" si="28"/>
        <v/>
      </c>
      <c r="M303" s="356" t="str">
        <f t="shared" si="29"/>
        <v/>
      </c>
      <c r="N303" s="357" t="str">
        <f t="shared" si="30"/>
        <v/>
      </c>
      <c r="O303" s="234"/>
      <c r="P303" s="234"/>
      <c r="Q303" s="234"/>
      <c r="R303" s="234"/>
      <c r="S303" s="234"/>
      <c r="T303" s="234"/>
      <c r="U303" s="234"/>
      <c r="V303" s="234"/>
      <c r="W303" s="234"/>
      <c r="X303" s="234"/>
      <c r="Y303" s="234"/>
      <c r="Z303" s="234"/>
      <c r="AA303" s="358" t="str">
        <f t="shared" ref="AA303:AA334" si="64">IF(C303="","",C303)</f>
        <v/>
      </c>
      <c r="AB303" s="351" t="str">
        <f t="shared" si="31"/>
        <v/>
      </c>
      <c r="AC303" s="351" t="str">
        <f t="shared" si="32"/>
        <v/>
      </c>
      <c r="AD303" s="351" t="str">
        <f t="shared" si="33"/>
        <v/>
      </c>
      <c r="AE303" s="351" t="str">
        <f t="shared" si="34"/>
        <v/>
      </c>
      <c r="AF303" s="241" t="e">
        <f t="shared" si="62"/>
        <v>#N/A</v>
      </c>
      <c r="AG303" s="246"/>
      <c r="AH303" s="645" t="str">
        <f t="shared" si="59"/>
        <v/>
      </c>
      <c r="AI303" s="235">
        <f t="shared" si="60"/>
        <v>0</v>
      </c>
      <c r="AJ303" s="235">
        <f t="shared" si="61"/>
        <v>0</v>
      </c>
      <c r="AK303" s="235" t="str">
        <f>IF(AH303="","",IF(AJ303=0,0,AI303/AJ303))</f>
        <v/>
      </c>
      <c r="AL303" s="235">
        <f t="shared" ref="AL303:AL315" si="65">SUMIF($AA$301:$AA$315,$AH303,$AC$301:$AC$315)</f>
        <v>0</v>
      </c>
      <c r="AM303" s="235">
        <f t="shared" ref="AM303:AM315" si="66">AJ303</f>
        <v>0</v>
      </c>
      <c r="AN303" s="235" t="str">
        <f t="shared" ref="AN303:AN315" si="67">IF(AH303="","",IF(AM303=0,0,AL303/AM303))</f>
        <v/>
      </c>
      <c r="AO303" s="235">
        <f t="shared" ref="AO303:AO315" si="68">SUMIF($AA$301:$AA$315,$AH303,$AD$301:$AD$315)</f>
        <v>0</v>
      </c>
      <c r="AP303" s="235">
        <f t="shared" ref="AP303:AP315" si="69">AM303</f>
        <v>0</v>
      </c>
      <c r="AQ303" s="235" t="str">
        <f t="shared" ref="AQ303:AQ315" si="70">IF(AH303="","",IF(AP303=0,0,AO303/AP303))</f>
        <v/>
      </c>
      <c r="AR303" s="235">
        <f t="shared" ref="AR303:AR315" si="71">SUMIF($AA$301:$AA$315,$AH303,$AE$301:$AE$315)</f>
        <v>0</v>
      </c>
      <c r="AS303" s="235">
        <f t="shared" ref="AS303:AS315" si="72">AP303</f>
        <v>0</v>
      </c>
      <c r="AT303" s="235" t="str">
        <f t="shared" ref="AT303:AT315" si="73">IF(AH303="","",IF(AS303=0,0,AR303/AS303))</f>
        <v/>
      </c>
    </row>
    <row r="304" spans="1:46" ht="18" customHeight="1" x14ac:dyDescent="0.2">
      <c r="A304" s="234"/>
      <c r="B304" s="930"/>
      <c r="C304" s="159"/>
      <c r="D304" s="512"/>
      <c r="E304" s="605"/>
      <c r="F304" s="503"/>
      <c r="G304" s="514"/>
      <c r="H304" s="503"/>
      <c r="I304" s="503"/>
      <c r="J304" s="636" t="str">
        <f t="shared" si="63"/>
        <v/>
      </c>
      <c r="K304" s="354" t="str">
        <f t="shared" ref="K304:K335" si="74">IF(C304="","",IF(D304="",0,(E304*F304*J304)/E304))</f>
        <v/>
      </c>
      <c r="L304" s="355" t="str">
        <f t="shared" si="28"/>
        <v/>
      </c>
      <c r="M304" s="356" t="str">
        <f t="shared" si="29"/>
        <v/>
      </c>
      <c r="N304" s="357" t="str">
        <f t="shared" si="30"/>
        <v/>
      </c>
      <c r="O304" s="234"/>
      <c r="P304" s="234"/>
      <c r="Q304" s="234"/>
      <c r="R304" s="234"/>
      <c r="S304" s="234"/>
      <c r="T304" s="234"/>
      <c r="U304" s="234"/>
      <c r="V304" s="234"/>
      <c r="W304" s="234"/>
      <c r="X304" s="234"/>
      <c r="Y304" s="234"/>
      <c r="Z304" s="234"/>
      <c r="AA304" s="358" t="str">
        <f t="shared" si="64"/>
        <v/>
      </c>
      <c r="AB304" s="351" t="str">
        <f t="shared" ref="AB304:AB335" si="75">IF(AA304="","",E304*K304)</f>
        <v/>
      </c>
      <c r="AC304" s="351" t="str">
        <f t="shared" si="32"/>
        <v/>
      </c>
      <c r="AD304" s="351" t="str">
        <f t="shared" si="33"/>
        <v/>
      </c>
      <c r="AE304" s="351" t="str">
        <f t="shared" si="34"/>
        <v/>
      </c>
      <c r="AF304" s="241" t="e">
        <f t="shared" si="62"/>
        <v>#N/A</v>
      </c>
      <c r="AG304" s="246"/>
      <c r="AH304" s="645" t="str">
        <f t="shared" si="59"/>
        <v/>
      </c>
      <c r="AI304" s="235">
        <f t="shared" si="60"/>
        <v>0</v>
      </c>
      <c r="AJ304" s="235">
        <f t="shared" si="61"/>
        <v>0</v>
      </c>
      <c r="AK304" s="235" t="str">
        <f t="shared" si="45"/>
        <v/>
      </c>
      <c r="AL304" s="235">
        <f t="shared" si="65"/>
        <v>0</v>
      </c>
      <c r="AM304" s="235">
        <f t="shared" si="66"/>
        <v>0</v>
      </c>
      <c r="AN304" s="235" t="str">
        <f t="shared" si="67"/>
        <v/>
      </c>
      <c r="AO304" s="235">
        <f t="shared" si="68"/>
        <v>0</v>
      </c>
      <c r="AP304" s="235">
        <f t="shared" si="69"/>
        <v>0</v>
      </c>
      <c r="AQ304" s="235" t="str">
        <f t="shared" si="70"/>
        <v/>
      </c>
      <c r="AR304" s="235">
        <f t="shared" si="71"/>
        <v>0</v>
      </c>
      <c r="AS304" s="235">
        <f t="shared" si="72"/>
        <v>0</v>
      </c>
      <c r="AT304" s="235" t="str">
        <f t="shared" si="73"/>
        <v/>
      </c>
    </row>
    <row r="305" spans="1:46" ht="18" customHeight="1" x14ac:dyDescent="0.2">
      <c r="A305" s="234"/>
      <c r="B305" s="930"/>
      <c r="C305" s="159"/>
      <c r="D305" s="512"/>
      <c r="E305" s="605"/>
      <c r="F305" s="503"/>
      <c r="G305" s="514"/>
      <c r="H305" s="503"/>
      <c r="I305" s="503"/>
      <c r="J305" s="636" t="str">
        <f t="shared" si="63"/>
        <v/>
      </c>
      <c r="K305" s="354" t="str">
        <f t="shared" si="74"/>
        <v/>
      </c>
      <c r="L305" s="355" t="str">
        <f t="shared" si="28"/>
        <v/>
      </c>
      <c r="M305" s="356" t="str">
        <f t="shared" si="29"/>
        <v/>
      </c>
      <c r="N305" s="357" t="str">
        <f t="shared" si="30"/>
        <v/>
      </c>
      <c r="O305" s="234"/>
      <c r="P305" s="234"/>
      <c r="Q305" s="234"/>
      <c r="R305" s="234"/>
      <c r="S305" s="234"/>
      <c r="T305" s="234"/>
      <c r="U305" s="234"/>
      <c r="V305" s="234"/>
      <c r="W305" s="234"/>
      <c r="X305" s="234"/>
      <c r="Y305" s="234"/>
      <c r="Z305" s="234"/>
      <c r="AA305" s="358" t="str">
        <f t="shared" si="64"/>
        <v/>
      </c>
      <c r="AB305" s="351" t="str">
        <f t="shared" si="75"/>
        <v/>
      </c>
      <c r="AC305" s="351" t="str">
        <f t="shared" si="32"/>
        <v/>
      </c>
      <c r="AD305" s="351" t="str">
        <f t="shared" si="33"/>
        <v/>
      </c>
      <c r="AE305" s="351" t="str">
        <f t="shared" si="34"/>
        <v/>
      </c>
      <c r="AF305" s="241" t="e">
        <f t="shared" si="62"/>
        <v>#N/A</v>
      </c>
      <c r="AG305" s="246"/>
      <c r="AH305" s="645" t="str">
        <f t="shared" si="59"/>
        <v/>
      </c>
      <c r="AI305" s="235">
        <f t="shared" si="60"/>
        <v>0</v>
      </c>
      <c r="AJ305" s="235">
        <f t="shared" si="61"/>
        <v>0</v>
      </c>
      <c r="AK305" s="235" t="str">
        <f t="shared" si="45"/>
        <v/>
      </c>
      <c r="AL305" s="235">
        <f t="shared" si="65"/>
        <v>0</v>
      </c>
      <c r="AM305" s="235">
        <f t="shared" si="66"/>
        <v>0</v>
      </c>
      <c r="AN305" s="235" t="str">
        <f t="shared" si="67"/>
        <v/>
      </c>
      <c r="AO305" s="235">
        <f t="shared" si="68"/>
        <v>0</v>
      </c>
      <c r="AP305" s="235">
        <f t="shared" si="69"/>
        <v>0</v>
      </c>
      <c r="AQ305" s="235" t="str">
        <f t="shared" si="70"/>
        <v/>
      </c>
      <c r="AR305" s="235">
        <f t="shared" si="71"/>
        <v>0</v>
      </c>
      <c r="AS305" s="235">
        <f t="shared" si="72"/>
        <v>0</v>
      </c>
      <c r="AT305" s="235" t="str">
        <f t="shared" si="73"/>
        <v/>
      </c>
    </row>
    <row r="306" spans="1:46" ht="18" customHeight="1" x14ac:dyDescent="0.2">
      <c r="A306" s="234"/>
      <c r="B306" s="930"/>
      <c r="C306" s="159"/>
      <c r="D306" s="512"/>
      <c r="E306" s="605"/>
      <c r="F306" s="503"/>
      <c r="G306" s="514"/>
      <c r="H306" s="503"/>
      <c r="I306" s="503"/>
      <c r="J306" s="636" t="str">
        <f t="shared" si="63"/>
        <v/>
      </c>
      <c r="K306" s="354" t="str">
        <f t="shared" si="74"/>
        <v/>
      </c>
      <c r="L306" s="355" t="str">
        <f t="shared" si="28"/>
        <v/>
      </c>
      <c r="M306" s="356" t="str">
        <f t="shared" si="29"/>
        <v/>
      </c>
      <c r="N306" s="357" t="str">
        <f t="shared" si="30"/>
        <v/>
      </c>
      <c r="O306" s="234"/>
      <c r="P306" s="234"/>
      <c r="Q306" s="234"/>
      <c r="R306" s="234"/>
      <c r="S306" s="234"/>
      <c r="T306" s="234"/>
      <c r="U306" s="234"/>
      <c r="V306" s="234"/>
      <c r="W306" s="234"/>
      <c r="X306" s="234"/>
      <c r="Y306" s="234"/>
      <c r="Z306" s="234"/>
      <c r="AA306" s="358" t="str">
        <f t="shared" si="64"/>
        <v/>
      </c>
      <c r="AB306" s="351" t="str">
        <f t="shared" si="75"/>
        <v/>
      </c>
      <c r="AC306" s="351" t="str">
        <f t="shared" si="32"/>
        <v/>
      </c>
      <c r="AD306" s="351" t="str">
        <f t="shared" si="33"/>
        <v/>
      </c>
      <c r="AE306" s="351" t="str">
        <f t="shared" si="34"/>
        <v/>
      </c>
      <c r="AF306" s="241" t="e">
        <f t="shared" si="62"/>
        <v>#N/A</v>
      </c>
      <c r="AG306" s="246"/>
      <c r="AH306" s="645" t="str">
        <f t="shared" si="59"/>
        <v/>
      </c>
      <c r="AI306" s="235">
        <f t="shared" si="60"/>
        <v>0</v>
      </c>
      <c r="AJ306" s="235">
        <f t="shared" si="61"/>
        <v>0</v>
      </c>
      <c r="AK306" s="235" t="str">
        <f t="shared" si="45"/>
        <v/>
      </c>
      <c r="AL306" s="235">
        <f t="shared" si="65"/>
        <v>0</v>
      </c>
      <c r="AM306" s="235">
        <f t="shared" si="66"/>
        <v>0</v>
      </c>
      <c r="AN306" s="235" t="str">
        <f t="shared" si="67"/>
        <v/>
      </c>
      <c r="AO306" s="235">
        <f t="shared" si="68"/>
        <v>0</v>
      </c>
      <c r="AP306" s="235">
        <f t="shared" si="69"/>
        <v>0</v>
      </c>
      <c r="AQ306" s="235" t="str">
        <f t="shared" si="70"/>
        <v/>
      </c>
      <c r="AR306" s="235">
        <f t="shared" si="71"/>
        <v>0</v>
      </c>
      <c r="AS306" s="235">
        <f t="shared" si="72"/>
        <v>0</v>
      </c>
      <c r="AT306" s="235" t="str">
        <f t="shared" si="73"/>
        <v/>
      </c>
    </row>
    <row r="307" spans="1:46" ht="18" customHeight="1" x14ac:dyDescent="0.2">
      <c r="A307" s="234"/>
      <c r="B307" s="930"/>
      <c r="C307" s="159"/>
      <c r="D307" s="512"/>
      <c r="E307" s="605"/>
      <c r="F307" s="503"/>
      <c r="G307" s="514"/>
      <c r="H307" s="503"/>
      <c r="I307" s="503"/>
      <c r="J307" s="636" t="str">
        <f t="shared" si="63"/>
        <v/>
      </c>
      <c r="K307" s="354" t="str">
        <f t="shared" si="74"/>
        <v/>
      </c>
      <c r="L307" s="355" t="str">
        <f t="shared" si="28"/>
        <v/>
      </c>
      <c r="M307" s="356" t="str">
        <f t="shared" si="29"/>
        <v/>
      </c>
      <c r="N307" s="357" t="str">
        <f t="shared" si="30"/>
        <v/>
      </c>
      <c r="O307" s="234"/>
      <c r="P307" s="234"/>
      <c r="Q307" s="234"/>
      <c r="R307" s="234"/>
      <c r="S307" s="234"/>
      <c r="T307" s="234"/>
      <c r="U307" s="234"/>
      <c r="V307" s="234"/>
      <c r="W307" s="234"/>
      <c r="X307" s="234"/>
      <c r="Y307" s="234"/>
      <c r="Z307" s="234"/>
      <c r="AA307" s="358" t="str">
        <f t="shared" si="64"/>
        <v/>
      </c>
      <c r="AB307" s="351" t="str">
        <f t="shared" si="75"/>
        <v/>
      </c>
      <c r="AC307" s="351" t="str">
        <f t="shared" si="32"/>
        <v/>
      </c>
      <c r="AD307" s="351" t="str">
        <f t="shared" si="33"/>
        <v/>
      </c>
      <c r="AE307" s="351" t="str">
        <f t="shared" si="34"/>
        <v/>
      </c>
      <c r="AF307" s="241" t="e">
        <f t="shared" si="62"/>
        <v>#N/A</v>
      </c>
      <c r="AG307" s="246"/>
      <c r="AH307" s="645" t="str">
        <f t="shared" si="59"/>
        <v/>
      </c>
      <c r="AI307" s="235">
        <f t="shared" si="60"/>
        <v>0</v>
      </c>
      <c r="AJ307" s="235">
        <f t="shared" si="61"/>
        <v>0</v>
      </c>
      <c r="AK307" s="235" t="str">
        <f t="shared" si="45"/>
        <v/>
      </c>
      <c r="AL307" s="235">
        <f t="shared" si="65"/>
        <v>0</v>
      </c>
      <c r="AM307" s="235">
        <f t="shared" si="66"/>
        <v>0</v>
      </c>
      <c r="AN307" s="235" t="str">
        <f t="shared" si="67"/>
        <v/>
      </c>
      <c r="AO307" s="235">
        <f t="shared" si="68"/>
        <v>0</v>
      </c>
      <c r="AP307" s="235">
        <f t="shared" si="69"/>
        <v>0</v>
      </c>
      <c r="AQ307" s="235" t="str">
        <f t="shared" si="70"/>
        <v/>
      </c>
      <c r="AR307" s="235">
        <f t="shared" si="71"/>
        <v>0</v>
      </c>
      <c r="AS307" s="235">
        <f t="shared" si="72"/>
        <v>0</v>
      </c>
      <c r="AT307" s="235" t="str">
        <f t="shared" si="73"/>
        <v/>
      </c>
    </row>
    <row r="308" spans="1:46" ht="18" customHeight="1" x14ac:dyDescent="0.2">
      <c r="A308" s="234"/>
      <c r="B308" s="930"/>
      <c r="C308" s="159"/>
      <c r="D308" s="512"/>
      <c r="E308" s="605"/>
      <c r="F308" s="503"/>
      <c r="G308" s="514"/>
      <c r="H308" s="503"/>
      <c r="I308" s="503"/>
      <c r="J308" s="636" t="str">
        <f t="shared" si="63"/>
        <v/>
      </c>
      <c r="K308" s="354" t="str">
        <f t="shared" si="74"/>
        <v/>
      </c>
      <c r="L308" s="355" t="str">
        <f t="shared" si="28"/>
        <v/>
      </c>
      <c r="M308" s="356" t="str">
        <f t="shared" si="29"/>
        <v/>
      </c>
      <c r="N308" s="357" t="str">
        <f t="shared" si="30"/>
        <v/>
      </c>
      <c r="O308" s="234"/>
      <c r="P308" s="234"/>
      <c r="Q308" s="234"/>
      <c r="R308" s="234"/>
      <c r="S308" s="234"/>
      <c r="T308" s="234"/>
      <c r="U308" s="234"/>
      <c r="V308" s="234"/>
      <c r="W308" s="234"/>
      <c r="X308" s="234"/>
      <c r="Y308" s="234"/>
      <c r="Z308" s="234"/>
      <c r="AA308" s="358" t="str">
        <f t="shared" si="64"/>
        <v/>
      </c>
      <c r="AB308" s="351" t="str">
        <f t="shared" si="75"/>
        <v/>
      </c>
      <c r="AC308" s="351" t="str">
        <f t="shared" si="32"/>
        <v/>
      </c>
      <c r="AD308" s="351" t="str">
        <f t="shared" si="33"/>
        <v/>
      </c>
      <c r="AE308" s="351" t="str">
        <f t="shared" si="34"/>
        <v/>
      </c>
      <c r="AF308" s="241" t="e">
        <f t="shared" si="62"/>
        <v>#N/A</v>
      </c>
      <c r="AG308" s="246"/>
      <c r="AH308" s="645" t="str">
        <f t="shared" si="59"/>
        <v/>
      </c>
      <c r="AI308" s="235">
        <f t="shared" si="60"/>
        <v>0</v>
      </c>
      <c r="AJ308" s="235">
        <f t="shared" si="61"/>
        <v>0</v>
      </c>
      <c r="AK308" s="235" t="str">
        <f t="shared" si="45"/>
        <v/>
      </c>
      <c r="AL308" s="235">
        <f t="shared" si="65"/>
        <v>0</v>
      </c>
      <c r="AM308" s="235">
        <f t="shared" si="66"/>
        <v>0</v>
      </c>
      <c r="AN308" s="235" t="str">
        <f t="shared" si="67"/>
        <v/>
      </c>
      <c r="AO308" s="235">
        <f t="shared" si="68"/>
        <v>0</v>
      </c>
      <c r="AP308" s="235">
        <f t="shared" si="69"/>
        <v>0</v>
      </c>
      <c r="AQ308" s="235" t="str">
        <f t="shared" si="70"/>
        <v/>
      </c>
      <c r="AR308" s="235">
        <f t="shared" si="71"/>
        <v>0</v>
      </c>
      <c r="AS308" s="235">
        <f t="shared" si="72"/>
        <v>0</v>
      </c>
      <c r="AT308" s="235" t="str">
        <f t="shared" si="73"/>
        <v/>
      </c>
    </row>
    <row r="309" spans="1:46" ht="18" customHeight="1" x14ac:dyDescent="0.2">
      <c r="A309" s="234"/>
      <c r="B309" s="930"/>
      <c r="C309" s="159"/>
      <c r="D309" s="512"/>
      <c r="E309" s="605"/>
      <c r="F309" s="503"/>
      <c r="G309" s="514"/>
      <c r="H309" s="503"/>
      <c r="I309" s="503"/>
      <c r="J309" s="636" t="str">
        <f t="shared" si="63"/>
        <v/>
      </c>
      <c r="K309" s="354" t="str">
        <f t="shared" si="74"/>
        <v/>
      </c>
      <c r="L309" s="355" t="str">
        <f t="shared" si="28"/>
        <v/>
      </c>
      <c r="M309" s="356" t="str">
        <f t="shared" si="29"/>
        <v/>
      </c>
      <c r="N309" s="357" t="str">
        <f t="shared" si="30"/>
        <v/>
      </c>
      <c r="O309" s="234"/>
      <c r="P309" s="234"/>
      <c r="Q309" s="234"/>
      <c r="R309" s="234"/>
      <c r="S309" s="234"/>
      <c r="T309" s="234"/>
      <c r="U309" s="234"/>
      <c r="V309" s="234"/>
      <c r="W309" s="234"/>
      <c r="X309" s="234"/>
      <c r="Y309" s="234"/>
      <c r="Z309" s="234"/>
      <c r="AA309" s="358" t="str">
        <f t="shared" si="64"/>
        <v/>
      </c>
      <c r="AB309" s="351" t="str">
        <f t="shared" si="75"/>
        <v/>
      </c>
      <c r="AC309" s="351" t="str">
        <f t="shared" si="32"/>
        <v/>
      </c>
      <c r="AD309" s="351" t="str">
        <f t="shared" si="33"/>
        <v/>
      </c>
      <c r="AE309" s="351" t="str">
        <f t="shared" si="34"/>
        <v/>
      </c>
      <c r="AF309" s="241" t="e">
        <f t="shared" si="62"/>
        <v>#N/A</v>
      </c>
      <c r="AG309" s="246"/>
      <c r="AH309" s="645" t="str">
        <f t="shared" si="59"/>
        <v/>
      </c>
      <c r="AI309" s="235">
        <f t="shared" si="60"/>
        <v>0</v>
      </c>
      <c r="AJ309" s="235">
        <f t="shared" si="61"/>
        <v>0</v>
      </c>
      <c r="AK309" s="235" t="str">
        <f t="shared" si="45"/>
        <v/>
      </c>
      <c r="AL309" s="235">
        <f t="shared" si="65"/>
        <v>0</v>
      </c>
      <c r="AM309" s="235">
        <f t="shared" si="66"/>
        <v>0</v>
      </c>
      <c r="AN309" s="235" t="str">
        <f t="shared" si="67"/>
        <v/>
      </c>
      <c r="AO309" s="235">
        <f t="shared" si="68"/>
        <v>0</v>
      </c>
      <c r="AP309" s="235">
        <f t="shared" si="69"/>
        <v>0</v>
      </c>
      <c r="AQ309" s="235" t="str">
        <f t="shared" si="70"/>
        <v/>
      </c>
      <c r="AR309" s="235">
        <f t="shared" si="71"/>
        <v>0</v>
      </c>
      <c r="AS309" s="235">
        <f t="shared" si="72"/>
        <v>0</v>
      </c>
      <c r="AT309" s="235" t="str">
        <f t="shared" si="73"/>
        <v/>
      </c>
    </row>
    <row r="310" spans="1:46" ht="18" customHeight="1" x14ac:dyDescent="0.2">
      <c r="A310" s="234"/>
      <c r="B310" s="930"/>
      <c r="C310" s="159"/>
      <c r="D310" s="512"/>
      <c r="E310" s="605"/>
      <c r="F310" s="503"/>
      <c r="G310" s="514"/>
      <c r="H310" s="503"/>
      <c r="I310" s="503"/>
      <c r="J310" s="636" t="str">
        <f t="shared" si="63"/>
        <v/>
      </c>
      <c r="K310" s="354" t="str">
        <f t="shared" si="74"/>
        <v/>
      </c>
      <c r="L310" s="355" t="str">
        <f t="shared" si="28"/>
        <v/>
      </c>
      <c r="M310" s="356" t="str">
        <f t="shared" si="29"/>
        <v/>
      </c>
      <c r="N310" s="357" t="str">
        <f t="shared" si="30"/>
        <v/>
      </c>
      <c r="O310" s="234"/>
      <c r="P310" s="234"/>
      <c r="Q310" s="234"/>
      <c r="R310" s="234"/>
      <c r="S310" s="234"/>
      <c r="T310" s="234"/>
      <c r="U310" s="234"/>
      <c r="V310" s="234"/>
      <c r="W310" s="234"/>
      <c r="X310" s="234"/>
      <c r="Y310" s="234"/>
      <c r="Z310" s="234"/>
      <c r="AA310" s="358" t="str">
        <f t="shared" si="64"/>
        <v/>
      </c>
      <c r="AB310" s="351" t="str">
        <f t="shared" si="75"/>
        <v/>
      </c>
      <c r="AC310" s="351" t="str">
        <f t="shared" si="32"/>
        <v/>
      </c>
      <c r="AD310" s="351" t="str">
        <f t="shared" si="33"/>
        <v/>
      </c>
      <c r="AE310" s="351" t="str">
        <f t="shared" si="34"/>
        <v/>
      </c>
      <c r="AF310" s="241" t="e">
        <f t="shared" si="62"/>
        <v>#N/A</v>
      </c>
      <c r="AG310" s="246"/>
      <c r="AH310" s="645" t="str">
        <f t="shared" si="59"/>
        <v/>
      </c>
      <c r="AI310" s="235">
        <f t="shared" si="60"/>
        <v>0</v>
      </c>
      <c r="AJ310" s="235">
        <f t="shared" si="61"/>
        <v>0</v>
      </c>
      <c r="AK310" s="235" t="str">
        <f t="shared" si="45"/>
        <v/>
      </c>
      <c r="AL310" s="235">
        <f t="shared" si="65"/>
        <v>0</v>
      </c>
      <c r="AM310" s="235">
        <f t="shared" si="66"/>
        <v>0</v>
      </c>
      <c r="AN310" s="235" t="str">
        <f t="shared" si="67"/>
        <v/>
      </c>
      <c r="AO310" s="235">
        <f t="shared" si="68"/>
        <v>0</v>
      </c>
      <c r="AP310" s="235">
        <f t="shared" si="69"/>
        <v>0</v>
      </c>
      <c r="AQ310" s="235" t="str">
        <f t="shared" si="70"/>
        <v/>
      </c>
      <c r="AR310" s="235">
        <f t="shared" si="71"/>
        <v>0</v>
      </c>
      <c r="AS310" s="235">
        <f t="shared" si="72"/>
        <v>0</v>
      </c>
      <c r="AT310" s="235" t="str">
        <f t="shared" si="73"/>
        <v/>
      </c>
    </row>
    <row r="311" spans="1:46" ht="18" customHeight="1" x14ac:dyDescent="0.2">
      <c r="A311" s="234"/>
      <c r="B311" s="930"/>
      <c r="C311" s="159"/>
      <c r="D311" s="512"/>
      <c r="E311" s="605"/>
      <c r="F311" s="503"/>
      <c r="G311" s="514"/>
      <c r="H311" s="503"/>
      <c r="I311" s="503"/>
      <c r="J311" s="636" t="str">
        <f t="shared" si="63"/>
        <v/>
      </c>
      <c r="K311" s="354" t="str">
        <f t="shared" si="74"/>
        <v/>
      </c>
      <c r="L311" s="355" t="str">
        <f t="shared" si="28"/>
        <v/>
      </c>
      <c r="M311" s="356" t="str">
        <f t="shared" si="29"/>
        <v/>
      </c>
      <c r="N311" s="357" t="str">
        <f t="shared" si="30"/>
        <v/>
      </c>
      <c r="O311" s="234"/>
      <c r="P311" s="234"/>
      <c r="Q311" s="234"/>
      <c r="R311" s="234"/>
      <c r="S311" s="234"/>
      <c r="T311" s="234"/>
      <c r="U311" s="234"/>
      <c r="V311" s="234"/>
      <c r="W311" s="234"/>
      <c r="X311" s="234"/>
      <c r="Y311" s="234"/>
      <c r="Z311" s="234"/>
      <c r="AA311" s="358" t="str">
        <f t="shared" si="64"/>
        <v/>
      </c>
      <c r="AB311" s="351" t="str">
        <f t="shared" si="75"/>
        <v/>
      </c>
      <c r="AC311" s="351" t="str">
        <f t="shared" si="32"/>
        <v/>
      </c>
      <c r="AD311" s="351" t="str">
        <f t="shared" si="33"/>
        <v/>
      </c>
      <c r="AE311" s="351" t="str">
        <f t="shared" si="34"/>
        <v/>
      </c>
      <c r="AF311" s="241" t="e">
        <f t="shared" si="62"/>
        <v>#N/A</v>
      </c>
      <c r="AG311" s="246"/>
      <c r="AH311" s="645" t="str">
        <f t="shared" si="59"/>
        <v/>
      </c>
      <c r="AI311" s="235">
        <f t="shared" si="60"/>
        <v>0</v>
      </c>
      <c r="AJ311" s="235">
        <f t="shared" si="61"/>
        <v>0</v>
      </c>
      <c r="AK311" s="235" t="str">
        <f t="shared" si="45"/>
        <v/>
      </c>
      <c r="AL311" s="235">
        <f t="shared" si="65"/>
        <v>0</v>
      </c>
      <c r="AM311" s="235">
        <f t="shared" si="66"/>
        <v>0</v>
      </c>
      <c r="AN311" s="235" t="str">
        <f t="shared" si="67"/>
        <v/>
      </c>
      <c r="AO311" s="235">
        <f t="shared" si="68"/>
        <v>0</v>
      </c>
      <c r="AP311" s="235">
        <f t="shared" si="69"/>
        <v>0</v>
      </c>
      <c r="AQ311" s="235" t="str">
        <f t="shared" si="70"/>
        <v/>
      </c>
      <c r="AR311" s="235">
        <f t="shared" si="71"/>
        <v>0</v>
      </c>
      <c r="AS311" s="235">
        <f t="shared" si="72"/>
        <v>0</v>
      </c>
      <c r="AT311" s="235" t="str">
        <f t="shared" si="73"/>
        <v/>
      </c>
    </row>
    <row r="312" spans="1:46" ht="18" customHeight="1" x14ac:dyDescent="0.2">
      <c r="A312" s="234"/>
      <c r="B312" s="930"/>
      <c r="C312" s="159"/>
      <c r="D312" s="512"/>
      <c r="E312" s="605"/>
      <c r="F312" s="503"/>
      <c r="G312" s="514"/>
      <c r="H312" s="503"/>
      <c r="I312" s="503"/>
      <c r="J312" s="636" t="str">
        <f t="shared" si="63"/>
        <v/>
      </c>
      <c r="K312" s="354" t="str">
        <f t="shared" si="74"/>
        <v/>
      </c>
      <c r="L312" s="355" t="str">
        <f t="shared" si="28"/>
        <v/>
      </c>
      <c r="M312" s="356" t="str">
        <f t="shared" si="29"/>
        <v/>
      </c>
      <c r="N312" s="357" t="str">
        <f t="shared" si="30"/>
        <v/>
      </c>
      <c r="O312" s="234"/>
      <c r="P312" s="234"/>
      <c r="Q312" s="234"/>
      <c r="R312" s="234"/>
      <c r="S312" s="234"/>
      <c r="T312" s="234"/>
      <c r="U312" s="234"/>
      <c r="V312" s="234"/>
      <c r="W312" s="234"/>
      <c r="X312" s="234"/>
      <c r="Y312" s="234"/>
      <c r="Z312" s="234"/>
      <c r="AA312" s="358" t="str">
        <f t="shared" si="64"/>
        <v/>
      </c>
      <c r="AB312" s="351" t="str">
        <f t="shared" si="75"/>
        <v/>
      </c>
      <c r="AC312" s="351" t="str">
        <f t="shared" si="32"/>
        <v/>
      </c>
      <c r="AD312" s="351" t="str">
        <f t="shared" si="33"/>
        <v/>
      </c>
      <c r="AE312" s="351" t="str">
        <f t="shared" si="34"/>
        <v/>
      </c>
      <c r="AF312" s="241" t="e">
        <f t="shared" si="62"/>
        <v>#N/A</v>
      </c>
      <c r="AG312" s="246"/>
      <c r="AH312" s="645"/>
      <c r="AI312" s="235">
        <f t="shared" si="60"/>
        <v>0</v>
      </c>
      <c r="AJ312" s="235">
        <f t="shared" si="61"/>
        <v>0</v>
      </c>
      <c r="AK312" s="235" t="str">
        <f t="shared" si="45"/>
        <v/>
      </c>
      <c r="AL312" s="235">
        <f t="shared" si="65"/>
        <v>0</v>
      </c>
      <c r="AM312" s="235">
        <f t="shared" si="66"/>
        <v>0</v>
      </c>
      <c r="AN312" s="235" t="str">
        <f t="shared" si="67"/>
        <v/>
      </c>
      <c r="AO312" s="235">
        <f t="shared" si="68"/>
        <v>0</v>
      </c>
      <c r="AP312" s="235">
        <f t="shared" si="69"/>
        <v>0</v>
      </c>
      <c r="AQ312" s="235" t="str">
        <f t="shared" si="70"/>
        <v/>
      </c>
      <c r="AR312" s="235">
        <f t="shared" si="71"/>
        <v>0</v>
      </c>
      <c r="AS312" s="235">
        <f t="shared" si="72"/>
        <v>0</v>
      </c>
      <c r="AT312" s="235" t="str">
        <f t="shared" si="73"/>
        <v/>
      </c>
    </row>
    <row r="313" spans="1:46" ht="18" customHeight="1" x14ac:dyDescent="0.2">
      <c r="A313" s="234"/>
      <c r="B313" s="930"/>
      <c r="C313" s="159"/>
      <c r="D313" s="512"/>
      <c r="E313" s="605"/>
      <c r="F313" s="503"/>
      <c r="G313" s="514"/>
      <c r="H313" s="503"/>
      <c r="I313" s="503"/>
      <c r="J313" s="636" t="str">
        <f t="shared" si="63"/>
        <v/>
      </c>
      <c r="K313" s="354" t="str">
        <f t="shared" si="74"/>
        <v/>
      </c>
      <c r="L313" s="355" t="str">
        <f t="shared" si="28"/>
        <v/>
      </c>
      <c r="M313" s="356" t="str">
        <f t="shared" si="29"/>
        <v/>
      </c>
      <c r="N313" s="357" t="str">
        <f t="shared" si="30"/>
        <v/>
      </c>
      <c r="O313" s="234"/>
      <c r="P313" s="234"/>
      <c r="Q313" s="234"/>
      <c r="R313" s="234"/>
      <c r="S313" s="234"/>
      <c r="T313" s="234"/>
      <c r="U313" s="234"/>
      <c r="V313" s="234"/>
      <c r="W313" s="234"/>
      <c r="X313" s="234"/>
      <c r="Y313" s="234"/>
      <c r="Z313" s="234"/>
      <c r="AA313" s="358" t="str">
        <f t="shared" si="64"/>
        <v/>
      </c>
      <c r="AB313" s="351" t="str">
        <f t="shared" si="75"/>
        <v/>
      </c>
      <c r="AC313" s="351" t="str">
        <f t="shared" si="32"/>
        <v/>
      </c>
      <c r="AD313" s="351" t="str">
        <f t="shared" si="33"/>
        <v/>
      </c>
      <c r="AE313" s="351" t="str">
        <f t="shared" si="34"/>
        <v/>
      </c>
      <c r="AF313" s="241" t="e">
        <f t="shared" si="62"/>
        <v>#N/A</v>
      </c>
      <c r="AG313" s="246"/>
      <c r="AH313" s="645"/>
      <c r="AI313" s="235">
        <f t="shared" si="60"/>
        <v>0</v>
      </c>
      <c r="AJ313" s="235">
        <f t="shared" si="61"/>
        <v>0</v>
      </c>
      <c r="AK313" s="235" t="str">
        <f t="shared" si="45"/>
        <v/>
      </c>
      <c r="AL313" s="235">
        <f t="shared" si="65"/>
        <v>0</v>
      </c>
      <c r="AM313" s="235">
        <f t="shared" si="66"/>
        <v>0</v>
      </c>
      <c r="AN313" s="235" t="str">
        <f t="shared" si="67"/>
        <v/>
      </c>
      <c r="AO313" s="235">
        <f t="shared" si="68"/>
        <v>0</v>
      </c>
      <c r="AP313" s="235">
        <f t="shared" si="69"/>
        <v>0</v>
      </c>
      <c r="AQ313" s="235" t="str">
        <f t="shared" si="70"/>
        <v/>
      </c>
      <c r="AR313" s="235">
        <f t="shared" si="71"/>
        <v>0</v>
      </c>
      <c r="AS313" s="235">
        <f t="shared" si="72"/>
        <v>0</v>
      </c>
      <c r="AT313" s="235" t="str">
        <f t="shared" si="73"/>
        <v/>
      </c>
    </row>
    <row r="314" spans="1:46" ht="18" customHeight="1" x14ac:dyDescent="0.2">
      <c r="A314" s="234"/>
      <c r="B314" s="930"/>
      <c r="C314" s="159"/>
      <c r="D314" s="512"/>
      <c r="E314" s="605"/>
      <c r="F314" s="503"/>
      <c r="G314" s="514"/>
      <c r="H314" s="503"/>
      <c r="I314" s="503"/>
      <c r="J314" s="636" t="str">
        <f t="shared" si="63"/>
        <v/>
      </c>
      <c r="K314" s="354" t="str">
        <f t="shared" si="74"/>
        <v/>
      </c>
      <c r="L314" s="355" t="str">
        <f t="shared" si="28"/>
        <v/>
      </c>
      <c r="M314" s="356" t="str">
        <f t="shared" si="29"/>
        <v/>
      </c>
      <c r="N314" s="357" t="str">
        <f t="shared" si="30"/>
        <v/>
      </c>
      <c r="O314" s="234"/>
      <c r="P314" s="234"/>
      <c r="Q314" s="234"/>
      <c r="R314" s="234"/>
      <c r="S314" s="234"/>
      <c r="T314" s="234"/>
      <c r="U314" s="234"/>
      <c r="V314" s="234"/>
      <c r="W314" s="234"/>
      <c r="X314" s="234"/>
      <c r="Y314" s="234"/>
      <c r="Z314" s="234"/>
      <c r="AA314" s="358" t="str">
        <f t="shared" si="64"/>
        <v/>
      </c>
      <c r="AB314" s="351" t="str">
        <f t="shared" si="75"/>
        <v/>
      </c>
      <c r="AC314" s="351" t="str">
        <f t="shared" si="32"/>
        <v/>
      </c>
      <c r="AD314" s="351" t="str">
        <f t="shared" si="33"/>
        <v/>
      </c>
      <c r="AE314" s="351" t="str">
        <f t="shared" si="34"/>
        <v/>
      </c>
      <c r="AF314" s="241" t="e">
        <f t="shared" si="62"/>
        <v>#N/A</v>
      </c>
      <c r="AG314" s="246"/>
      <c r="AH314" s="645"/>
      <c r="AI314" s="235">
        <f t="shared" si="60"/>
        <v>0</v>
      </c>
      <c r="AJ314" s="235">
        <f t="shared" si="61"/>
        <v>0</v>
      </c>
      <c r="AK314" s="235" t="str">
        <f t="shared" si="45"/>
        <v/>
      </c>
      <c r="AL314" s="235">
        <f t="shared" si="65"/>
        <v>0</v>
      </c>
      <c r="AM314" s="235">
        <f t="shared" si="66"/>
        <v>0</v>
      </c>
      <c r="AN314" s="235" t="str">
        <f t="shared" si="67"/>
        <v/>
      </c>
      <c r="AO314" s="235">
        <f t="shared" si="68"/>
        <v>0</v>
      </c>
      <c r="AP314" s="235">
        <f t="shared" si="69"/>
        <v>0</v>
      </c>
      <c r="AQ314" s="235" t="str">
        <f t="shared" si="70"/>
        <v/>
      </c>
      <c r="AR314" s="235">
        <f t="shared" si="71"/>
        <v>0</v>
      </c>
      <c r="AS314" s="235">
        <f t="shared" si="72"/>
        <v>0</v>
      </c>
      <c r="AT314" s="235" t="str">
        <f t="shared" si="73"/>
        <v/>
      </c>
    </row>
    <row r="315" spans="1:46" ht="18" customHeight="1" thickBot="1" x14ac:dyDescent="0.25">
      <c r="A315" s="234"/>
      <c r="B315" s="931"/>
      <c r="C315" s="160"/>
      <c r="D315" s="516"/>
      <c r="E315" s="608"/>
      <c r="F315" s="505"/>
      <c r="G315" s="518"/>
      <c r="H315" s="505"/>
      <c r="I315" s="505"/>
      <c r="J315" s="637" t="str">
        <f t="shared" si="63"/>
        <v/>
      </c>
      <c r="K315" s="360" t="str">
        <f t="shared" si="74"/>
        <v/>
      </c>
      <c r="L315" s="371" t="str">
        <f t="shared" si="28"/>
        <v/>
      </c>
      <c r="M315" s="372" t="str">
        <f t="shared" si="29"/>
        <v/>
      </c>
      <c r="N315" s="373" t="str">
        <f t="shared" si="30"/>
        <v/>
      </c>
      <c r="O315" s="234"/>
      <c r="P315" s="234"/>
      <c r="Q315" s="234"/>
      <c r="R315" s="234"/>
      <c r="S315" s="234"/>
      <c r="T315" s="234"/>
      <c r="U315" s="234"/>
      <c r="V315" s="234"/>
      <c r="W315" s="234"/>
      <c r="X315" s="234"/>
      <c r="Y315" s="234"/>
      <c r="Z315" s="234"/>
      <c r="AA315" s="364" t="str">
        <f t="shared" si="64"/>
        <v/>
      </c>
      <c r="AB315" s="365" t="str">
        <f t="shared" si="75"/>
        <v/>
      </c>
      <c r="AC315" s="365" t="str">
        <f t="shared" si="32"/>
        <v/>
      </c>
      <c r="AD315" s="365" t="str">
        <f t="shared" si="33"/>
        <v/>
      </c>
      <c r="AE315" s="365" t="str">
        <f t="shared" si="34"/>
        <v/>
      </c>
      <c r="AF315" s="388" t="e">
        <f t="shared" si="62"/>
        <v>#N/A</v>
      </c>
      <c r="AG315" s="639"/>
      <c r="AH315" s="646"/>
      <c r="AI315" s="235">
        <f t="shared" si="60"/>
        <v>0</v>
      </c>
      <c r="AJ315" s="235">
        <f t="shared" si="61"/>
        <v>0</v>
      </c>
      <c r="AK315" s="235" t="str">
        <f t="shared" si="45"/>
        <v/>
      </c>
      <c r="AL315" s="235">
        <f t="shared" si="65"/>
        <v>0</v>
      </c>
      <c r="AM315" s="235">
        <f t="shared" si="66"/>
        <v>0</v>
      </c>
      <c r="AN315" s="235" t="str">
        <f t="shared" si="67"/>
        <v/>
      </c>
      <c r="AO315" s="235">
        <f t="shared" si="68"/>
        <v>0</v>
      </c>
      <c r="AP315" s="235">
        <f t="shared" si="69"/>
        <v>0</v>
      </c>
      <c r="AQ315" s="235" t="str">
        <f t="shared" si="70"/>
        <v/>
      </c>
      <c r="AR315" s="235">
        <f t="shared" si="71"/>
        <v>0</v>
      </c>
      <c r="AS315" s="235">
        <f t="shared" si="72"/>
        <v>0</v>
      </c>
      <c r="AT315" s="235" t="str">
        <f t="shared" si="73"/>
        <v/>
      </c>
    </row>
    <row r="316" spans="1:46" ht="18" customHeight="1" x14ac:dyDescent="0.2">
      <c r="A316" s="234"/>
      <c r="B316" s="929" t="s">
        <v>15</v>
      </c>
      <c r="C316" s="138"/>
      <c r="D316" s="509"/>
      <c r="E316" s="510"/>
      <c r="F316" s="502"/>
      <c r="G316" s="511"/>
      <c r="H316" s="502"/>
      <c r="I316" s="502"/>
      <c r="J316" s="633" t="str">
        <f t="shared" si="63"/>
        <v/>
      </c>
      <c r="K316" s="346" t="str">
        <f t="shared" si="74"/>
        <v/>
      </c>
      <c r="L316" s="347" t="str">
        <f t="shared" si="28"/>
        <v/>
      </c>
      <c r="M316" s="348" t="str">
        <f t="shared" si="29"/>
        <v/>
      </c>
      <c r="N316" s="349" t="str">
        <f t="shared" si="30"/>
        <v/>
      </c>
      <c r="O316" s="234"/>
      <c r="P316" s="234"/>
      <c r="Q316" s="234"/>
      <c r="R316" s="234"/>
      <c r="S316" s="234"/>
      <c r="T316" s="234"/>
      <c r="U316" s="234"/>
      <c r="V316" s="234"/>
      <c r="W316" s="234"/>
      <c r="X316" s="234"/>
      <c r="Y316" s="234"/>
      <c r="Z316" s="234"/>
      <c r="AA316" s="350" t="str">
        <f t="shared" si="64"/>
        <v/>
      </c>
      <c r="AB316" s="369" t="str">
        <f t="shared" si="75"/>
        <v/>
      </c>
      <c r="AC316" s="369" t="str">
        <f t="shared" si="32"/>
        <v/>
      </c>
      <c r="AD316" s="369" t="str">
        <f t="shared" si="33"/>
        <v/>
      </c>
      <c r="AE316" s="259" t="str">
        <f t="shared" si="34"/>
        <v/>
      </c>
      <c r="AF316" s="640" t="e">
        <f>VLOOKUP(AA316,$C$237:$F$247,4,FALSE)</f>
        <v>#N/A</v>
      </c>
      <c r="AG316" s="635"/>
      <c r="AH316" s="644" t="str">
        <f t="shared" ref="AH316:AH326" si="76">IF(C237="","",C237)</f>
        <v/>
      </c>
      <c r="AI316" s="235">
        <f t="shared" ref="AI316:AI330" si="77">SUMIF($AA$316:$AA$330,$AH316,$AB$316:$AB$330)</f>
        <v>0</v>
      </c>
      <c r="AJ316" s="235">
        <f t="shared" ref="AJ316:AJ330" si="78">SUMIF($C$316:$C$330,$AH316,$E$316:$E$330)</f>
        <v>0</v>
      </c>
      <c r="AK316" s="235" t="str">
        <f t="shared" si="45"/>
        <v/>
      </c>
      <c r="AL316" s="235">
        <f>SUMIF($AA$316:$AA$330,$AH316,$AC$316:$AC$330)</f>
        <v>0</v>
      </c>
      <c r="AM316" s="235">
        <f>AJ316</f>
        <v>0</v>
      </c>
      <c r="AN316" s="235" t="str">
        <f>IF(AH316="","",IF(AM316=0,0,AL316/AM316))</f>
        <v/>
      </c>
      <c r="AO316" s="235">
        <f>SUMIF($AA$316:$AA$330,$AH316,$AD$316:$AD$330)</f>
        <v>0</v>
      </c>
      <c r="AP316" s="235">
        <f>AM316</f>
        <v>0</v>
      </c>
      <c r="AQ316" s="235" t="str">
        <f>IF(AH316="","",IF(AP316=0,0,AO316/AP316))</f>
        <v/>
      </c>
      <c r="AR316" s="235">
        <f>SUMIF($AA$316:$AA$330,$AH316,$AE$316:$AE$330)</f>
        <v>0</v>
      </c>
      <c r="AS316" s="235">
        <f>AP316</f>
        <v>0</v>
      </c>
      <c r="AT316" s="235" t="str">
        <f>IF(AH316="","",IF(AS316=0,0,AR316/AS316))</f>
        <v/>
      </c>
    </row>
    <row r="317" spans="1:46" ht="18" customHeight="1" x14ac:dyDescent="0.2">
      <c r="A317" s="234"/>
      <c r="B317" s="930"/>
      <c r="C317" s="137"/>
      <c r="D317" s="512"/>
      <c r="E317" s="605"/>
      <c r="F317" s="503"/>
      <c r="G317" s="514"/>
      <c r="H317" s="503"/>
      <c r="I317" s="503"/>
      <c r="J317" s="636" t="str">
        <f t="shared" si="63"/>
        <v/>
      </c>
      <c r="K317" s="354" t="str">
        <f t="shared" si="74"/>
        <v/>
      </c>
      <c r="L317" s="355" t="str">
        <f t="shared" si="28"/>
        <v/>
      </c>
      <c r="M317" s="356" t="str">
        <f t="shared" si="29"/>
        <v/>
      </c>
      <c r="N317" s="357" t="str">
        <f t="shared" si="30"/>
        <v/>
      </c>
      <c r="O317" s="234"/>
      <c r="P317" s="234"/>
      <c r="Q317" s="234"/>
      <c r="R317" s="234"/>
      <c r="S317" s="234"/>
      <c r="T317" s="234"/>
      <c r="U317" s="234"/>
      <c r="V317" s="234"/>
      <c r="W317" s="234"/>
      <c r="X317" s="234"/>
      <c r="Y317" s="234"/>
      <c r="Z317" s="234"/>
      <c r="AA317" s="358" t="str">
        <f t="shared" si="64"/>
        <v/>
      </c>
      <c r="AB317" s="351" t="str">
        <f t="shared" si="75"/>
        <v/>
      </c>
      <c r="AC317" s="351" t="str">
        <f t="shared" si="32"/>
        <v/>
      </c>
      <c r="AD317" s="351" t="str">
        <f t="shared" si="33"/>
        <v/>
      </c>
      <c r="AE317" s="265" t="str">
        <f t="shared" si="34"/>
        <v/>
      </c>
      <c r="AF317" s="245" t="e">
        <f t="shared" ref="AF317:AF330" si="79">VLOOKUP(AA317,$C$237:$F$247,4,FALSE)</f>
        <v>#N/A</v>
      </c>
      <c r="AG317" s="246"/>
      <c r="AH317" s="645" t="str">
        <f t="shared" si="76"/>
        <v/>
      </c>
      <c r="AI317" s="235">
        <f t="shared" si="77"/>
        <v>0</v>
      </c>
      <c r="AJ317" s="235">
        <f t="shared" si="78"/>
        <v>0</v>
      </c>
      <c r="AK317" s="235" t="str">
        <f t="shared" si="45"/>
        <v/>
      </c>
      <c r="AL317" s="235">
        <f>SUMIF($AA$316:$AA$330,$AH317,$AC$316:$AC$330)</f>
        <v>0</v>
      </c>
      <c r="AM317" s="235">
        <f>AJ317</f>
        <v>0</v>
      </c>
      <c r="AN317" s="235" t="str">
        <f>IF(AH317="","",IF(AM317=0,0,AL317/AM317))</f>
        <v/>
      </c>
      <c r="AO317" s="235">
        <f>SUMIF($AA$316:$AA$330,$AH317,$AD$316:$AD$330)</f>
        <v>0</v>
      </c>
      <c r="AP317" s="235">
        <f>AM317</f>
        <v>0</v>
      </c>
      <c r="AQ317" s="235" t="str">
        <f>IF(AH317="","",IF(AP317=0,0,AO317/AP317))</f>
        <v/>
      </c>
      <c r="AR317" s="235">
        <f>SUMIF($AA$316:$AA$330,$AH317,$AE$316:$AE$330)</f>
        <v>0</v>
      </c>
      <c r="AS317" s="235">
        <f>AP317</f>
        <v>0</v>
      </c>
      <c r="AT317" s="235" t="str">
        <f>IF(AH317="","",IF(AS317=0,0,AR317/AS317))</f>
        <v/>
      </c>
    </row>
    <row r="318" spans="1:46" ht="18" customHeight="1" x14ac:dyDescent="0.2">
      <c r="A318" s="234"/>
      <c r="B318" s="930"/>
      <c r="C318" s="137"/>
      <c r="D318" s="512"/>
      <c r="E318" s="605"/>
      <c r="F318" s="503"/>
      <c r="G318" s="514"/>
      <c r="H318" s="503"/>
      <c r="I318" s="503"/>
      <c r="J318" s="636" t="str">
        <f t="shared" si="63"/>
        <v/>
      </c>
      <c r="K318" s="354" t="str">
        <f t="shared" si="74"/>
        <v/>
      </c>
      <c r="L318" s="355" t="str">
        <f t="shared" si="28"/>
        <v/>
      </c>
      <c r="M318" s="356" t="str">
        <f t="shared" si="29"/>
        <v/>
      </c>
      <c r="N318" s="357" t="str">
        <f t="shared" si="30"/>
        <v/>
      </c>
      <c r="O318" s="234"/>
      <c r="P318" s="234"/>
      <c r="Q318" s="234"/>
      <c r="R318" s="234"/>
      <c r="S318" s="234"/>
      <c r="T318" s="234"/>
      <c r="U318" s="234"/>
      <c r="V318" s="234"/>
      <c r="W318" s="234"/>
      <c r="X318" s="234"/>
      <c r="Y318" s="234"/>
      <c r="Z318" s="234"/>
      <c r="AA318" s="358" t="str">
        <f t="shared" si="64"/>
        <v/>
      </c>
      <c r="AB318" s="351" t="str">
        <f t="shared" si="75"/>
        <v/>
      </c>
      <c r="AC318" s="351" t="str">
        <f t="shared" si="32"/>
        <v/>
      </c>
      <c r="AD318" s="351" t="str">
        <f t="shared" si="33"/>
        <v/>
      </c>
      <c r="AE318" s="265" t="str">
        <f t="shared" si="34"/>
        <v/>
      </c>
      <c r="AF318" s="245" t="e">
        <f t="shared" si="79"/>
        <v>#N/A</v>
      </c>
      <c r="AG318" s="246"/>
      <c r="AH318" s="645" t="str">
        <f t="shared" si="76"/>
        <v/>
      </c>
      <c r="AI318" s="235">
        <f t="shared" si="77"/>
        <v>0</v>
      </c>
      <c r="AJ318" s="235">
        <f t="shared" si="78"/>
        <v>0</v>
      </c>
      <c r="AK318" s="235" t="str">
        <f t="shared" si="45"/>
        <v/>
      </c>
      <c r="AL318" s="235">
        <f t="shared" ref="AL318:AL330" si="80">SUMIF($AA$316:$AA$330,$AH318,$AC$316:$AC$330)</f>
        <v>0</v>
      </c>
      <c r="AM318" s="235">
        <f t="shared" ref="AM318:AM330" si="81">AJ318</f>
        <v>0</v>
      </c>
      <c r="AN318" s="235" t="str">
        <f t="shared" ref="AN318:AN330" si="82">IF(AH318="","",IF(AM318=0,0,AL318/AM318))</f>
        <v/>
      </c>
      <c r="AO318" s="235">
        <f t="shared" ref="AO318:AO330" si="83">SUMIF($AA$316:$AA$330,$AH318,$AD$316:$AD$330)</f>
        <v>0</v>
      </c>
      <c r="AP318" s="235">
        <f t="shared" ref="AP318:AP330" si="84">AM318</f>
        <v>0</v>
      </c>
      <c r="AQ318" s="235" t="str">
        <f t="shared" ref="AQ318:AQ330" si="85">IF(AH318="","",IF(AP318=0,0,AO318/AP318))</f>
        <v/>
      </c>
      <c r="AR318" s="235">
        <f t="shared" ref="AR318:AR330" si="86">SUMIF($AA$316:$AA$330,$AH318,$AE$316:$AE$330)</f>
        <v>0</v>
      </c>
      <c r="AS318" s="235">
        <f t="shared" ref="AS318:AS330" si="87">AP318</f>
        <v>0</v>
      </c>
      <c r="AT318" s="235" t="str">
        <f t="shared" ref="AT318:AT330" si="88">IF(AH318="","",IF(AS318=0,0,AR318/AS318))</f>
        <v/>
      </c>
    </row>
    <row r="319" spans="1:46" ht="18" customHeight="1" x14ac:dyDescent="0.2">
      <c r="A319" s="234"/>
      <c r="B319" s="930"/>
      <c r="C319" s="137"/>
      <c r="D319" s="512"/>
      <c r="E319" s="605"/>
      <c r="F319" s="503"/>
      <c r="G319" s="514"/>
      <c r="H319" s="503"/>
      <c r="I319" s="503"/>
      <c r="J319" s="636" t="str">
        <f t="shared" si="63"/>
        <v/>
      </c>
      <c r="K319" s="354" t="str">
        <f t="shared" si="74"/>
        <v/>
      </c>
      <c r="L319" s="355" t="str">
        <f t="shared" si="28"/>
        <v/>
      </c>
      <c r="M319" s="356" t="str">
        <f t="shared" si="29"/>
        <v/>
      </c>
      <c r="N319" s="357" t="str">
        <f t="shared" si="30"/>
        <v/>
      </c>
      <c r="O319" s="234"/>
      <c r="P319" s="234"/>
      <c r="Q319" s="234"/>
      <c r="R319" s="234"/>
      <c r="S319" s="234"/>
      <c r="T319" s="234"/>
      <c r="U319" s="234"/>
      <c r="V319" s="234"/>
      <c r="W319" s="234"/>
      <c r="X319" s="234"/>
      <c r="Y319" s="234"/>
      <c r="Z319" s="234"/>
      <c r="AA319" s="358" t="str">
        <f t="shared" si="64"/>
        <v/>
      </c>
      <c r="AB319" s="351" t="str">
        <f t="shared" si="75"/>
        <v/>
      </c>
      <c r="AC319" s="351" t="str">
        <f t="shared" si="32"/>
        <v/>
      </c>
      <c r="AD319" s="351" t="str">
        <f t="shared" si="33"/>
        <v/>
      </c>
      <c r="AE319" s="265" t="str">
        <f t="shared" si="34"/>
        <v/>
      </c>
      <c r="AF319" s="245" t="e">
        <f t="shared" si="79"/>
        <v>#N/A</v>
      </c>
      <c r="AG319" s="246"/>
      <c r="AH319" s="645" t="str">
        <f t="shared" si="76"/>
        <v/>
      </c>
      <c r="AI319" s="235">
        <f t="shared" si="77"/>
        <v>0</v>
      </c>
      <c r="AJ319" s="235">
        <f t="shared" si="78"/>
        <v>0</v>
      </c>
      <c r="AK319" s="235" t="str">
        <f t="shared" si="45"/>
        <v/>
      </c>
      <c r="AL319" s="235">
        <f t="shared" si="80"/>
        <v>0</v>
      </c>
      <c r="AM319" s="235">
        <f t="shared" si="81"/>
        <v>0</v>
      </c>
      <c r="AN319" s="235" t="str">
        <f t="shared" si="82"/>
        <v/>
      </c>
      <c r="AO319" s="235">
        <f t="shared" si="83"/>
        <v>0</v>
      </c>
      <c r="AP319" s="235">
        <f t="shared" si="84"/>
        <v>0</v>
      </c>
      <c r="AQ319" s="235" t="str">
        <f t="shared" si="85"/>
        <v/>
      </c>
      <c r="AR319" s="235">
        <f t="shared" si="86"/>
        <v>0</v>
      </c>
      <c r="AS319" s="235">
        <f t="shared" si="87"/>
        <v>0</v>
      </c>
      <c r="AT319" s="235" t="str">
        <f t="shared" si="88"/>
        <v/>
      </c>
    </row>
    <row r="320" spans="1:46" ht="18" customHeight="1" x14ac:dyDescent="0.2">
      <c r="A320" s="234"/>
      <c r="B320" s="930"/>
      <c r="C320" s="137"/>
      <c r="D320" s="512"/>
      <c r="E320" s="605"/>
      <c r="F320" s="503"/>
      <c r="G320" s="514"/>
      <c r="H320" s="503"/>
      <c r="I320" s="503"/>
      <c r="J320" s="636" t="str">
        <f t="shared" si="63"/>
        <v/>
      </c>
      <c r="K320" s="354" t="str">
        <f t="shared" si="74"/>
        <v/>
      </c>
      <c r="L320" s="355" t="str">
        <f t="shared" si="28"/>
        <v/>
      </c>
      <c r="M320" s="356" t="str">
        <f t="shared" si="29"/>
        <v/>
      </c>
      <c r="N320" s="357" t="str">
        <f t="shared" si="30"/>
        <v/>
      </c>
      <c r="O320" s="234"/>
      <c r="P320" s="234"/>
      <c r="Q320" s="234"/>
      <c r="R320" s="234"/>
      <c r="S320" s="234"/>
      <c r="T320" s="234"/>
      <c r="U320" s="234"/>
      <c r="V320" s="234"/>
      <c r="W320" s="234"/>
      <c r="X320" s="234"/>
      <c r="Y320" s="234"/>
      <c r="Z320" s="234"/>
      <c r="AA320" s="358" t="str">
        <f t="shared" si="64"/>
        <v/>
      </c>
      <c r="AB320" s="351" t="str">
        <f t="shared" si="75"/>
        <v/>
      </c>
      <c r="AC320" s="351" t="str">
        <f t="shared" si="32"/>
        <v/>
      </c>
      <c r="AD320" s="351" t="str">
        <f t="shared" si="33"/>
        <v/>
      </c>
      <c r="AE320" s="265" t="str">
        <f t="shared" si="34"/>
        <v/>
      </c>
      <c r="AF320" s="245" t="e">
        <f t="shared" si="79"/>
        <v>#N/A</v>
      </c>
      <c r="AG320" s="246"/>
      <c r="AH320" s="645" t="str">
        <f t="shared" si="76"/>
        <v/>
      </c>
      <c r="AI320" s="235">
        <f t="shared" si="77"/>
        <v>0</v>
      </c>
      <c r="AJ320" s="235">
        <f t="shared" si="78"/>
        <v>0</v>
      </c>
      <c r="AK320" s="235" t="str">
        <f t="shared" si="45"/>
        <v/>
      </c>
      <c r="AL320" s="235">
        <f t="shared" si="80"/>
        <v>0</v>
      </c>
      <c r="AM320" s="235">
        <f t="shared" si="81"/>
        <v>0</v>
      </c>
      <c r="AN320" s="235" t="str">
        <f t="shared" si="82"/>
        <v/>
      </c>
      <c r="AO320" s="235">
        <f t="shared" si="83"/>
        <v>0</v>
      </c>
      <c r="AP320" s="235">
        <f t="shared" si="84"/>
        <v>0</v>
      </c>
      <c r="AQ320" s="235" t="str">
        <f t="shared" si="85"/>
        <v/>
      </c>
      <c r="AR320" s="235">
        <f t="shared" si="86"/>
        <v>0</v>
      </c>
      <c r="AS320" s="235">
        <f t="shared" si="87"/>
        <v>0</v>
      </c>
      <c r="AT320" s="235" t="str">
        <f t="shared" si="88"/>
        <v/>
      </c>
    </row>
    <row r="321" spans="1:46" ht="18" customHeight="1" x14ac:dyDescent="0.2">
      <c r="A321" s="234"/>
      <c r="B321" s="930"/>
      <c r="C321" s="137"/>
      <c r="D321" s="512"/>
      <c r="E321" s="605"/>
      <c r="F321" s="503"/>
      <c r="G321" s="514"/>
      <c r="H321" s="503"/>
      <c r="I321" s="503"/>
      <c r="J321" s="636" t="str">
        <f t="shared" si="63"/>
        <v/>
      </c>
      <c r="K321" s="354" t="str">
        <f t="shared" si="74"/>
        <v/>
      </c>
      <c r="L321" s="355" t="str">
        <f t="shared" si="28"/>
        <v/>
      </c>
      <c r="M321" s="356" t="str">
        <f t="shared" si="29"/>
        <v/>
      </c>
      <c r="N321" s="357" t="str">
        <f t="shared" si="30"/>
        <v/>
      </c>
      <c r="O321" s="234"/>
      <c r="P321" s="234"/>
      <c r="Q321" s="234"/>
      <c r="R321" s="234"/>
      <c r="S321" s="234"/>
      <c r="T321" s="234"/>
      <c r="U321" s="234"/>
      <c r="V321" s="234"/>
      <c r="W321" s="234"/>
      <c r="X321" s="234"/>
      <c r="Y321" s="234"/>
      <c r="Z321" s="234"/>
      <c r="AA321" s="358" t="str">
        <f t="shared" si="64"/>
        <v/>
      </c>
      <c r="AB321" s="351" t="str">
        <f t="shared" si="75"/>
        <v/>
      </c>
      <c r="AC321" s="351" t="str">
        <f t="shared" si="32"/>
        <v/>
      </c>
      <c r="AD321" s="351" t="str">
        <f t="shared" si="33"/>
        <v/>
      </c>
      <c r="AE321" s="265" t="str">
        <f t="shared" si="34"/>
        <v/>
      </c>
      <c r="AF321" s="245" t="e">
        <f t="shared" si="79"/>
        <v>#N/A</v>
      </c>
      <c r="AG321" s="246"/>
      <c r="AH321" s="645" t="str">
        <f t="shared" si="76"/>
        <v/>
      </c>
      <c r="AI321" s="235">
        <f t="shared" si="77"/>
        <v>0</v>
      </c>
      <c r="AJ321" s="235">
        <f t="shared" si="78"/>
        <v>0</v>
      </c>
      <c r="AK321" s="235" t="str">
        <f t="shared" si="45"/>
        <v/>
      </c>
      <c r="AL321" s="235">
        <f t="shared" si="80"/>
        <v>0</v>
      </c>
      <c r="AM321" s="235">
        <f t="shared" si="81"/>
        <v>0</v>
      </c>
      <c r="AN321" s="235" t="str">
        <f t="shared" si="82"/>
        <v/>
      </c>
      <c r="AO321" s="235">
        <f t="shared" si="83"/>
        <v>0</v>
      </c>
      <c r="AP321" s="235">
        <f t="shared" si="84"/>
        <v>0</v>
      </c>
      <c r="AQ321" s="235" t="str">
        <f t="shared" si="85"/>
        <v/>
      </c>
      <c r="AR321" s="235">
        <f t="shared" si="86"/>
        <v>0</v>
      </c>
      <c r="AS321" s="235">
        <f t="shared" si="87"/>
        <v>0</v>
      </c>
      <c r="AT321" s="235" t="str">
        <f t="shared" si="88"/>
        <v/>
      </c>
    </row>
    <row r="322" spans="1:46" ht="18" customHeight="1" x14ac:dyDescent="0.2">
      <c r="A322" s="234"/>
      <c r="B322" s="930"/>
      <c r="C322" s="137"/>
      <c r="D322" s="512"/>
      <c r="E322" s="605"/>
      <c r="F322" s="503"/>
      <c r="G322" s="514"/>
      <c r="H322" s="503"/>
      <c r="I322" s="503"/>
      <c r="J322" s="636" t="str">
        <f t="shared" si="63"/>
        <v/>
      </c>
      <c r="K322" s="354" t="str">
        <f t="shared" si="74"/>
        <v/>
      </c>
      <c r="L322" s="355" t="str">
        <f t="shared" si="28"/>
        <v/>
      </c>
      <c r="M322" s="356" t="str">
        <f t="shared" si="29"/>
        <v/>
      </c>
      <c r="N322" s="357" t="str">
        <f t="shared" si="30"/>
        <v/>
      </c>
      <c r="O322" s="234"/>
      <c r="P322" s="234"/>
      <c r="Q322" s="234"/>
      <c r="R322" s="234"/>
      <c r="S322" s="234"/>
      <c r="T322" s="234"/>
      <c r="U322" s="234"/>
      <c r="V322" s="234"/>
      <c r="W322" s="234"/>
      <c r="X322" s="234"/>
      <c r="Y322" s="234"/>
      <c r="Z322" s="234"/>
      <c r="AA322" s="358" t="str">
        <f t="shared" si="64"/>
        <v/>
      </c>
      <c r="AB322" s="351" t="str">
        <f t="shared" si="75"/>
        <v/>
      </c>
      <c r="AC322" s="351" t="str">
        <f t="shared" si="32"/>
        <v/>
      </c>
      <c r="AD322" s="351" t="str">
        <f t="shared" si="33"/>
        <v/>
      </c>
      <c r="AE322" s="265" t="str">
        <f t="shared" si="34"/>
        <v/>
      </c>
      <c r="AF322" s="245" t="e">
        <f t="shared" si="79"/>
        <v>#N/A</v>
      </c>
      <c r="AG322" s="246"/>
      <c r="AH322" s="645" t="str">
        <f t="shared" si="76"/>
        <v/>
      </c>
      <c r="AI322" s="235">
        <f t="shared" si="77"/>
        <v>0</v>
      </c>
      <c r="AJ322" s="235">
        <f t="shared" si="78"/>
        <v>0</v>
      </c>
      <c r="AK322" s="235" t="str">
        <f t="shared" si="45"/>
        <v/>
      </c>
      <c r="AL322" s="235">
        <f t="shared" si="80"/>
        <v>0</v>
      </c>
      <c r="AM322" s="235">
        <f t="shared" si="81"/>
        <v>0</v>
      </c>
      <c r="AN322" s="235" t="str">
        <f t="shared" si="82"/>
        <v/>
      </c>
      <c r="AO322" s="235">
        <f t="shared" si="83"/>
        <v>0</v>
      </c>
      <c r="AP322" s="235">
        <f t="shared" si="84"/>
        <v>0</v>
      </c>
      <c r="AQ322" s="235" t="str">
        <f t="shared" si="85"/>
        <v/>
      </c>
      <c r="AR322" s="235">
        <f t="shared" si="86"/>
        <v>0</v>
      </c>
      <c r="AS322" s="235">
        <f t="shared" si="87"/>
        <v>0</v>
      </c>
      <c r="AT322" s="235" t="str">
        <f t="shared" si="88"/>
        <v/>
      </c>
    </row>
    <row r="323" spans="1:46" ht="18" customHeight="1" x14ac:dyDescent="0.2">
      <c r="A323" s="234"/>
      <c r="B323" s="930"/>
      <c r="C323" s="137"/>
      <c r="D323" s="512"/>
      <c r="E323" s="605"/>
      <c r="F323" s="503"/>
      <c r="G323" s="514"/>
      <c r="H323" s="503"/>
      <c r="I323" s="503"/>
      <c r="J323" s="636" t="str">
        <f t="shared" si="63"/>
        <v/>
      </c>
      <c r="K323" s="354" t="str">
        <f t="shared" si="74"/>
        <v/>
      </c>
      <c r="L323" s="355" t="str">
        <f t="shared" si="28"/>
        <v/>
      </c>
      <c r="M323" s="356" t="str">
        <f t="shared" si="29"/>
        <v/>
      </c>
      <c r="N323" s="357" t="str">
        <f t="shared" si="30"/>
        <v/>
      </c>
      <c r="O323" s="234"/>
      <c r="P323" s="234"/>
      <c r="Q323" s="234"/>
      <c r="R323" s="234"/>
      <c r="S323" s="234"/>
      <c r="T323" s="234"/>
      <c r="U323" s="234"/>
      <c r="V323" s="234"/>
      <c r="W323" s="234"/>
      <c r="X323" s="234"/>
      <c r="Y323" s="234"/>
      <c r="Z323" s="234"/>
      <c r="AA323" s="358" t="str">
        <f t="shared" si="64"/>
        <v/>
      </c>
      <c r="AB323" s="351" t="str">
        <f t="shared" si="75"/>
        <v/>
      </c>
      <c r="AC323" s="351" t="str">
        <f t="shared" si="32"/>
        <v/>
      </c>
      <c r="AD323" s="351" t="str">
        <f t="shared" si="33"/>
        <v/>
      </c>
      <c r="AE323" s="265" t="str">
        <f t="shared" si="34"/>
        <v/>
      </c>
      <c r="AF323" s="245" t="e">
        <f t="shared" si="79"/>
        <v>#N/A</v>
      </c>
      <c r="AG323" s="246"/>
      <c r="AH323" s="645" t="str">
        <f t="shared" si="76"/>
        <v/>
      </c>
      <c r="AI323" s="235">
        <f t="shared" si="77"/>
        <v>0</v>
      </c>
      <c r="AJ323" s="235">
        <f t="shared" si="78"/>
        <v>0</v>
      </c>
      <c r="AK323" s="235" t="str">
        <f t="shared" si="45"/>
        <v/>
      </c>
      <c r="AL323" s="235">
        <f t="shared" si="80"/>
        <v>0</v>
      </c>
      <c r="AM323" s="235">
        <f t="shared" si="81"/>
        <v>0</v>
      </c>
      <c r="AN323" s="235" t="str">
        <f t="shared" si="82"/>
        <v/>
      </c>
      <c r="AO323" s="235">
        <f t="shared" si="83"/>
        <v>0</v>
      </c>
      <c r="AP323" s="235">
        <f t="shared" si="84"/>
        <v>0</v>
      </c>
      <c r="AQ323" s="235" t="str">
        <f t="shared" si="85"/>
        <v/>
      </c>
      <c r="AR323" s="235">
        <f t="shared" si="86"/>
        <v>0</v>
      </c>
      <c r="AS323" s="235">
        <f t="shared" si="87"/>
        <v>0</v>
      </c>
      <c r="AT323" s="235" t="str">
        <f t="shared" si="88"/>
        <v/>
      </c>
    </row>
    <row r="324" spans="1:46" ht="18" customHeight="1" x14ac:dyDescent="0.2">
      <c r="A324" s="234"/>
      <c r="B324" s="930"/>
      <c r="C324" s="137"/>
      <c r="D324" s="512"/>
      <c r="E324" s="605"/>
      <c r="F324" s="503"/>
      <c r="G324" s="514"/>
      <c r="H324" s="503"/>
      <c r="I324" s="503"/>
      <c r="J324" s="636" t="str">
        <f t="shared" si="63"/>
        <v/>
      </c>
      <c r="K324" s="354" t="str">
        <f t="shared" si="74"/>
        <v/>
      </c>
      <c r="L324" s="355" t="str">
        <f t="shared" si="28"/>
        <v/>
      </c>
      <c r="M324" s="356" t="str">
        <f t="shared" si="29"/>
        <v/>
      </c>
      <c r="N324" s="357" t="str">
        <f t="shared" si="30"/>
        <v/>
      </c>
      <c r="O324" s="234"/>
      <c r="P324" s="234"/>
      <c r="Q324" s="234"/>
      <c r="R324" s="234"/>
      <c r="S324" s="234"/>
      <c r="T324" s="234"/>
      <c r="U324" s="234"/>
      <c r="V324" s="234"/>
      <c r="W324" s="234"/>
      <c r="X324" s="234"/>
      <c r="Y324" s="234"/>
      <c r="Z324" s="234"/>
      <c r="AA324" s="358" t="str">
        <f t="shared" si="64"/>
        <v/>
      </c>
      <c r="AB324" s="351" t="str">
        <f t="shared" si="75"/>
        <v/>
      </c>
      <c r="AC324" s="351" t="str">
        <f t="shared" si="32"/>
        <v/>
      </c>
      <c r="AD324" s="351" t="str">
        <f t="shared" si="33"/>
        <v/>
      </c>
      <c r="AE324" s="265" t="str">
        <f t="shared" si="34"/>
        <v/>
      </c>
      <c r="AF324" s="245" t="e">
        <f t="shared" si="79"/>
        <v>#N/A</v>
      </c>
      <c r="AG324" s="246"/>
      <c r="AH324" s="645" t="str">
        <f t="shared" si="76"/>
        <v/>
      </c>
      <c r="AI324" s="235">
        <f t="shared" si="77"/>
        <v>0</v>
      </c>
      <c r="AJ324" s="235">
        <f t="shared" si="78"/>
        <v>0</v>
      </c>
      <c r="AK324" s="235" t="str">
        <f t="shared" si="45"/>
        <v/>
      </c>
      <c r="AL324" s="235">
        <f t="shared" si="80"/>
        <v>0</v>
      </c>
      <c r="AM324" s="235">
        <f t="shared" si="81"/>
        <v>0</v>
      </c>
      <c r="AN324" s="235" t="str">
        <f t="shared" si="82"/>
        <v/>
      </c>
      <c r="AO324" s="235">
        <f t="shared" si="83"/>
        <v>0</v>
      </c>
      <c r="AP324" s="235">
        <f t="shared" si="84"/>
        <v>0</v>
      </c>
      <c r="AQ324" s="235" t="str">
        <f t="shared" si="85"/>
        <v/>
      </c>
      <c r="AR324" s="235">
        <f t="shared" si="86"/>
        <v>0</v>
      </c>
      <c r="AS324" s="235">
        <f t="shared" si="87"/>
        <v>0</v>
      </c>
      <c r="AT324" s="235" t="str">
        <f t="shared" si="88"/>
        <v/>
      </c>
    </row>
    <row r="325" spans="1:46" ht="18" customHeight="1" x14ac:dyDescent="0.2">
      <c r="A325" s="234"/>
      <c r="B325" s="930"/>
      <c r="C325" s="137"/>
      <c r="D325" s="512"/>
      <c r="E325" s="605"/>
      <c r="F325" s="503"/>
      <c r="G325" s="514"/>
      <c r="H325" s="503"/>
      <c r="I325" s="503"/>
      <c r="J325" s="636" t="str">
        <f t="shared" si="63"/>
        <v/>
      </c>
      <c r="K325" s="354" t="str">
        <f t="shared" si="74"/>
        <v/>
      </c>
      <c r="L325" s="355" t="str">
        <f t="shared" si="28"/>
        <v/>
      </c>
      <c r="M325" s="356" t="str">
        <f t="shared" si="29"/>
        <v/>
      </c>
      <c r="N325" s="357" t="str">
        <f t="shared" si="30"/>
        <v/>
      </c>
      <c r="O325" s="234"/>
      <c r="P325" s="234"/>
      <c r="Q325" s="234"/>
      <c r="R325" s="234"/>
      <c r="S325" s="234"/>
      <c r="T325" s="234"/>
      <c r="U325" s="234"/>
      <c r="V325" s="234"/>
      <c r="W325" s="234"/>
      <c r="X325" s="234"/>
      <c r="Y325" s="234"/>
      <c r="Z325" s="234"/>
      <c r="AA325" s="358" t="str">
        <f t="shared" si="64"/>
        <v/>
      </c>
      <c r="AB325" s="351" t="str">
        <f t="shared" si="75"/>
        <v/>
      </c>
      <c r="AC325" s="351" t="str">
        <f t="shared" si="32"/>
        <v/>
      </c>
      <c r="AD325" s="351" t="str">
        <f t="shared" si="33"/>
        <v/>
      </c>
      <c r="AE325" s="265" t="str">
        <f t="shared" si="34"/>
        <v/>
      </c>
      <c r="AF325" s="245" t="e">
        <f t="shared" si="79"/>
        <v>#N/A</v>
      </c>
      <c r="AG325" s="246"/>
      <c r="AH325" s="645" t="str">
        <f t="shared" si="76"/>
        <v/>
      </c>
      <c r="AI325" s="235">
        <f t="shared" si="77"/>
        <v>0</v>
      </c>
      <c r="AJ325" s="235">
        <f t="shared" si="78"/>
        <v>0</v>
      </c>
      <c r="AK325" s="235" t="str">
        <f t="shared" si="45"/>
        <v/>
      </c>
      <c r="AL325" s="235">
        <f t="shared" si="80"/>
        <v>0</v>
      </c>
      <c r="AM325" s="235">
        <f t="shared" si="81"/>
        <v>0</v>
      </c>
      <c r="AN325" s="235" t="str">
        <f t="shared" si="82"/>
        <v/>
      </c>
      <c r="AO325" s="235">
        <f t="shared" si="83"/>
        <v>0</v>
      </c>
      <c r="AP325" s="235">
        <f t="shared" si="84"/>
        <v>0</v>
      </c>
      <c r="AQ325" s="235" t="str">
        <f t="shared" si="85"/>
        <v/>
      </c>
      <c r="AR325" s="235">
        <f t="shared" si="86"/>
        <v>0</v>
      </c>
      <c r="AS325" s="235">
        <f t="shared" si="87"/>
        <v>0</v>
      </c>
      <c r="AT325" s="235" t="str">
        <f t="shared" si="88"/>
        <v/>
      </c>
    </row>
    <row r="326" spans="1:46" ht="18" customHeight="1" x14ac:dyDescent="0.2">
      <c r="A326" s="234"/>
      <c r="B326" s="930"/>
      <c r="C326" s="137"/>
      <c r="D326" s="512"/>
      <c r="E326" s="605"/>
      <c r="F326" s="503"/>
      <c r="G326" s="514"/>
      <c r="H326" s="503"/>
      <c r="I326" s="503"/>
      <c r="J326" s="636" t="str">
        <f t="shared" si="63"/>
        <v/>
      </c>
      <c r="K326" s="354" t="str">
        <f t="shared" si="74"/>
        <v/>
      </c>
      <c r="L326" s="355" t="str">
        <f t="shared" si="28"/>
        <v/>
      </c>
      <c r="M326" s="356" t="str">
        <f t="shared" si="29"/>
        <v/>
      </c>
      <c r="N326" s="357" t="str">
        <f t="shared" si="30"/>
        <v/>
      </c>
      <c r="O326" s="234"/>
      <c r="P326" s="234"/>
      <c r="Q326" s="234"/>
      <c r="R326" s="234"/>
      <c r="S326" s="234"/>
      <c r="T326" s="234"/>
      <c r="U326" s="234"/>
      <c r="V326" s="234"/>
      <c r="W326" s="234"/>
      <c r="X326" s="234"/>
      <c r="Y326" s="234"/>
      <c r="Z326" s="234"/>
      <c r="AA326" s="358" t="str">
        <f t="shared" si="64"/>
        <v/>
      </c>
      <c r="AB326" s="351" t="str">
        <f t="shared" si="75"/>
        <v/>
      </c>
      <c r="AC326" s="351" t="str">
        <f t="shared" si="32"/>
        <v/>
      </c>
      <c r="AD326" s="351" t="str">
        <f t="shared" si="33"/>
        <v/>
      </c>
      <c r="AE326" s="265" t="str">
        <f t="shared" si="34"/>
        <v/>
      </c>
      <c r="AF326" s="245" t="e">
        <f t="shared" si="79"/>
        <v>#N/A</v>
      </c>
      <c r="AG326" s="246"/>
      <c r="AH326" s="645" t="str">
        <f t="shared" si="76"/>
        <v/>
      </c>
      <c r="AI326" s="235">
        <f t="shared" si="77"/>
        <v>0</v>
      </c>
      <c r="AJ326" s="235">
        <f t="shared" si="78"/>
        <v>0</v>
      </c>
      <c r="AK326" s="235" t="str">
        <f t="shared" si="45"/>
        <v/>
      </c>
      <c r="AL326" s="235">
        <f t="shared" si="80"/>
        <v>0</v>
      </c>
      <c r="AM326" s="235">
        <f t="shared" si="81"/>
        <v>0</v>
      </c>
      <c r="AN326" s="235" t="str">
        <f t="shared" si="82"/>
        <v/>
      </c>
      <c r="AO326" s="235">
        <f t="shared" si="83"/>
        <v>0</v>
      </c>
      <c r="AP326" s="235">
        <f t="shared" si="84"/>
        <v>0</v>
      </c>
      <c r="AQ326" s="235" t="str">
        <f t="shared" si="85"/>
        <v/>
      </c>
      <c r="AR326" s="235">
        <f t="shared" si="86"/>
        <v>0</v>
      </c>
      <c r="AS326" s="235">
        <f t="shared" si="87"/>
        <v>0</v>
      </c>
      <c r="AT326" s="235" t="str">
        <f t="shared" si="88"/>
        <v/>
      </c>
    </row>
    <row r="327" spans="1:46" ht="18" customHeight="1" x14ac:dyDescent="0.2">
      <c r="A327" s="234"/>
      <c r="B327" s="930"/>
      <c r="C327" s="137"/>
      <c r="D327" s="512"/>
      <c r="E327" s="605"/>
      <c r="F327" s="503"/>
      <c r="G327" s="514"/>
      <c r="H327" s="503"/>
      <c r="I327" s="503"/>
      <c r="J327" s="636" t="str">
        <f t="shared" si="63"/>
        <v/>
      </c>
      <c r="K327" s="354" t="str">
        <f t="shared" si="74"/>
        <v/>
      </c>
      <c r="L327" s="355" t="str">
        <f t="shared" si="28"/>
        <v/>
      </c>
      <c r="M327" s="356" t="str">
        <f t="shared" si="29"/>
        <v/>
      </c>
      <c r="N327" s="357" t="str">
        <f t="shared" si="30"/>
        <v/>
      </c>
      <c r="O327" s="234"/>
      <c r="P327" s="234"/>
      <c r="Q327" s="234"/>
      <c r="R327" s="234"/>
      <c r="S327" s="234"/>
      <c r="T327" s="234"/>
      <c r="U327" s="234"/>
      <c r="V327" s="234"/>
      <c r="W327" s="234"/>
      <c r="X327" s="234"/>
      <c r="Y327" s="234"/>
      <c r="Z327" s="234"/>
      <c r="AA327" s="358" t="str">
        <f t="shared" si="64"/>
        <v/>
      </c>
      <c r="AB327" s="351" t="str">
        <f t="shared" si="75"/>
        <v/>
      </c>
      <c r="AC327" s="351" t="str">
        <f t="shared" si="32"/>
        <v/>
      </c>
      <c r="AD327" s="351" t="str">
        <f t="shared" si="33"/>
        <v/>
      </c>
      <c r="AE327" s="265" t="str">
        <f t="shared" si="34"/>
        <v/>
      </c>
      <c r="AF327" s="245" t="e">
        <f t="shared" si="79"/>
        <v>#N/A</v>
      </c>
      <c r="AG327" s="246"/>
      <c r="AH327" s="645"/>
      <c r="AI327" s="235">
        <f t="shared" si="77"/>
        <v>0</v>
      </c>
      <c r="AJ327" s="235">
        <f t="shared" si="78"/>
        <v>0</v>
      </c>
      <c r="AK327" s="235" t="str">
        <f t="shared" si="45"/>
        <v/>
      </c>
      <c r="AL327" s="235">
        <f t="shared" si="80"/>
        <v>0</v>
      </c>
      <c r="AM327" s="235">
        <f t="shared" si="81"/>
        <v>0</v>
      </c>
      <c r="AN327" s="235" t="str">
        <f t="shared" si="82"/>
        <v/>
      </c>
      <c r="AO327" s="235">
        <f t="shared" si="83"/>
        <v>0</v>
      </c>
      <c r="AP327" s="235">
        <f t="shared" si="84"/>
        <v>0</v>
      </c>
      <c r="AQ327" s="235" t="str">
        <f t="shared" si="85"/>
        <v/>
      </c>
      <c r="AR327" s="235">
        <f t="shared" si="86"/>
        <v>0</v>
      </c>
      <c r="AS327" s="235">
        <f t="shared" si="87"/>
        <v>0</v>
      </c>
      <c r="AT327" s="235" t="str">
        <f t="shared" si="88"/>
        <v/>
      </c>
    </row>
    <row r="328" spans="1:46" ht="18" customHeight="1" x14ac:dyDescent="0.2">
      <c r="A328" s="234"/>
      <c r="B328" s="930"/>
      <c r="C328" s="137"/>
      <c r="D328" s="512"/>
      <c r="E328" s="605"/>
      <c r="F328" s="503"/>
      <c r="G328" s="514"/>
      <c r="H328" s="503"/>
      <c r="I328" s="503"/>
      <c r="J328" s="636" t="str">
        <f t="shared" si="63"/>
        <v/>
      </c>
      <c r="K328" s="354" t="str">
        <f t="shared" si="74"/>
        <v/>
      </c>
      <c r="L328" s="355" t="str">
        <f t="shared" si="28"/>
        <v/>
      </c>
      <c r="M328" s="356" t="str">
        <f t="shared" si="29"/>
        <v/>
      </c>
      <c r="N328" s="357" t="str">
        <f t="shared" si="30"/>
        <v/>
      </c>
      <c r="O328" s="234"/>
      <c r="P328" s="234"/>
      <c r="Q328" s="234"/>
      <c r="R328" s="234"/>
      <c r="S328" s="234"/>
      <c r="T328" s="234"/>
      <c r="U328" s="234"/>
      <c r="V328" s="234"/>
      <c r="W328" s="234"/>
      <c r="X328" s="234"/>
      <c r="Y328" s="234"/>
      <c r="Z328" s="234"/>
      <c r="AA328" s="358" t="str">
        <f t="shared" si="64"/>
        <v/>
      </c>
      <c r="AB328" s="351" t="str">
        <f t="shared" si="75"/>
        <v/>
      </c>
      <c r="AC328" s="351" t="str">
        <f t="shared" si="32"/>
        <v/>
      </c>
      <c r="AD328" s="351" t="str">
        <f t="shared" si="33"/>
        <v/>
      </c>
      <c r="AE328" s="265" t="str">
        <f t="shared" si="34"/>
        <v/>
      </c>
      <c r="AF328" s="245" t="e">
        <f t="shared" si="79"/>
        <v>#N/A</v>
      </c>
      <c r="AG328" s="246"/>
      <c r="AH328" s="645"/>
      <c r="AI328" s="235">
        <f t="shared" si="77"/>
        <v>0</v>
      </c>
      <c r="AJ328" s="235">
        <f t="shared" si="78"/>
        <v>0</v>
      </c>
      <c r="AK328" s="235" t="str">
        <f t="shared" si="45"/>
        <v/>
      </c>
      <c r="AL328" s="235">
        <f t="shared" si="80"/>
        <v>0</v>
      </c>
      <c r="AM328" s="235">
        <f t="shared" si="81"/>
        <v>0</v>
      </c>
      <c r="AN328" s="235" t="str">
        <f t="shared" si="82"/>
        <v/>
      </c>
      <c r="AO328" s="235">
        <f t="shared" si="83"/>
        <v>0</v>
      </c>
      <c r="AP328" s="235">
        <f t="shared" si="84"/>
        <v>0</v>
      </c>
      <c r="AQ328" s="235" t="str">
        <f t="shared" si="85"/>
        <v/>
      </c>
      <c r="AR328" s="235">
        <f t="shared" si="86"/>
        <v>0</v>
      </c>
      <c r="AS328" s="235">
        <f t="shared" si="87"/>
        <v>0</v>
      </c>
      <c r="AT328" s="235" t="str">
        <f t="shared" si="88"/>
        <v/>
      </c>
    </row>
    <row r="329" spans="1:46" ht="18" customHeight="1" x14ac:dyDescent="0.2">
      <c r="A329" s="234"/>
      <c r="B329" s="930"/>
      <c r="C329" s="137"/>
      <c r="D329" s="512"/>
      <c r="E329" s="605"/>
      <c r="F329" s="503"/>
      <c r="G329" s="514"/>
      <c r="H329" s="503"/>
      <c r="I329" s="503"/>
      <c r="J329" s="636" t="str">
        <f t="shared" si="63"/>
        <v/>
      </c>
      <c r="K329" s="354" t="str">
        <f t="shared" si="74"/>
        <v/>
      </c>
      <c r="L329" s="355" t="str">
        <f t="shared" si="28"/>
        <v/>
      </c>
      <c r="M329" s="356" t="str">
        <f t="shared" si="29"/>
        <v/>
      </c>
      <c r="N329" s="357" t="str">
        <f t="shared" si="30"/>
        <v/>
      </c>
      <c r="O329" s="234"/>
      <c r="P329" s="234"/>
      <c r="Q329" s="234"/>
      <c r="R329" s="234"/>
      <c r="S329" s="234"/>
      <c r="T329" s="234"/>
      <c r="U329" s="234"/>
      <c r="V329" s="234"/>
      <c r="W329" s="234"/>
      <c r="X329" s="234"/>
      <c r="Y329" s="234"/>
      <c r="Z329" s="234"/>
      <c r="AA329" s="358" t="str">
        <f t="shared" si="64"/>
        <v/>
      </c>
      <c r="AB329" s="351" t="str">
        <f t="shared" si="75"/>
        <v/>
      </c>
      <c r="AC329" s="351" t="str">
        <f t="shared" si="32"/>
        <v/>
      </c>
      <c r="AD329" s="351" t="str">
        <f t="shared" si="33"/>
        <v/>
      </c>
      <c r="AE329" s="265" t="str">
        <f t="shared" si="34"/>
        <v/>
      </c>
      <c r="AF329" s="245" t="e">
        <f t="shared" si="79"/>
        <v>#N/A</v>
      </c>
      <c r="AG329" s="246"/>
      <c r="AH329" s="645"/>
      <c r="AI329" s="235">
        <f t="shared" si="77"/>
        <v>0</v>
      </c>
      <c r="AJ329" s="235">
        <f t="shared" si="78"/>
        <v>0</v>
      </c>
      <c r="AK329" s="235" t="str">
        <f t="shared" si="45"/>
        <v/>
      </c>
      <c r="AL329" s="235">
        <f t="shared" si="80"/>
        <v>0</v>
      </c>
      <c r="AM329" s="235">
        <f t="shared" si="81"/>
        <v>0</v>
      </c>
      <c r="AN329" s="235" t="str">
        <f t="shared" si="82"/>
        <v/>
      </c>
      <c r="AO329" s="235">
        <f t="shared" si="83"/>
        <v>0</v>
      </c>
      <c r="AP329" s="235">
        <f t="shared" si="84"/>
        <v>0</v>
      </c>
      <c r="AQ329" s="235" t="str">
        <f t="shared" si="85"/>
        <v/>
      </c>
      <c r="AR329" s="235">
        <f t="shared" si="86"/>
        <v>0</v>
      </c>
      <c r="AS329" s="235">
        <f t="shared" si="87"/>
        <v>0</v>
      </c>
      <c r="AT329" s="235" t="str">
        <f t="shared" si="88"/>
        <v/>
      </c>
    </row>
    <row r="330" spans="1:46" ht="18" customHeight="1" thickBot="1" x14ac:dyDescent="0.25">
      <c r="A330" s="234"/>
      <c r="B330" s="931"/>
      <c r="C330" s="139"/>
      <c r="D330" s="516"/>
      <c r="E330" s="608"/>
      <c r="F330" s="505"/>
      <c r="G330" s="518"/>
      <c r="H330" s="505"/>
      <c r="I330" s="505"/>
      <c r="J330" s="637" t="str">
        <f t="shared" si="63"/>
        <v/>
      </c>
      <c r="K330" s="360" t="str">
        <f t="shared" si="74"/>
        <v/>
      </c>
      <c r="L330" s="371" t="str">
        <f t="shared" si="28"/>
        <v/>
      </c>
      <c r="M330" s="372" t="str">
        <f t="shared" si="29"/>
        <v/>
      </c>
      <c r="N330" s="373" t="str">
        <f t="shared" si="30"/>
        <v/>
      </c>
      <c r="O330" s="234"/>
      <c r="P330" s="234"/>
      <c r="Q330" s="234"/>
      <c r="R330" s="234"/>
      <c r="S330" s="234"/>
      <c r="T330" s="234"/>
      <c r="U330" s="234"/>
      <c r="V330" s="234"/>
      <c r="W330" s="234"/>
      <c r="X330" s="234"/>
      <c r="Y330" s="234"/>
      <c r="Z330" s="234"/>
      <c r="AA330" s="374" t="str">
        <f t="shared" si="64"/>
        <v/>
      </c>
      <c r="AB330" s="375" t="str">
        <f t="shared" si="75"/>
        <v/>
      </c>
      <c r="AC330" s="375" t="str">
        <f t="shared" si="32"/>
        <v/>
      </c>
      <c r="AD330" s="375" t="str">
        <f t="shared" si="33"/>
        <v/>
      </c>
      <c r="AE330" s="272" t="str">
        <f t="shared" si="34"/>
        <v/>
      </c>
      <c r="AF330" s="641" t="e">
        <f t="shared" si="79"/>
        <v>#N/A</v>
      </c>
      <c r="AG330" s="639"/>
      <c r="AH330" s="646"/>
      <c r="AI330" s="235">
        <f t="shared" si="77"/>
        <v>0</v>
      </c>
      <c r="AJ330" s="235">
        <f t="shared" si="78"/>
        <v>0</v>
      </c>
      <c r="AK330" s="235" t="str">
        <f t="shared" si="45"/>
        <v/>
      </c>
      <c r="AL330" s="235">
        <f t="shared" si="80"/>
        <v>0</v>
      </c>
      <c r="AM330" s="235">
        <f t="shared" si="81"/>
        <v>0</v>
      </c>
      <c r="AN330" s="235" t="str">
        <f t="shared" si="82"/>
        <v/>
      </c>
      <c r="AO330" s="235">
        <f t="shared" si="83"/>
        <v>0</v>
      </c>
      <c r="AP330" s="235">
        <f t="shared" si="84"/>
        <v>0</v>
      </c>
      <c r="AQ330" s="235" t="str">
        <f t="shared" si="85"/>
        <v/>
      </c>
      <c r="AR330" s="235">
        <f t="shared" si="86"/>
        <v>0</v>
      </c>
      <c r="AS330" s="235">
        <f t="shared" si="87"/>
        <v>0</v>
      </c>
      <c r="AT330" s="235" t="str">
        <f t="shared" si="88"/>
        <v/>
      </c>
    </row>
    <row r="331" spans="1:46" ht="18" customHeight="1" x14ac:dyDescent="0.2">
      <c r="A331" s="234"/>
      <c r="B331" s="982" t="s">
        <v>197</v>
      </c>
      <c r="C331" s="138"/>
      <c r="D331" s="509"/>
      <c r="E331" s="510"/>
      <c r="F331" s="502"/>
      <c r="G331" s="511"/>
      <c r="H331" s="502"/>
      <c r="I331" s="502"/>
      <c r="J331" s="633" t="str">
        <f t="shared" si="63"/>
        <v/>
      </c>
      <c r="K331" s="346" t="str">
        <f t="shared" si="74"/>
        <v/>
      </c>
      <c r="L331" s="347" t="str">
        <f t="shared" si="28"/>
        <v/>
      </c>
      <c r="M331" s="348" t="str">
        <f t="shared" si="29"/>
        <v/>
      </c>
      <c r="N331" s="349" t="str">
        <f t="shared" si="30"/>
        <v/>
      </c>
      <c r="O331" s="234"/>
      <c r="P331" s="234"/>
      <c r="Q331" s="234"/>
      <c r="R331" s="234"/>
      <c r="S331" s="234"/>
      <c r="T331" s="234"/>
      <c r="U331" s="234"/>
      <c r="V331" s="234"/>
      <c r="W331" s="234"/>
      <c r="X331" s="234"/>
      <c r="Y331" s="234"/>
      <c r="Z331" s="234"/>
      <c r="AA331" s="350" t="str">
        <f t="shared" si="64"/>
        <v/>
      </c>
      <c r="AB331" s="369" t="str">
        <f t="shared" si="75"/>
        <v/>
      </c>
      <c r="AC331" s="369" t="str">
        <f t="shared" si="32"/>
        <v/>
      </c>
      <c r="AD331" s="369" t="str">
        <f t="shared" si="33"/>
        <v/>
      </c>
      <c r="AE331" s="259" t="str">
        <f t="shared" si="34"/>
        <v/>
      </c>
      <c r="AF331" s="245" t="e">
        <f>VLOOKUP(AA331,$C$248:$F$258,4,FALSE)</f>
        <v>#N/A</v>
      </c>
      <c r="AG331" s="246"/>
      <c r="AH331" s="387" t="str">
        <f t="shared" ref="AH331:AH343" si="89">IF(C248="","",C248)</f>
        <v/>
      </c>
      <c r="AI331" s="235">
        <f t="shared" ref="AI331:AI343" si="90">SUMIF($AA$331:$AA$345,$AH331,$AB$331:$AB$345)</f>
        <v>0</v>
      </c>
      <c r="AJ331" s="235">
        <f t="shared" ref="AJ331:AJ343" si="91">SUMIF($C$331:$C$345,$AH331,$E$331:$E$345)</f>
        <v>0</v>
      </c>
      <c r="AK331" s="235" t="str">
        <f t="shared" si="45"/>
        <v/>
      </c>
      <c r="AL331" s="235">
        <f>SUMIF($AA$331:$AA$345,$AH331,$AC$331:$AC$345)</f>
        <v>0</v>
      </c>
      <c r="AM331" s="235">
        <f>AJ331</f>
        <v>0</v>
      </c>
      <c r="AN331" s="235" t="str">
        <f>IF(AH331="","",IF(AM331=0,0,AL331/AM331))</f>
        <v/>
      </c>
      <c r="AO331" s="235">
        <f>SUMIF($AA$331:$AA$345,$AH331,$AD$331:$AD$345)</f>
        <v>0</v>
      </c>
      <c r="AP331" s="235">
        <f>AM331</f>
        <v>0</v>
      </c>
      <c r="AQ331" s="235" t="str">
        <f>IF(AH331="","",IF(AP331=0,0,AO331/AP331))</f>
        <v/>
      </c>
      <c r="AR331" s="235">
        <f>SUMIF($AA$331:$AA$345,$AH331,$AE$331:$AE$345)</f>
        <v>0</v>
      </c>
      <c r="AS331" s="235">
        <f>AP331</f>
        <v>0</v>
      </c>
      <c r="AT331" s="235" t="str">
        <f>IF(AH331="","",IF(AS331=0,0,AR331/AS331))</f>
        <v/>
      </c>
    </row>
    <row r="332" spans="1:46" ht="18" customHeight="1" x14ac:dyDescent="0.2">
      <c r="A332" s="234"/>
      <c r="B332" s="983"/>
      <c r="C332" s="159"/>
      <c r="D332" s="512"/>
      <c r="E332" s="605"/>
      <c r="F332" s="503"/>
      <c r="G332" s="514"/>
      <c r="H332" s="503"/>
      <c r="I332" s="503"/>
      <c r="J332" s="636" t="str">
        <f t="shared" si="63"/>
        <v/>
      </c>
      <c r="K332" s="354" t="str">
        <f t="shared" si="74"/>
        <v/>
      </c>
      <c r="L332" s="355" t="str">
        <f t="shared" si="28"/>
        <v/>
      </c>
      <c r="M332" s="356" t="str">
        <f t="shared" si="29"/>
        <v/>
      </c>
      <c r="N332" s="357" t="str">
        <f t="shared" si="30"/>
        <v/>
      </c>
      <c r="O332" s="234"/>
      <c r="P332" s="234"/>
      <c r="Q332" s="234"/>
      <c r="R332" s="234"/>
      <c r="S332" s="234"/>
      <c r="T332" s="234"/>
      <c r="U332" s="234"/>
      <c r="V332" s="234"/>
      <c r="W332" s="234"/>
      <c r="X332" s="234"/>
      <c r="Y332" s="234"/>
      <c r="Z332" s="234"/>
      <c r="AA332" s="358" t="str">
        <f t="shared" si="64"/>
        <v/>
      </c>
      <c r="AB332" s="351" t="str">
        <f t="shared" si="75"/>
        <v/>
      </c>
      <c r="AC332" s="351" t="str">
        <f t="shared" si="32"/>
        <v/>
      </c>
      <c r="AD332" s="351" t="str">
        <f t="shared" si="33"/>
        <v/>
      </c>
      <c r="AE332" s="265" t="str">
        <f t="shared" si="34"/>
        <v/>
      </c>
      <c r="AF332" s="647" t="e">
        <f t="shared" ref="AF332:AF345" si="92">VLOOKUP(AA332,$C$248:$F$258,4,FALSE)</f>
        <v>#N/A</v>
      </c>
      <c r="AG332" s="246"/>
      <c r="AH332" s="241" t="str">
        <f t="shared" si="89"/>
        <v/>
      </c>
      <c r="AI332" s="235">
        <f t="shared" si="90"/>
        <v>0</v>
      </c>
      <c r="AJ332" s="235">
        <f t="shared" si="91"/>
        <v>0</v>
      </c>
      <c r="AK332" s="235" t="str">
        <f t="shared" si="45"/>
        <v/>
      </c>
      <c r="AL332" s="235">
        <f t="shared" ref="AL332:AL345" si="93">SUMIF($AA$331:$AA$345,$AH332,$AC$331:$AC$345)</f>
        <v>0</v>
      </c>
      <c r="AM332" s="235">
        <f t="shared" ref="AM332:AM345" si="94">AJ332</f>
        <v>0</v>
      </c>
      <c r="AN332" s="235" t="str">
        <f t="shared" ref="AN332:AN345" si="95">IF(AH332="","",IF(AM332=0,0,AL332/AM332))</f>
        <v/>
      </c>
      <c r="AO332" s="235">
        <f t="shared" ref="AO332:AO345" si="96">SUMIF($AA$331:$AA$345,$AH332,$AD$331:$AD$345)</f>
        <v>0</v>
      </c>
      <c r="AP332" s="235">
        <f t="shared" ref="AP332:AP345" si="97">AM332</f>
        <v>0</v>
      </c>
      <c r="AQ332" s="235" t="str">
        <f t="shared" ref="AQ332:AQ345" si="98">IF(AH332="","",IF(AP332=0,0,AO332/AP332))</f>
        <v/>
      </c>
      <c r="AR332" s="235">
        <f t="shared" ref="AR332:AR345" si="99">SUMIF($AA$331:$AA$345,$AH332,$AE$331:$AE$345)</f>
        <v>0</v>
      </c>
      <c r="AS332" s="235">
        <f t="shared" ref="AS332:AS345" si="100">AP332</f>
        <v>0</v>
      </c>
      <c r="AT332" s="235" t="str">
        <f t="shared" ref="AT332:AT345" si="101">IF(AH332="","",IF(AS332=0,0,AR332/AS332))</f>
        <v/>
      </c>
    </row>
    <row r="333" spans="1:46" ht="18" customHeight="1" x14ac:dyDescent="0.2">
      <c r="A333" s="234"/>
      <c r="B333" s="983"/>
      <c r="C333" s="159"/>
      <c r="D333" s="512"/>
      <c r="E333" s="605"/>
      <c r="F333" s="503"/>
      <c r="G333" s="514"/>
      <c r="H333" s="503"/>
      <c r="I333" s="503"/>
      <c r="J333" s="636" t="str">
        <f t="shared" si="63"/>
        <v/>
      </c>
      <c r="K333" s="354" t="str">
        <f t="shared" si="74"/>
        <v/>
      </c>
      <c r="L333" s="355" t="str">
        <f t="shared" si="28"/>
        <v/>
      </c>
      <c r="M333" s="356" t="str">
        <f t="shared" si="29"/>
        <v/>
      </c>
      <c r="N333" s="357" t="str">
        <f t="shared" si="30"/>
        <v/>
      </c>
      <c r="O333" s="234"/>
      <c r="P333" s="234"/>
      <c r="Q333" s="234"/>
      <c r="R333" s="234"/>
      <c r="S333" s="234"/>
      <c r="T333" s="234"/>
      <c r="U333" s="234"/>
      <c r="V333" s="234"/>
      <c r="W333" s="234"/>
      <c r="X333" s="234"/>
      <c r="Y333" s="234"/>
      <c r="Z333" s="234"/>
      <c r="AA333" s="358" t="str">
        <f t="shared" si="64"/>
        <v/>
      </c>
      <c r="AB333" s="351" t="str">
        <f t="shared" si="75"/>
        <v/>
      </c>
      <c r="AC333" s="351" t="str">
        <f t="shared" si="32"/>
        <v/>
      </c>
      <c r="AD333" s="351" t="str">
        <f t="shared" si="33"/>
        <v/>
      </c>
      <c r="AE333" s="265" t="str">
        <f t="shared" si="34"/>
        <v/>
      </c>
      <c r="AF333" s="647" t="e">
        <f t="shared" si="92"/>
        <v>#N/A</v>
      </c>
      <c r="AG333" s="246"/>
      <c r="AH333" s="241" t="str">
        <f t="shared" si="89"/>
        <v/>
      </c>
      <c r="AI333" s="235">
        <f t="shared" si="90"/>
        <v>0</v>
      </c>
      <c r="AJ333" s="235">
        <f t="shared" si="91"/>
        <v>0</v>
      </c>
      <c r="AK333" s="235" t="str">
        <f t="shared" si="45"/>
        <v/>
      </c>
      <c r="AL333" s="235">
        <f t="shared" si="93"/>
        <v>0</v>
      </c>
      <c r="AM333" s="235">
        <f t="shared" si="94"/>
        <v>0</v>
      </c>
      <c r="AN333" s="235" t="str">
        <f t="shared" si="95"/>
        <v/>
      </c>
      <c r="AO333" s="235">
        <f t="shared" si="96"/>
        <v>0</v>
      </c>
      <c r="AP333" s="235">
        <f t="shared" si="97"/>
        <v>0</v>
      </c>
      <c r="AQ333" s="235" t="str">
        <f t="shared" si="98"/>
        <v/>
      </c>
      <c r="AR333" s="235">
        <f t="shared" si="99"/>
        <v>0</v>
      </c>
      <c r="AS333" s="235">
        <f t="shared" si="100"/>
        <v>0</v>
      </c>
      <c r="AT333" s="235" t="str">
        <f t="shared" si="101"/>
        <v/>
      </c>
    </row>
    <row r="334" spans="1:46" ht="18" customHeight="1" x14ac:dyDescent="0.2">
      <c r="A334" s="234"/>
      <c r="B334" s="983"/>
      <c r="C334" s="159"/>
      <c r="D334" s="512"/>
      <c r="E334" s="605"/>
      <c r="F334" s="503"/>
      <c r="G334" s="514"/>
      <c r="H334" s="503"/>
      <c r="I334" s="503"/>
      <c r="J334" s="636" t="str">
        <f t="shared" si="63"/>
        <v/>
      </c>
      <c r="K334" s="354" t="str">
        <f t="shared" si="74"/>
        <v/>
      </c>
      <c r="L334" s="355" t="str">
        <f t="shared" si="28"/>
        <v/>
      </c>
      <c r="M334" s="356" t="str">
        <f t="shared" si="29"/>
        <v/>
      </c>
      <c r="N334" s="357" t="str">
        <f t="shared" si="30"/>
        <v/>
      </c>
      <c r="O334" s="234"/>
      <c r="P334" s="234"/>
      <c r="Q334" s="234"/>
      <c r="R334" s="234"/>
      <c r="S334" s="234"/>
      <c r="T334" s="234"/>
      <c r="U334" s="234"/>
      <c r="V334" s="234"/>
      <c r="W334" s="234"/>
      <c r="X334" s="234"/>
      <c r="Y334" s="234"/>
      <c r="Z334" s="234"/>
      <c r="AA334" s="358" t="str">
        <f t="shared" si="64"/>
        <v/>
      </c>
      <c r="AB334" s="351" t="str">
        <f t="shared" si="75"/>
        <v/>
      </c>
      <c r="AC334" s="351" t="str">
        <f t="shared" si="32"/>
        <v/>
      </c>
      <c r="AD334" s="351" t="str">
        <f t="shared" si="33"/>
        <v/>
      </c>
      <c r="AE334" s="265" t="str">
        <f t="shared" si="34"/>
        <v/>
      </c>
      <c r="AF334" s="647" t="e">
        <f t="shared" si="92"/>
        <v>#N/A</v>
      </c>
      <c r="AG334" s="246"/>
      <c r="AH334" s="241" t="str">
        <f t="shared" si="89"/>
        <v/>
      </c>
      <c r="AI334" s="235">
        <f t="shared" si="90"/>
        <v>0</v>
      </c>
      <c r="AJ334" s="235">
        <f t="shared" si="91"/>
        <v>0</v>
      </c>
      <c r="AK334" s="235" t="str">
        <f t="shared" si="45"/>
        <v/>
      </c>
      <c r="AL334" s="235">
        <f t="shared" si="93"/>
        <v>0</v>
      </c>
      <c r="AM334" s="235">
        <f t="shared" si="94"/>
        <v>0</v>
      </c>
      <c r="AN334" s="235" t="str">
        <f t="shared" si="95"/>
        <v/>
      </c>
      <c r="AO334" s="235">
        <f t="shared" si="96"/>
        <v>0</v>
      </c>
      <c r="AP334" s="235">
        <f t="shared" si="97"/>
        <v>0</v>
      </c>
      <c r="AQ334" s="235" t="str">
        <f t="shared" si="98"/>
        <v/>
      </c>
      <c r="AR334" s="235">
        <f t="shared" si="99"/>
        <v>0</v>
      </c>
      <c r="AS334" s="235">
        <f t="shared" si="100"/>
        <v>0</v>
      </c>
      <c r="AT334" s="235" t="str">
        <f t="shared" si="101"/>
        <v/>
      </c>
    </row>
    <row r="335" spans="1:46" ht="18" customHeight="1" x14ac:dyDescent="0.2">
      <c r="A335" s="234"/>
      <c r="B335" s="983"/>
      <c r="C335" s="159"/>
      <c r="D335" s="512"/>
      <c r="E335" s="605"/>
      <c r="F335" s="503"/>
      <c r="G335" s="514"/>
      <c r="H335" s="503"/>
      <c r="I335" s="503"/>
      <c r="J335" s="636" t="str">
        <f t="shared" ref="J335:J345" si="102">IF(C335="","",IF(D335="",0,VLOOKUP(D335,$B$168:$E$193,4,FALSE)))</f>
        <v/>
      </c>
      <c r="K335" s="354" t="str">
        <f t="shared" si="74"/>
        <v/>
      </c>
      <c r="L335" s="355" t="str">
        <f t="shared" si="28"/>
        <v/>
      </c>
      <c r="M335" s="356" t="str">
        <f t="shared" si="29"/>
        <v/>
      </c>
      <c r="N335" s="357" t="str">
        <f t="shared" si="30"/>
        <v/>
      </c>
      <c r="O335" s="234"/>
      <c r="P335" s="234"/>
      <c r="Q335" s="234"/>
      <c r="R335" s="234"/>
      <c r="S335" s="234"/>
      <c r="T335" s="234"/>
      <c r="U335" s="234"/>
      <c r="V335" s="234"/>
      <c r="W335" s="234"/>
      <c r="X335" s="234"/>
      <c r="Y335" s="234"/>
      <c r="Z335" s="234"/>
      <c r="AA335" s="358" t="str">
        <f t="shared" ref="AA335:AA345" si="103">IF(C335="","",C335)</f>
        <v/>
      </c>
      <c r="AB335" s="351" t="str">
        <f t="shared" si="75"/>
        <v/>
      </c>
      <c r="AC335" s="351" t="str">
        <f t="shared" si="32"/>
        <v/>
      </c>
      <c r="AD335" s="351" t="str">
        <f t="shared" si="33"/>
        <v/>
      </c>
      <c r="AE335" s="265" t="str">
        <f t="shared" si="34"/>
        <v/>
      </c>
      <c r="AF335" s="647" t="e">
        <f t="shared" si="92"/>
        <v>#N/A</v>
      </c>
      <c r="AG335" s="246"/>
      <c r="AH335" s="241" t="str">
        <f t="shared" si="89"/>
        <v/>
      </c>
      <c r="AI335" s="235">
        <f t="shared" si="90"/>
        <v>0</v>
      </c>
      <c r="AJ335" s="235">
        <f t="shared" si="91"/>
        <v>0</v>
      </c>
      <c r="AK335" s="235" t="str">
        <f t="shared" ref="AK335:AK341" si="104">IF(AH335="","",IF(AJ335=0,0,AI335/AJ335))</f>
        <v/>
      </c>
      <c r="AL335" s="235">
        <f t="shared" si="93"/>
        <v>0</v>
      </c>
      <c r="AM335" s="235">
        <f t="shared" si="94"/>
        <v>0</v>
      </c>
      <c r="AN335" s="235" t="str">
        <f t="shared" si="95"/>
        <v/>
      </c>
      <c r="AO335" s="235">
        <f t="shared" si="96"/>
        <v>0</v>
      </c>
      <c r="AP335" s="235">
        <f t="shared" si="97"/>
        <v>0</v>
      </c>
      <c r="AQ335" s="235" t="str">
        <f t="shared" si="98"/>
        <v/>
      </c>
      <c r="AR335" s="235">
        <f t="shared" si="99"/>
        <v>0</v>
      </c>
      <c r="AS335" s="235">
        <f t="shared" si="100"/>
        <v>0</v>
      </c>
      <c r="AT335" s="235" t="str">
        <f t="shared" si="101"/>
        <v/>
      </c>
    </row>
    <row r="336" spans="1:46" ht="18" customHeight="1" x14ac:dyDescent="0.2">
      <c r="A336" s="234"/>
      <c r="B336" s="983"/>
      <c r="C336" s="159"/>
      <c r="D336" s="512"/>
      <c r="E336" s="605"/>
      <c r="F336" s="503"/>
      <c r="G336" s="514"/>
      <c r="H336" s="503"/>
      <c r="I336" s="503"/>
      <c r="J336" s="636" t="str">
        <f t="shared" si="102"/>
        <v/>
      </c>
      <c r="K336" s="354" t="str">
        <f t="shared" ref="K336:K345" si="105">IF(C336="","",IF(D336="",0,(E336*F336*J336)/E336))</f>
        <v/>
      </c>
      <c r="L336" s="355" t="str">
        <f t="shared" ref="L336:L345" si="106">IF($C336="","",IF($D336="",0,G336*$J336))</f>
        <v/>
      </c>
      <c r="M336" s="356" t="str">
        <f t="shared" ref="M336:M345" si="107">IF($C336="","",IF($D336="",0,H336*$J336))</f>
        <v/>
      </c>
      <c r="N336" s="357" t="str">
        <f t="shared" ref="N336:N345" si="108">IF($C336="","",IF($D336="",0,I336*$J336))</f>
        <v/>
      </c>
      <c r="O336" s="234"/>
      <c r="P336" s="234"/>
      <c r="Q336" s="234"/>
      <c r="R336" s="234"/>
      <c r="S336" s="234"/>
      <c r="T336" s="234"/>
      <c r="U336" s="234"/>
      <c r="V336" s="234"/>
      <c r="W336" s="234"/>
      <c r="X336" s="234"/>
      <c r="Y336" s="234"/>
      <c r="Z336" s="234"/>
      <c r="AA336" s="358" t="str">
        <f t="shared" si="103"/>
        <v/>
      </c>
      <c r="AB336" s="351" t="str">
        <f t="shared" ref="AB336:AB345" si="109">IF(AA336="","",E336*K336)</f>
        <v/>
      </c>
      <c r="AC336" s="351" t="str">
        <f t="shared" ref="AC336:AC345" si="110">IF($AA336="","",$E336*L336)</f>
        <v/>
      </c>
      <c r="AD336" s="351" t="str">
        <f t="shared" ref="AD336:AD345" si="111">IF($AA336="","",$E336*M336)</f>
        <v/>
      </c>
      <c r="AE336" s="265" t="str">
        <f t="shared" ref="AE336:AE345" si="112">IF($AA336="","",$E336*N336)</f>
        <v/>
      </c>
      <c r="AF336" s="647" t="e">
        <f t="shared" si="92"/>
        <v>#N/A</v>
      </c>
      <c r="AG336" s="246"/>
      <c r="AH336" s="241" t="str">
        <f t="shared" si="89"/>
        <v/>
      </c>
      <c r="AI336" s="235">
        <f t="shared" si="90"/>
        <v>0</v>
      </c>
      <c r="AJ336" s="235">
        <f t="shared" si="91"/>
        <v>0</v>
      </c>
      <c r="AK336" s="235" t="str">
        <f t="shared" si="104"/>
        <v/>
      </c>
      <c r="AL336" s="235">
        <f t="shared" si="93"/>
        <v>0</v>
      </c>
      <c r="AM336" s="235">
        <f t="shared" si="94"/>
        <v>0</v>
      </c>
      <c r="AN336" s="235" t="str">
        <f t="shared" si="95"/>
        <v/>
      </c>
      <c r="AO336" s="235">
        <f t="shared" si="96"/>
        <v>0</v>
      </c>
      <c r="AP336" s="235">
        <f t="shared" si="97"/>
        <v>0</v>
      </c>
      <c r="AQ336" s="235" t="str">
        <f t="shared" si="98"/>
        <v/>
      </c>
      <c r="AR336" s="235">
        <f t="shared" si="99"/>
        <v>0</v>
      </c>
      <c r="AS336" s="235">
        <f t="shared" si="100"/>
        <v>0</v>
      </c>
      <c r="AT336" s="235" t="str">
        <f t="shared" si="101"/>
        <v/>
      </c>
    </row>
    <row r="337" spans="1:46" ht="18" customHeight="1" x14ac:dyDescent="0.2">
      <c r="A337" s="234"/>
      <c r="B337" s="983"/>
      <c r="C337" s="159"/>
      <c r="D337" s="512"/>
      <c r="E337" s="605"/>
      <c r="F337" s="503"/>
      <c r="G337" s="514"/>
      <c r="H337" s="503"/>
      <c r="I337" s="503"/>
      <c r="J337" s="636" t="str">
        <f t="shared" si="102"/>
        <v/>
      </c>
      <c r="K337" s="354" t="str">
        <f t="shared" si="105"/>
        <v/>
      </c>
      <c r="L337" s="355" t="str">
        <f t="shared" si="106"/>
        <v/>
      </c>
      <c r="M337" s="356" t="str">
        <f t="shared" si="107"/>
        <v/>
      </c>
      <c r="N337" s="357" t="str">
        <f t="shared" si="108"/>
        <v/>
      </c>
      <c r="O337" s="234"/>
      <c r="P337" s="234"/>
      <c r="Q337" s="234"/>
      <c r="R337" s="234"/>
      <c r="S337" s="234"/>
      <c r="T337" s="234"/>
      <c r="U337" s="234"/>
      <c r="V337" s="234"/>
      <c r="W337" s="234"/>
      <c r="X337" s="234"/>
      <c r="Y337" s="234"/>
      <c r="Z337" s="234"/>
      <c r="AA337" s="358" t="str">
        <f t="shared" si="103"/>
        <v/>
      </c>
      <c r="AB337" s="351" t="str">
        <f t="shared" si="109"/>
        <v/>
      </c>
      <c r="AC337" s="351" t="str">
        <f t="shared" si="110"/>
        <v/>
      </c>
      <c r="AD337" s="351" t="str">
        <f t="shared" si="111"/>
        <v/>
      </c>
      <c r="AE337" s="265" t="str">
        <f t="shared" si="112"/>
        <v/>
      </c>
      <c r="AF337" s="647" t="e">
        <f t="shared" si="92"/>
        <v>#N/A</v>
      </c>
      <c r="AG337" s="246"/>
      <c r="AH337" s="241" t="str">
        <f t="shared" si="89"/>
        <v/>
      </c>
      <c r="AI337" s="235">
        <f t="shared" si="90"/>
        <v>0</v>
      </c>
      <c r="AJ337" s="235">
        <f t="shared" si="91"/>
        <v>0</v>
      </c>
      <c r="AK337" s="235" t="str">
        <f t="shared" si="104"/>
        <v/>
      </c>
      <c r="AL337" s="235">
        <f t="shared" si="93"/>
        <v>0</v>
      </c>
      <c r="AM337" s="235">
        <f t="shared" si="94"/>
        <v>0</v>
      </c>
      <c r="AN337" s="235" t="str">
        <f t="shared" si="95"/>
        <v/>
      </c>
      <c r="AO337" s="235">
        <f t="shared" si="96"/>
        <v>0</v>
      </c>
      <c r="AP337" s="235">
        <f t="shared" si="97"/>
        <v>0</v>
      </c>
      <c r="AQ337" s="235" t="str">
        <f t="shared" si="98"/>
        <v/>
      </c>
      <c r="AR337" s="235">
        <f t="shared" si="99"/>
        <v>0</v>
      </c>
      <c r="AS337" s="235">
        <f t="shared" si="100"/>
        <v>0</v>
      </c>
      <c r="AT337" s="235" t="str">
        <f t="shared" si="101"/>
        <v/>
      </c>
    </row>
    <row r="338" spans="1:46" ht="18" customHeight="1" x14ac:dyDescent="0.2">
      <c r="A338" s="234"/>
      <c r="B338" s="983"/>
      <c r="C338" s="159"/>
      <c r="D338" s="512"/>
      <c r="E338" s="605"/>
      <c r="F338" s="503"/>
      <c r="G338" s="514"/>
      <c r="H338" s="503"/>
      <c r="I338" s="503"/>
      <c r="J338" s="636" t="str">
        <f t="shared" si="102"/>
        <v/>
      </c>
      <c r="K338" s="354" t="str">
        <f t="shared" si="105"/>
        <v/>
      </c>
      <c r="L338" s="355" t="str">
        <f t="shared" si="106"/>
        <v/>
      </c>
      <c r="M338" s="356" t="str">
        <f t="shared" si="107"/>
        <v/>
      </c>
      <c r="N338" s="357" t="str">
        <f t="shared" si="108"/>
        <v/>
      </c>
      <c r="O338" s="234"/>
      <c r="P338" s="234"/>
      <c r="Q338" s="234"/>
      <c r="R338" s="234"/>
      <c r="S338" s="234"/>
      <c r="T338" s="234"/>
      <c r="U338" s="234"/>
      <c r="V338" s="234"/>
      <c r="W338" s="234"/>
      <c r="X338" s="234"/>
      <c r="Y338" s="234"/>
      <c r="Z338" s="234"/>
      <c r="AA338" s="358" t="str">
        <f t="shared" si="103"/>
        <v/>
      </c>
      <c r="AB338" s="351" t="str">
        <f t="shared" si="109"/>
        <v/>
      </c>
      <c r="AC338" s="351" t="str">
        <f t="shared" si="110"/>
        <v/>
      </c>
      <c r="AD338" s="351" t="str">
        <f t="shared" si="111"/>
        <v/>
      </c>
      <c r="AE338" s="265" t="str">
        <f t="shared" si="112"/>
        <v/>
      </c>
      <c r="AF338" s="647" t="e">
        <f t="shared" si="92"/>
        <v>#N/A</v>
      </c>
      <c r="AG338" s="246"/>
      <c r="AH338" s="241" t="str">
        <f t="shared" si="89"/>
        <v/>
      </c>
      <c r="AI338" s="235">
        <f t="shared" si="90"/>
        <v>0</v>
      </c>
      <c r="AJ338" s="235">
        <f t="shared" si="91"/>
        <v>0</v>
      </c>
      <c r="AK338" s="235" t="str">
        <f t="shared" si="104"/>
        <v/>
      </c>
      <c r="AL338" s="235">
        <f t="shared" si="93"/>
        <v>0</v>
      </c>
      <c r="AM338" s="235">
        <f t="shared" si="94"/>
        <v>0</v>
      </c>
      <c r="AN338" s="235" t="str">
        <f t="shared" si="95"/>
        <v/>
      </c>
      <c r="AO338" s="235">
        <f t="shared" si="96"/>
        <v>0</v>
      </c>
      <c r="AP338" s="235">
        <f t="shared" si="97"/>
        <v>0</v>
      </c>
      <c r="AQ338" s="235" t="str">
        <f t="shared" si="98"/>
        <v/>
      </c>
      <c r="AR338" s="235">
        <f t="shared" si="99"/>
        <v>0</v>
      </c>
      <c r="AS338" s="235">
        <f t="shared" si="100"/>
        <v>0</v>
      </c>
      <c r="AT338" s="235" t="str">
        <f t="shared" si="101"/>
        <v/>
      </c>
    </row>
    <row r="339" spans="1:46" ht="18" customHeight="1" x14ac:dyDescent="0.2">
      <c r="A339" s="234"/>
      <c r="B339" s="983"/>
      <c r="C339" s="159"/>
      <c r="D339" s="512"/>
      <c r="E339" s="605"/>
      <c r="F339" s="503"/>
      <c r="G339" s="514"/>
      <c r="H339" s="503"/>
      <c r="I339" s="503"/>
      <c r="J339" s="636" t="str">
        <f t="shared" si="102"/>
        <v/>
      </c>
      <c r="K339" s="354" t="str">
        <f t="shared" si="105"/>
        <v/>
      </c>
      <c r="L339" s="355" t="str">
        <f t="shared" si="106"/>
        <v/>
      </c>
      <c r="M339" s="356" t="str">
        <f t="shared" si="107"/>
        <v/>
      </c>
      <c r="N339" s="357" t="str">
        <f t="shared" si="108"/>
        <v/>
      </c>
      <c r="O339" s="234"/>
      <c r="P339" s="234"/>
      <c r="Q339" s="234"/>
      <c r="R339" s="234"/>
      <c r="S339" s="234"/>
      <c r="T339" s="234"/>
      <c r="U339" s="234"/>
      <c r="V339" s="234"/>
      <c r="W339" s="234"/>
      <c r="X339" s="234"/>
      <c r="Y339" s="234"/>
      <c r="Z339" s="234"/>
      <c r="AA339" s="358" t="str">
        <f t="shared" si="103"/>
        <v/>
      </c>
      <c r="AB339" s="351" t="str">
        <f t="shared" si="109"/>
        <v/>
      </c>
      <c r="AC339" s="351" t="str">
        <f t="shared" si="110"/>
        <v/>
      </c>
      <c r="AD339" s="351" t="str">
        <f t="shared" si="111"/>
        <v/>
      </c>
      <c r="AE339" s="265" t="str">
        <f t="shared" si="112"/>
        <v/>
      </c>
      <c r="AF339" s="647" t="e">
        <f t="shared" si="92"/>
        <v>#N/A</v>
      </c>
      <c r="AG339" s="246"/>
      <c r="AH339" s="241" t="str">
        <f t="shared" si="89"/>
        <v/>
      </c>
      <c r="AI339" s="235">
        <f t="shared" si="90"/>
        <v>0</v>
      </c>
      <c r="AJ339" s="235">
        <f t="shared" si="91"/>
        <v>0</v>
      </c>
      <c r="AK339" s="235" t="str">
        <f t="shared" si="104"/>
        <v/>
      </c>
      <c r="AL339" s="235">
        <f t="shared" si="93"/>
        <v>0</v>
      </c>
      <c r="AM339" s="235">
        <f t="shared" si="94"/>
        <v>0</v>
      </c>
      <c r="AN339" s="235" t="str">
        <f t="shared" si="95"/>
        <v/>
      </c>
      <c r="AO339" s="235">
        <f t="shared" si="96"/>
        <v>0</v>
      </c>
      <c r="AP339" s="235">
        <f t="shared" si="97"/>
        <v>0</v>
      </c>
      <c r="AQ339" s="235" t="str">
        <f t="shared" si="98"/>
        <v/>
      </c>
      <c r="AR339" s="235">
        <f t="shared" si="99"/>
        <v>0</v>
      </c>
      <c r="AS339" s="235">
        <f t="shared" si="100"/>
        <v>0</v>
      </c>
      <c r="AT339" s="235" t="str">
        <f t="shared" si="101"/>
        <v/>
      </c>
    </row>
    <row r="340" spans="1:46" ht="18" customHeight="1" x14ac:dyDescent="0.2">
      <c r="A340" s="234"/>
      <c r="B340" s="983"/>
      <c r="C340" s="159"/>
      <c r="D340" s="512"/>
      <c r="E340" s="605"/>
      <c r="F340" s="503"/>
      <c r="G340" s="514"/>
      <c r="H340" s="503"/>
      <c r="I340" s="503"/>
      <c r="J340" s="636" t="str">
        <f t="shared" si="102"/>
        <v/>
      </c>
      <c r="K340" s="354" t="str">
        <f t="shared" si="105"/>
        <v/>
      </c>
      <c r="L340" s="355" t="str">
        <f t="shared" si="106"/>
        <v/>
      </c>
      <c r="M340" s="356" t="str">
        <f t="shared" si="107"/>
        <v/>
      </c>
      <c r="N340" s="357" t="str">
        <f t="shared" si="108"/>
        <v/>
      </c>
      <c r="O340" s="234"/>
      <c r="P340" s="234"/>
      <c r="Q340" s="234"/>
      <c r="R340" s="234"/>
      <c r="S340" s="234"/>
      <c r="T340" s="234"/>
      <c r="U340" s="234"/>
      <c r="V340" s="234"/>
      <c r="W340" s="234"/>
      <c r="X340" s="234"/>
      <c r="Y340" s="234"/>
      <c r="Z340" s="234"/>
      <c r="AA340" s="358" t="str">
        <f t="shared" si="103"/>
        <v/>
      </c>
      <c r="AB340" s="351" t="str">
        <f t="shared" si="109"/>
        <v/>
      </c>
      <c r="AC340" s="351" t="str">
        <f t="shared" si="110"/>
        <v/>
      </c>
      <c r="AD340" s="351" t="str">
        <f t="shared" si="111"/>
        <v/>
      </c>
      <c r="AE340" s="265" t="str">
        <f t="shared" si="112"/>
        <v/>
      </c>
      <c r="AF340" s="647" t="e">
        <f t="shared" si="92"/>
        <v>#N/A</v>
      </c>
      <c r="AG340" s="246"/>
      <c r="AH340" s="241" t="str">
        <f t="shared" si="89"/>
        <v/>
      </c>
      <c r="AI340" s="235">
        <f t="shared" si="90"/>
        <v>0</v>
      </c>
      <c r="AJ340" s="235">
        <f t="shared" si="91"/>
        <v>0</v>
      </c>
      <c r="AK340" s="235" t="str">
        <f t="shared" si="104"/>
        <v/>
      </c>
      <c r="AL340" s="235">
        <f t="shared" si="93"/>
        <v>0</v>
      </c>
      <c r="AM340" s="235">
        <f t="shared" si="94"/>
        <v>0</v>
      </c>
      <c r="AN340" s="235" t="str">
        <f t="shared" si="95"/>
        <v/>
      </c>
      <c r="AO340" s="235">
        <f t="shared" si="96"/>
        <v>0</v>
      </c>
      <c r="AP340" s="235">
        <f t="shared" si="97"/>
        <v>0</v>
      </c>
      <c r="AQ340" s="235" t="str">
        <f t="shared" si="98"/>
        <v/>
      </c>
      <c r="AR340" s="235">
        <f t="shared" si="99"/>
        <v>0</v>
      </c>
      <c r="AS340" s="235">
        <f t="shared" si="100"/>
        <v>0</v>
      </c>
      <c r="AT340" s="235" t="str">
        <f t="shared" si="101"/>
        <v/>
      </c>
    </row>
    <row r="341" spans="1:46" ht="18" customHeight="1" x14ac:dyDescent="0.2">
      <c r="A341" s="234"/>
      <c r="B341" s="983"/>
      <c r="C341" s="159"/>
      <c r="D341" s="512"/>
      <c r="E341" s="605"/>
      <c r="F341" s="503"/>
      <c r="G341" s="514"/>
      <c r="H341" s="503"/>
      <c r="I341" s="503"/>
      <c r="J341" s="636" t="str">
        <f t="shared" si="102"/>
        <v/>
      </c>
      <c r="K341" s="354" t="str">
        <f t="shared" si="105"/>
        <v/>
      </c>
      <c r="L341" s="355" t="str">
        <f t="shared" si="106"/>
        <v/>
      </c>
      <c r="M341" s="356" t="str">
        <f t="shared" si="107"/>
        <v/>
      </c>
      <c r="N341" s="357" t="str">
        <f t="shared" si="108"/>
        <v/>
      </c>
      <c r="O341" s="234"/>
      <c r="P341" s="234"/>
      <c r="Q341" s="234"/>
      <c r="R341" s="234"/>
      <c r="S341" s="234"/>
      <c r="T341" s="234"/>
      <c r="U341" s="234"/>
      <c r="V341" s="234"/>
      <c r="W341" s="234"/>
      <c r="X341" s="234"/>
      <c r="Y341" s="234"/>
      <c r="Z341" s="234"/>
      <c r="AA341" s="358" t="str">
        <f t="shared" si="103"/>
        <v/>
      </c>
      <c r="AB341" s="351" t="str">
        <f t="shared" si="109"/>
        <v/>
      </c>
      <c r="AC341" s="351" t="str">
        <f t="shared" si="110"/>
        <v/>
      </c>
      <c r="AD341" s="351" t="str">
        <f t="shared" si="111"/>
        <v/>
      </c>
      <c r="AE341" s="265" t="str">
        <f t="shared" si="112"/>
        <v/>
      </c>
      <c r="AF341" s="647" t="e">
        <f t="shared" si="92"/>
        <v>#N/A</v>
      </c>
      <c r="AG341" s="246"/>
      <c r="AH341" s="241" t="str">
        <f t="shared" si="89"/>
        <v/>
      </c>
      <c r="AI341" s="235">
        <f t="shared" si="90"/>
        <v>0</v>
      </c>
      <c r="AJ341" s="235">
        <f t="shared" si="91"/>
        <v>0</v>
      </c>
      <c r="AK341" s="235" t="str">
        <f t="shared" si="104"/>
        <v/>
      </c>
      <c r="AL341" s="235">
        <f t="shared" si="93"/>
        <v>0</v>
      </c>
      <c r="AM341" s="235">
        <f t="shared" si="94"/>
        <v>0</v>
      </c>
      <c r="AN341" s="235" t="str">
        <f t="shared" si="95"/>
        <v/>
      </c>
      <c r="AO341" s="235">
        <f t="shared" si="96"/>
        <v>0</v>
      </c>
      <c r="AP341" s="235">
        <f t="shared" si="97"/>
        <v>0</v>
      </c>
      <c r="AQ341" s="235" t="str">
        <f t="shared" si="98"/>
        <v/>
      </c>
      <c r="AR341" s="235">
        <f t="shared" si="99"/>
        <v>0</v>
      </c>
      <c r="AS341" s="235">
        <f t="shared" si="100"/>
        <v>0</v>
      </c>
      <c r="AT341" s="235" t="str">
        <f t="shared" si="101"/>
        <v/>
      </c>
    </row>
    <row r="342" spans="1:46" ht="18" customHeight="1" x14ac:dyDescent="0.2">
      <c r="A342" s="234"/>
      <c r="B342" s="983"/>
      <c r="C342" s="159"/>
      <c r="D342" s="512"/>
      <c r="E342" s="605"/>
      <c r="F342" s="503"/>
      <c r="G342" s="514"/>
      <c r="H342" s="503"/>
      <c r="I342" s="503"/>
      <c r="J342" s="636" t="str">
        <f t="shared" si="102"/>
        <v/>
      </c>
      <c r="K342" s="354" t="str">
        <f t="shared" si="105"/>
        <v/>
      </c>
      <c r="L342" s="355" t="str">
        <f t="shared" si="106"/>
        <v/>
      </c>
      <c r="M342" s="356" t="str">
        <f t="shared" si="107"/>
        <v/>
      </c>
      <c r="N342" s="357" t="str">
        <f t="shared" si="108"/>
        <v/>
      </c>
      <c r="O342" s="234"/>
      <c r="P342" s="234"/>
      <c r="Q342" s="234"/>
      <c r="R342" s="234"/>
      <c r="S342" s="234"/>
      <c r="T342" s="234"/>
      <c r="U342" s="234"/>
      <c r="V342" s="234"/>
      <c r="W342" s="234"/>
      <c r="X342" s="234"/>
      <c r="Y342" s="234"/>
      <c r="Z342" s="234"/>
      <c r="AA342" s="358" t="str">
        <f t="shared" si="103"/>
        <v/>
      </c>
      <c r="AB342" s="351" t="str">
        <f t="shared" si="109"/>
        <v/>
      </c>
      <c r="AC342" s="351" t="str">
        <f t="shared" si="110"/>
        <v/>
      </c>
      <c r="AD342" s="351" t="str">
        <f t="shared" si="111"/>
        <v/>
      </c>
      <c r="AE342" s="265" t="str">
        <f t="shared" si="112"/>
        <v/>
      </c>
      <c r="AF342" s="647" t="e">
        <f t="shared" si="92"/>
        <v>#N/A</v>
      </c>
      <c r="AG342" s="246"/>
      <c r="AH342" s="241" t="str">
        <f t="shared" si="89"/>
        <v/>
      </c>
      <c r="AI342" s="235">
        <f t="shared" si="90"/>
        <v>0</v>
      </c>
      <c r="AJ342" s="235">
        <f t="shared" si="91"/>
        <v>0</v>
      </c>
      <c r="AK342" s="235" t="str">
        <f t="shared" ref="AK342:AK343" si="113">IF(AH342="","",IF(AJ342=0,0,AI342/AJ342))</f>
        <v/>
      </c>
      <c r="AL342" s="235">
        <f t="shared" si="93"/>
        <v>0</v>
      </c>
      <c r="AM342" s="235">
        <f t="shared" si="94"/>
        <v>0</v>
      </c>
      <c r="AN342" s="235" t="str">
        <f t="shared" si="95"/>
        <v/>
      </c>
      <c r="AO342" s="235">
        <f t="shared" si="96"/>
        <v>0</v>
      </c>
      <c r="AP342" s="235">
        <f t="shared" si="97"/>
        <v>0</v>
      </c>
      <c r="AQ342" s="235" t="str">
        <f t="shared" si="98"/>
        <v/>
      </c>
      <c r="AR342" s="235">
        <f t="shared" si="99"/>
        <v>0</v>
      </c>
      <c r="AS342" s="235">
        <f t="shared" si="100"/>
        <v>0</v>
      </c>
      <c r="AT342" s="235" t="str">
        <f t="shared" si="101"/>
        <v/>
      </c>
    </row>
    <row r="343" spans="1:46" ht="18" customHeight="1" x14ac:dyDescent="0.2">
      <c r="A343" s="234"/>
      <c r="B343" s="983"/>
      <c r="C343" s="159"/>
      <c r="D343" s="512"/>
      <c r="E343" s="605"/>
      <c r="F343" s="503"/>
      <c r="G343" s="514"/>
      <c r="H343" s="503"/>
      <c r="I343" s="503"/>
      <c r="J343" s="636" t="str">
        <f t="shared" si="102"/>
        <v/>
      </c>
      <c r="K343" s="354" t="str">
        <f t="shared" si="105"/>
        <v/>
      </c>
      <c r="L343" s="355" t="str">
        <f t="shared" si="106"/>
        <v/>
      </c>
      <c r="M343" s="356" t="str">
        <f t="shared" si="107"/>
        <v/>
      </c>
      <c r="N343" s="357" t="str">
        <f t="shared" si="108"/>
        <v/>
      </c>
      <c r="O343" s="234"/>
      <c r="P343" s="234"/>
      <c r="Q343" s="234"/>
      <c r="R343" s="234"/>
      <c r="S343" s="234"/>
      <c r="T343" s="234"/>
      <c r="U343" s="234"/>
      <c r="V343" s="234"/>
      <c r="W343" s="234"/>
      <c r="X343" s="234"/>
      <c r="Y343" s="234"/>
      <c r="Z343" s="234"/>
      <c r="AA343" s="358" t="str">
        <f t="shared" si="103"/>
        <v/>
      </c>
      <c r="AB343" s="351" t="str">
        <f t="shared" si="109"/>
        <v/>
      </c>
      <c r="AC343" s="351" t="str">
        <f t="shared" si="110"/>
        <v/>
      </c>
      <c r="AD343" s="351" t="str">
        <f t="shared" si="111"/>
        <v/>
      </c>
      <c r="AE343" s="265" t="str">
        <f t="shared" si="112"/>
        <v/>
      </c>
      <c r="AF343" s="647" t="e">
        <f t="shared" si="92"/>
        <v>#N/A</v>
      </c>
      <c r="AG343" s="246"/>
      <c r="AH343" s="241" t="str">
        <f t="shared" si="89"/>
        <v/>
      </c>
      <c r="AI343" s="235">
        <f t="shared" si="90"/>
        <v>0</v>
      </c>
      <c r="AJ343" s="235">
        <f t="shared" si="91"/>
        <v>0</v>
      </c>
      <c r="AK343" s="235" t="str">
        <f t="shared" si="113"/>
        <v/>
      </c>
      <c r="AL343" s="235">
        <f t="shared" si="93"/>
        <v>0</v>
      </c>
      <c r="AM343" s="235">
        <f t="shared" si="94"/>
        <v>0</v>
      </c>
      <c r="AN343" s="235" t="str">
        <f t="shared" si="95"/>
        <v/>
      </c>
      <c r="AO343" s="235">
        <f t="shared" si="96"/>
        <v>0</v>
      </c>
      <c r="AP343" s="235">
        <f t="shared" si="97"/>
        <v>0</v>
      </c>
      <c r="AQ343" s="235" t="str">
        <f t="shared" si="98"/>
        <v/>
      </c>
      <c r="AR343" s="235">
        <f t="shared" si="99"/>
        <v>0</v>
      </c>
      <c r="AS343" s="235">
        <f t="shared" si="100"/>
        <v>0</v>
      </c>
      <c r="AT343" s="235" t="str">
        <f t="shared" si="101"/>
        <v/>
      </c>
    </row>
    <row r="344" spans="1:46" ht="18" customHeight="1" x14ac:dyDescent="0.2">
      <c r="A344" s="234"/>
      <c r="B344" s="983"/>
      <c r="C344" s="159"/>
      <c r="D344" s="512"/>
      <c r="E344" s="605"/>
      <c r="F344" s="503"/>
      <c r="G344" s="514"/>
      <c r="H344" s="503"/>
      <c r="I344" s="503"/>
      <c r="J344" s="636" t="str">
        <f t="shared" si="102"/>
        <v/>
      </c>
      <c r="K344" s="354" t="str">
        <f t="shared" si="105"/>
        <v/>
      </c>
      <c r="L344" s="355" t="str">
        <f t="shared" si="106"/>
        <v/>
      </c>
      <c r="M344" s="356" t="str">
        <f t="shared" si="107"/>
        <v/>
      </c>
      <c r="N344" s="357" t="str">
        <f t="shared" si="108"/>
        <v/>
      </c>
      <c r="O344" s="234"/>
      <c r="P344" s="234"/>
      <c r="Q344" s="234"/>
      <c r="R344" s="234"/>
      <c r="S344" s="234"/>
      <c r="T344" s="234"/>
      <c r="U344" s="234"/>
      <c r="V344" s="234"/>
      <c r="W344" s="234"/>
      <c r="X344" s="234"/>
      <c r="Y344" s="234"/>
      <c r="Z344" s="234"/>
      <c r="AA344" s="358" t="str">
        <f t="shared" si="103"/>
        <v/>
      </c>
      <c r="AB344" s="351" t="str">
        <f t="shared" si="109"/>
        <v/>
      </c>
      <c r="AC344" s="351" t="str">
        <f t="shared" si="110"/>
        <v/>
      </c>
      <c r="AD344" s="351" t="str">
        <f t="shared" si="111"/>
        <v/>
      </c>
      <c r="AE344" s="265" t="str">
        <f t="shared" si="112"/>
        <v/>
      </c>
      <c r="AF344" s="647" t="e">
        <f t="shared" si="92"/>
        <v>#N/A</v>
      </c>
      <c r="AG344" s="246"/>
      <c r="AH344" s="648"/>
      <c r="AI344" s="235">
        <f t="shared" ref="AI344:AI345" si="114">SUMIF($AA$331:$AA$345,$AH344,$AB$331:$AB$345)</f>
        <v>0</v>
      </c>
      <c r="AJ344" s="235">
        <f t="shared" ref="AJ344:AJ345" si="115">SUMIF($C$331:$C$345,$AH344,$E$331:$E$345)</f>
        <v>0</v>
      </c>
      <c r="AK344" s="235" t="str">
        <f t="shared" ref="AK344:AK345" si="116">IF(AH344="","",IF(AJ344=0,0,AI344/AJ344))</f>
        <v/>
      </c>
      <c r="AL344" s="235">
        <f t="shared" si="93"/>
        <v>0</v>
      </c>
      <c r="AM344" s="235">
        <f t="shared" si="94"/>
        <v>0</v>
      </c>
      <c r="AN344" s="235" t="str">
        <f t="shared" si="95"/>
        <v/>
      </c>
      <c r="AO344" s="235">
        <f t="shared" si="96"/>
        <v>0</v>
      </c>
      <c r="AP344" s="235">
        <f t="shared" si="97"/>
        <v>0</v>
      </c>
      <c r="AQ344" s="235" t="str">
        <f t="shared" si="98"/>
        <v/>
      </c>
      <c r="AR344" s="235">
        <f t="shared" si="99"/>
        <v>0</v>
      </c>
      <c r="AS344" s="235">
        <f t="shared" si="100"/>
        <v>0</v>
      </c>
      <c r="AT344" s="235" t="str">
        <f t="shared" si="101"/>
        <v/>
      </c>
    </row>
    <row r="345" spans="1:46" ht="18" customHeight="1" thickBot="1" x14ac:dyDescent="0.25">
      <c r="A345" s="234"/>
      <c r="B345" s="984"/>
      <c r="C345" s="160"/>
      <c r="D345" s="516"/>
      <c r="E345" s="608"/>
      <c r="F345" s="505"/>
      <c r="G345" s="518"/>
      <c r="H345" s="505"/>
      <c r="I345" s="505"/>
      <c r="J345" s="637" t="str">
        <f t="shared" si="102"/>
        <v/>
      </c>
      <c r="K345" s="360" t="str">
        <f t="shared" si="105"/>
        <v/>
      </c>
      <c r="L345" s="371" t="str">
        <f t="shared" si="106"/>
        <v/>
      </c>
      <c r="M345" s="372" t="str">
        <f t="shared" si="107"/>
        <v/>
      </c>
      <c r="N345" s="373" t="str">
        <f t="shared" si="108"/>
        <v/>
      </c>
      <c r="O345" s="234"/>
      <c r="P345" s="234"/>
      <c r="Q345" s="234"/>
      <c r="R345" s="234"/>
      <c r="S345" s="234"/>
      <c r="T345" s="234"/>
      <c r="U345" s="234"/>
      <c r="V345" s="234"/>
      <c r="W345" s="234"/>
      <c r="X345" s="234"/>
      <c r="Y345" s="234"/>
      <c r="Z345" s="234"/>
      <c r="AA345" s="374" t="str">
        <f t="shared" si="103"/>
        <v/>
      </c>
      <c r="AB345" s="375" t="str">
        <f t="shared" si="109"/>
        <v/>
      </c>
      <c r="AC345" s="375" t="str">
        <f t="shared" si="110"/>
        <v/>
      </c>
      <c r="AD345" s="375" t="str">
        <f t="shared" si="111"/>
        <v/>
      </c>
      <c r="AE345" s="272" t="str">
        <f t="shared" si="112"/>
        <v/>
      </c>
      <c r="AF345" s="649" t="e">
        <f t="shared" si="92"/>
        <v>#N/A</v>
      </c>
      <c r="AG345" s="639"/>
      <c r="AH345" s="642"/>
      <c r="AI345" s="235">
        <f t="shared" si="114"/>
        <v>0</v>
      </c>
      <c r="AJ345" s="235">
        <f t="shared" si="115"/>
        <v>0</v>
      </c>
      <c r="AK345" s="235" t="str">
        <f t="shared" si="116"/>
        <v/>
      </c>
      <c r="AL345" s="235">
        <f t="shared" si="93"/>
        <v>0</v>
      </c>
      <c r="AM345" s="235">
        <f t="shared" si="94"/>
        <v>0</v>
      </c>
      <c r="AN345" s="235" t="str">
        <f t="shared" si="95"/>
        <v/>
      </c>
      <c r="AO345" s="235">
        <f t="shared" si="96"/>
        <v>0</v>
      </c>
      <c r="AP345" s="235">
        <f t="shared" si="97"/>
        <v>0</v>
      </c>
      <c r="AQ345" s="235" t="str">
        <f t="shared" si="98"/>
        <v/>
      </c>
      <c r="AR345" s="235">
        <f t="shared" si="99"/>
        <v>0</v>
      </c>
      <c r="AS345" s="235">
        <f t="shared" si="100"/>
        <v>0</v>
      </c>
      <c r="AT345" s="235" t="str">
        <f t="shared" si="101"/>
        <v/>
      </c>
    </row>
    <row r="346" spans="1:46" x14ac:dyDescent="0.2">
      <c r="A346" s="234"/>
      <c r="B346" s="234"/>
      <c r="C346" s="234"/>
      <c r="D346" s="234"/>
      <c r="E346" s="234"/>
      <c r="F346" s="234"/>
      <c r="G346" s="234"/>
      <c r="H346" s="234"/>
      <c r="I346" s="234"/>
      <c r="J346" s="246"/>
      <c r="K346" s="234"/>
      <c r="L346" s="234"/>
      <c r="M346" s="234"/>
      <c r="N346" s="234"/>
      <c r="O346" s="234"/>
      <c r="P346" s="234"/>
      <c r="Q346" s="234"/>
      <c r="R346" s="234"/>
      <c r="S346" s="234"/>
      <c r="T346" s="234"/>
      <c r="U346" s="234"/>
      <c r="V346" s="234"/>
      <c r="W346" s="234"/>
      <c r="X346" s="234"/>
      <c r="Y346" s="234"/>
      <c r="Z346" s="234"/>
      <c r="AA346" s="398"/>
      <c r="AB346" s="234"/>
      <c r="AC346" s="234"/>
      <c r="AD346" s="234"/>
      <c r="AE346" s="234"/>
      <c r="AF346" s="234"/>
      <c r="AG346" s="234"/>
      <c r="AH346" s="234"/>
      <c r="AI346" s="234"/>
      <c r="AJ346" s="246"/>
      <c r="AK346" s="246"/>
    </row>
    <row r="347" spans="1:46" ht="16.5" x14ac:dyDescent="0.3">
      <c r="A347" s="234"/>
      <c r="B347" s="234"/>
      <c r="C347" s="234"/>
      <c r="D347" s="234"/>
      <c r="E347" s="234"/>
      <c r="F347" s="234"/>
      <c r="G347" s="234"/>
      <c r="H347" s="234"/>
      <c r="J347" s="234"/>
      <c r="K347" s="234"/>
      <c r="L347" s="234"/>
      <c r="M347" s="234"/>
      <c r="N347" s="65" t="s">
        <v>410</v>
      </c>
      <c r="O347" s="234"/>
      <c r="P347" s="234"/>
      <c r="Q347" s="234"/>
      <c r="R347" s="234"/>
      <c r="S347" s="234"/>
      <c r="T347" s="234"/>
      <c r="U347" s="398"/>
      <c r="V347" s="234"/>
      <c r="W347" s="234"/>
      <c r="X347" s="234"/>
      <c r="Y347" s="234"/>
      <c r="Z347" s="234"/>
      <c r="AA347" s="246"/>
      <c r="AB347" s="246"/>
      <c r="AC347" s="246"/>
      <c r="AD347" s="246"/>
      <c r="AE347" s="246"/>
    </row>
    <row r="348" spans="1:46" x14ac:dyDescent="0.2">
      <c r="A348" s="234"/>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46"/>
      <c r="AB348" s="246"/>
      <c r="AC348" s="246"/>
      <c r="AD348" s="246"/>
      <c r="AE348" s="246"/>
    </row>
    <row r="349" spans="1:46" ht="15" x14ac:dyDescent="0.25">
      <c r="A349" s="234"/>
      <c r="B349" s="249" t="s">
        <v>542</v>
      </c>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46"/>
      <c r="AB349" s="246"/>
      <c r="AC349" s="246"/>
      <c r="AD349" s="246"/>
      <c r="AE349" s="246"/>
    </row>
    <row r="350" spans="1:46" ht="15" x14ac:dyDescent="0.25">
      <c r="A350" s="234"/>
      <c r="B350" s="249" t="s">
        <v>689</v>
      </c>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46"/>
      <c r="AB350" s="246"/>
      <c r="AC350" s="246"/>
      <c r="AD350" s="246"/>
      <c r="AE350" s="246"/>
    </row>
    <row r="351" spans="1:46" ht="15" x14ac:dyDescent="0.25">
      <c r="A351" s="234"/>
      <c r="B351" s="249"/>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46"/>
      <c r="AB351" s="246"/>
      <c r="AC351" s="246"/>
      <c r="AD351" s="246"/>
      <c r="AE351" s="246"/>
    </row>
    <row r="352" spans="1:46" ht="15" x14ac:dyDescent="0.25">
      <c r="A352" s="234"/>
      <c r="B352" s="249"/>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46"/>
      <c r="AB352" s="246"/>
      <c r="AC352" s="246"/>
      <c r="AD352" s="246"/>
      <c r="AE352" s="246"/>
    </row>
    <row r="353" spans="1:31" ht="15" thickBot="1" x14ac:dyDescent="0.25">
      <c r="A353" s="234"/>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46"/>
      <c r="AB353" s="246"/>
      <c r="AC353" s="246"/>
      <c r="AD353" s="246"/>
      <c r="AE353" s="246"/>
    </row>
    <row r="354" spans="1:31" ht="108" customHeight="1" thickBot="1" x14ac:dyDescent="0.25">
      <c r="A354" s="234"/>
      <c r="B354" s="650" t="s">
        <v>35</v>
      </c>
      <c r="C354" s="279" t="s">
        <v>110</v>
      </c>
      <c r="D354" s="545" t="s">
        <v>425</v>
      </c>
      <c r="E354" s="545" t="s">
        <v>714</v>
      </c>
      <c r="F354" s="545" t="s">
        <v>727</v>
      </c>
      <c r="G354" s="255" t="s">
        <v>642</v>
      </c>
      <c r="H354" s="255" t="s">
        <v>427</v>
      </c>
      <c r="I354" s="234"/>
      <c r="J354" s="234"/>
      <c r="K354" s="234"/>
      <c r="L354" s="234"/>
      <c r="M354" s="234"/>
      <c r="N354" s="234"/>
      <c r="O354" s="234"/>
      <c r="P354" s="234"/>
      <c r="Q354" s="234"/>
      <c r="R354" s="234"/>
      <c r="S354" s="234"/>
      <c r="T354" s="545" t="s">
        <v>564</v>
      </c>
      <c r="U354" s="234"/>
      <c r="V354" s="234"/>
      <c r="W354" s="234"/>
      <c r="X354" s="234"/>
      <c r="Y354" s="234"/>
      <c r="Z354" s="234"/>
      <c r="AA354" s="246"/>
      <c r="AB354" s="246"/>
      <c r="AC354" s="246"/>
      <c r="AD354" s="246"/>
      <c r="AE354" s="246"/>
    </row>
    <row r="355" spans="1:31" ht="18" customHeight="1" x14ac:dyDescent="0.2">
      <c r="A355" s="234"/>
      <c r="B355" s="978" t="s">
        <v>188</v>
      </c>
      <c r="C355" s="651" t="str">
        <f t="shared" ref="C355:C386" si="117">IF(C204="","",C204)</f>
        <v/>
      </c>
      <c r="D355" s="564" t="str">
        <f t="shared" ref="D355:D386" si="118">F204</f>
        <v/>
      </c>
      <c r="E355" s="401" t="str">
        <f>IF(ISNA(T355),0,T355)</f>
        <v/>
      </c>
      <c r="F355" s="538"/>
      <c r="G355" s="652" t="str">
        <f t="shared" ref="G355:G365" si="119">VLOOKUP(C355,$AH$271:$AK$285,4,FALSE)</f>
        <v/>
      </c>
      <c r="H355" s="559" t="str">
        <f>IF(C355="","",IF(E355=0,D355*1*(1-F355*G355)*0.001,D355*E355*(1-F355*G355)*0.001))</f>
        <v/>
      </c>
      <c r="I355" s="234"/>
      <c r="J355" s="234"/>
      <c r="K355" s="234"/>
      <c r="L355" s="234"/>
      <c r="M355" s="234"/>
      <c r="N355" s="234"/>
      <c r="O355" s="234"/>
      <c r="P355" s="234"/>
      <c r="Q355" s="234"/>
      <c r="R355" s="234"/>
      <c r="S355" s="234"/>
      <c r="T355" s="653" t="str">
        <f>IF(C355="","",HLOOKUP(C355,'Subpart I Tables'!$C$17:$M$44,4,FALSE))</f>
        <v/>
      </c>
      <c r="V355" s="234"/>
      <c r="W355" s="234"/>
      <c r="X355" s="234"/>
      <c r="Y355" s="234"/>
      <c r="Z355" s="234"/>
      <c r="AA355" s="246"/>
      <c r="AB355" s="246"/>
      <c r="AC355" s="246"/>
      <c r="AD355" s="246"/>
      <c r="AE355" s="246"/>
    </row>
    <row r="356" spans="1:31" ht="18" customHeight="1" x14ac:dyDescent="0.2">
      <c r="A356" s="234"/>
      <c r="B356" s="979"/>
      <c r="C356" s="654" t="str">
        <f t="shared" si="117"/>
        <v/>
      </c>
      <c r="D356" s="567" t="str">
        <f t="shared" si="118"/>
        <v/>
      </c>
      <c r="E356" s="404" t="str">
        <f t="shared" ref="E356:E365" si="120">IF(ISNA(T356),0,T356)</f>
        <v/>
      </c>
      <c r="F356" s="539"/>
      <c r="G356" s="655" t="str">
        <f t="shared" si="119"/>
        <v/>
      </c>
      <c r="H356" s="561" t="str">
        <f t="shared" ref="H356:H366" si="121">IF(C356="","",IF(E356=0,D356*1*(1-F356*G356)*0.001,D356*E356*(1-F356*G356)*0.001))</f>
        <v/>
      </c>
      <c r="I356" s="234"/>
      <c r="J356" s="234"/>
      <c r="K356" s="234"/>
      <c r="L356" s="234"/>
      <c r="M356" s="234"/>
      <c r="N356" s="234"/>
      <c r="O356" s="234"/>
      <c r="P356" s="234"/>
      <c r="Q356" s="234"/>
      <c r="R356" s="234"/>
      <c r="S356" s="234"/>
      <c r="T356" s="653" t="str">
        <f>IF(C356="","",HLOOKUP(C356,'Subpart I Tables'!$C$17:$M$44,4,FALSE))</f>
        <v/>
      </c>
      <c r="U356" s="234"/>
      <c r="V356" s="234"/>
      <c r="W356" s="234"/>
      <c r="X356" s="234"/>
      <c r="Y356" s="234"/>
      <c r="Z356" s="234"/>
      <c r="AA356" s="246"/>
      <c r="AB356" s="246"/>
      <c r="AC356" s="246"/>
      <c r="AD356" s="246"/>
      <c r="AE356" s="246"/>
    </row>
    <row r="357" spans="1:31" ht="18" customHeight="1" x14ac:dyDescent="0.2">
      <c r="A357" s="234"/>
      <c r="B357" s="979"/>
      <c r="C357" s="654" t="str">
        <f t="shared" si="117"/>
        <v/>
      </c>
      <c r="D357" s="567" t="str">
        <f t="shared" si="118"/>
        <v/>
      </c>
      <c r="E357" s="404" t="str">
        <f t="shared" si="120"/>
        <v/>
      </c>
      <c r="F357" s="539"/>
      <c r="G357" s="655" t="str">
        <f t="shared" si="119"/>
        <v/>
      </c>
      <c r="H357" s="561" t="str">
        <f t="shared" si="121"/>
        <v/>
      </c>
      <c r="I357" s="234"/>
      <c r="J357" s="234"/>
      <c r="K357" s="234"/>
      <c r="L357" s="234"/>
      <c r="M357" s="234"/>
      <c r="N357" s="234"/>
      <c r="O357" s="234"/>
      <c r="P357" s="234"/>
      <c r="Q357" s="234"/>
      <c r="R357" s="234"/>
      <c r="S357" s="234"/>
      <c r="T357" s="653" t="str">
        <f>IF(C357="","",HLOOKUP(C357,'Subpart I Tables'!$C$17:$M$44,4,FALSE))</f>
        <v/>
      </c>
      <c r="U357" s="234"/>
      <c r="V357" s="234"/>
      <c r="W357" s="234"/>
      <c r="X357" s="234"/>
      <c r="Y357" s="234"/>
      <c r="Z357" s="234"/>
      <c r="AA357" s="246"/>
      <c r="AB357" s="246"/>
      <c r="AC357" s="246"/>
      <c r="AD357" s="246"/>
      <c r="AE357" s="246"/>
    </row>
    <row r="358" spans="1:31" ht="18" customHeight="1" x14ac:dyDescent="0.2">
      <c r="A358" s="234"/>
      <c r="B358" s="979"/>
      <c r="C358" s="654" t="str">
        <f t="shared" si="117"/>
        <v/>
      </c>
      <c r="D358" s="567" t="str">
        <f t="shared" si="118"/>
        <v/>
      </c>
      <c r="E358" s="404" t="str">
        <f t="shared" si="120"/>
        <v/>
      </c>
      <c r="F358" s="539"/>
      <c r="G358" s="655" t="str">
        <f t="shared" si="119"/>
        <v/>
      </c>
      <c r="H358" s="561" t="str">
        <f t="shared" si="121"/>
        <v/>
      </c>
      <c r="I358" s="234"/>
      <c r="J358" s="234"/>
      <c r="K358" s="234"/>
      <c r="L358" s="234"/>
      <c r="M358" s="234"/>
      <c r="N358" s="234"/>
      <c r="O358" s="234"/>
      <c r="P358" s="234"/>
      <c r="Q358" s="234"/>
      <c r="R358" s="234"/>
      <c r="S358" s="234"/>
      <c r="T358" s="653" t="str">
        <f>IF(C358="","",HLOOKUP(C358,'Subpart I Tables'!$C$17:$M$44,4,FALSE))</f>
        <v/>
      </c>
      <c r="U358" s="234"/>
      <c r="V358" s="234"/>
      <c r="W358" s="234"/>
      <c r="X358" s="234"/>
      <c r="Y358" s="234"/>
      <c r="Z358" s="234"/>
      <c r="AA358" s="246"/>
      <c r="AB358" s="246"/>
      <c r="AC358" s="246"/>
      <c r="AD358" s="246"/>
      <c r="AE358" s="246"/>
    </row>
    <row r="359" spans="1:31" ht="18" customHeight="1" x14ac:dyDescent="0.2">
      <c r="A359" s="234"/>
      <c r="B359" s="979"/>
      <c r="C359" s="654" t="str">
        <f t="shared" si="117"/>
        <v/>
      </c>
      <c r="D359" s="567" t="str">
        <f t="shared" si="118"/>
        <v/>
      </c>
      <c r="E359" s="404" t="str">
        <f t="shared" si="120"/>
        <v/>
      </c>
      <c r="F359" s="539"/>
      <c r="G359" s="655" t="str">
        <f t="shared" si="119"/>
        <v/>
      </c>
      <c r="H359" s="561" t="str">
        <f t="shared" si="121"/>
        <v/>
      </c>
      <c r="I359" s="234"/>
      <c r="J359" s="234"/>
      <c r="K359" s="234"/>
      <c r="L359" s="234"/>
      <c r="M359" s="234"/>
      <c r="N359" s="234"/>
      <c r="O359" s="234"/>
      <c r="P359" s="234"/>
      <c r="Q359" s="234"/>
      <c r="R359" s="234"/>
      <c r="S359" s="234"/>
      <c r="T359" s="653" t="str">
        <f>IF(C359="","",HLOOKUP(C359,'Subpart I Tables'!$C$17:$M$44,4,FALSE))</f>
        <v/>
      </c>
      <c r="U359" s="234"/>
      <c r="V359" s="234"/>
      <c r="W359" s="234"/>
      <c r="X359" s="234"/>
      <c r="Y359" s="234"/>
      <c r="Z359" s="234"/>
      <c r="AA359" s="246"/>
      <c r="AB359" s="246"/>
      <c r="AC359" s="246"/>
      <c r="AD359" s="246"/>
      <c r="AE359" s="246"/>
    </row>
    <row r="360" spans="1:31" ht="18" customHeight="1" x14ac:dyDescent="0.2">
      <c r="A360" s="234"/>
      <c r="B360" s="979"/>
      <c r="C360" s="654" t="str">
        <f t="shared" si="117"/>
        <v/>
      </c>
      <c r="D360" s="567" t="str">
        <f t="shared" si="118"/>
        <v/>
      </c>
      <c r="E360" s="404" t="str">
        <f t="shared" si="120"/>
        <v/>
      </c>
      <c r="F360" s="539"/>
      <c r="G360" s="655" t="str">
        <f t="shared" si="119"/>
        <v/>
      </c>
      <c r="H360" s="561" t="str">
        <f t="shared" si="121"/>
        <v/>
      </c>
      <c r="I360" s="234"/>
      <c r="J360" s="234"/>
      <c r="K360" s="234"/>
      <c r="L360" s="234"/>
      <c r="M360" s="234"/>
      <c r="N360" s="234"/>
      <c r="O360" s="234"/>
      <c r="P360" s="234"/>
      <c r="Q360" s="234"/>
      <c r="R360" s="234"/>
      <c r="S360" s="234"/>
      <c r="T360" s="653" t="str">
        <f>IF(C360="","",HLOOKUP(C360,'Subpart I Tables'!$C$17:$M$44,4,FALSE))</f>
        <v/>
      </c>
      <c r="U360" s="234"/>
      <c r="V360" s="234"/>
      <c r="W360" s="234"/>
      <c r="X360" s="234"/>
      <c r="Y360" s="234"/>
      <c r="Z360" s="234"/>
      <c r="AA360" s="246"/>
      <c r="AB360" s="246"/>
      <c r="AC360" s="246"/>
      <c r="AD360" s="246"/>
      <c r="AE360" s="246"/>
    </row>
    <row r="361" spans="1:31" ht="18" customHeight="1" x14ac:dyDescent="0.2">
      <c r="A361" s="234"/>
      <c r="B361" s="979"/>
      <c r="C361" s="654" t="str">
        <f t="shared" si="117"/>
        <v/>
      </c>
      <c r="D361" s="567" t="str">
        <f t="shared" si="118"/>
        <v/>
      </c>
      <c r="E361" s="404" t="str">
        <f t="shared" si="120"/>
        <v/>
      </c>
      <c r="F361" s="539"/>
      <c r="G361" s="655" t="str">
        <f t="shared" si="119"/>
        <v/>
      </c>
      <c r="H361" s="561" t="str">
        <f t="shared" si="121"/>
        <v/>
      </c>
      <c r="I361" s="234"/>
      <c r="J361" s="234"/>
      <c r="K361" s="234"/>
      <c r="L361" s="234"/>
      <c r="M361" s="234"/>
      <c r="N361" s="234"/>
      <c r="O361" s="234"/>
      <c r="P361" s="234"/>
      <c r="Q361" s="234"/>
      <c r="R361" s="234"/>
      <c r="S361" s="234"/>
      <c r="T361" s="653" t="str">
        <f>IF(C361="","",HLOOKUP(C361,'Subpart I Tables'!$C$17:$M$44,4,FALSE))</f>
        <v/>
      </c>
      <c r="U361" s="234"/>
      <c r="V361" s="234"/>
      <c r="W361" s="234"/>
      <c r="X361" s="234"/>
      <c r="Y361" s="234"/>
      <c r="Z361" s="234"/>
      <c r="AA361" s="246"/>
      <c r="AB361" s="246"/>
      <c r="AC361" s="246"/>
      <c r="AD361" s="246"/>
      <c r="AE361" s="246"/>
    </row>
    <row r="362" spans="1:31" ht="18" customHeight="1" x14ac:dyDescent="0.2">
      <c r="A362" s="234"/>
      <c r="B362" s="979"/>
      <c r="C362" s="654" t="str">
        <f t="shared" si="117"/>
        <v/>
      </c>
      <c r="D362" s="567" t="str">
        <f t="shared" si="118"/>
        <v/>
      </c>
      <c r="E362" s="404" t="str">
        <f t="shared" si="120"/>
        <v/>
      </c>
      <c r="F362" s="539"/>
      <c r="G362" s="655" t="str">
        <f t="shared" si="119"/>
        <v/>
      </c>
      <c r="H362" s="561" t="str">
        <f t="shared" si="121"/>
        <v/>
      </c>
      <c r="I362" s="234"/>
      <c r="J362" s="234"/>
      <c r="K362" s="234"/>
      <c r="L362" s="234"/>
      <c r="M362" s="234"/>
      <c r="N362" s="234"/>
      <c r="O362" s="234"/>
      <c r="P362" s="234"/>
      <c r="Q362" s="234"/>
      <c r="R362" s="234"/>
      <c r="S362" s="234"/>
      <c r="T362" s="653" t="str">
        <f>IF(C362="","",HLOOKUP(C362,'Subpart I Tables'!$C$17:$M$44,4,FALSE))</f>
        <v/>
      </c>
      <c r="U362" s="234"/>
      <c r="V362" s="234"/>
      <c r="W362" s="234"/>
      <c r="X362" s="234"/>
      <c r="Y362" s="234"/>
      <c r="Z362" s="234"/>
      <c r="AA362" s="246"/>
      <c r="AB362" s="246"/>
      <c r="AC362" s="246"/>
      <c r="AD362" s="246"/>
      <c r="AE362" s="246"/>
    </row>
    <row r="363" spans="1:31" ht="18" customHeight="1" x14ac:dyDescent="0.2">
      <c r="A363" s="234"/>
      <c r="B363" s="979"/>
      <c r="C363" s="654" t="str">
        <f t="shared" si="117"/>
        <v/>
      </c>
      <c r="D363" s="567" t="str">
        <f t="shared" si="118"/>
        <v/>
      </c>
      <c r="E363" s="404" t="str">
        <f t="shared" si="120"/>
        <v/>
      </c>
      <c r="F363" s="539"/>
      <c r="G363" s="655" t="str">
        <f t="shared" si="119"/>
        <v/>
      </c>
      <c r="H363" s="561" t="str">
        <f t="shared" si="121"/>
        <v/>
      </c>
      <c r="I363" s="234"/>
      <c r="J363" s="234"/>
      <c r="K363" s="234"/>
      <c r="L363" s="234"/>
      <c r="M363" s="234"/>
      <c r="N363" s="234"/>
      <c r="O363" s="234"/>
      <c r="P363" s="234"/>
      <c r="Q363" s="234"/>
      <c r="R363" s="234"/>
      <c r="S363" s="234"/>
      <c r="T363" s="653" t="str">
        <f>IF(C363="","",HLOOKUP(C363,'Subpart I Tables'!$C$17:$M$44,4,FALSE))</f>
        <v/>
      </c>
      <c r="U363" s="234"/>
      <c r="V363" s="234"/>
      <c r="W363" s="234"/>
      <c r="X363" s="234"/>
      <c r="Y363" s="234"/>
      <c r="Z363" s="234"/>
      <c r="AA363" s="246"/>
      <c r="AB363" s="246"/>
      <c r="AC363" s="246"/>
      <c r="AD363" s="246"/>
      <c r="AE363" s="246"/>
    </row>
    <row r="364" spans="1:31" ht="18" customHeight="1" x14ac:dyDescent="0.2">
      <c r="A364" s="234"/>
      <c r="B364" s="979"/>
      <c r="C364" s="654" t="str">
        <f t="shared" si="117"/>
        <v/>
      </c>
      <c r="D364" s="567" t="str">
        <f t="shared" si="118"/>
        <v/>
      </c>
      <c r="E364" s="404" t="str">
        <f t="shared" si="120"/>
        <v/>
      </c>
      <c r="F364" s="539"/>
      <c r="G364" s="655" t="str">
        <f t="shared" si="119"/>
        <v/>
      </c>
      <c r="H364" s="561" t="str">
        <f t="shared" si="121"/>
        <v/>
      </c>
      <c r="I364" s="234"/>
      <c r="J364" s="234"/>
      <c r="K364" s="234"/>
      <c r="L364" s="234"/>
      <c r="M364" s="234"/>
      <c r="N364" s="234"/>
      <c r="O364" s="234"/>
      <c r="P364" s="234"/>
      <c r="Q364" s="234"/>
      <c r="R364" s="234"/>
      <c r="S364" s="234"/>
      <c r="T364" s="653" t="str">
        <f>IF(C364="","",HLOOKUP(C364,'Subpart I Tables'!$C$17:$M$44,4,FALSE))</f>
        <v/>
      </c>
      <c r="U364" s="234"/>
      <c r="V364" s="234"/>
      <c r="W364" s="234"/>
      <c r="X364" s="234"/>
      <c r="Y364" s="234"/>
      <c r="Z364" s="234"/>
      <c r="AA364" s="246"/>
      <c r="AB364" s="246"/>
      <c r="AC364" s="246"/>
      <c r="AD364" s="246"/>
      <c r="AE364" s="246"/>
    </row>
    <row r="365" spans="1:31" ht="18" customHeight="1" thickBot="1" x14ac:dyDescent="0.25">
      <c r="A365" s="234"/>
      <c r="B365" s="980"/>
      <c r="C365" s="656" t="str">
        <f t="shared" si="117"/>
        <v/>
      </c>
      <c r="D365" s="570" t="str">
        <f t="shared" si="118"/>
        <v/>
      </c>
      <c r="E365" s="407" t="str">
        <f t="shared" si="120"/>
        <v/>
      </c>
      <c r="F365" s="540"/>
      <c r="G365" s="657" t="str">
        <f t="shared" si="119"/>
        <v/>
      </c>
      <c r="H365" s="562" t="str">
        <f t="shared" si="121"/>
        <v/>
      </c>
      <c r="I365" s="234"/>
      <c r="J365" s="234"/>
      <c r="K365" s="234"/>
      <c r="L365" s="234"/>
      <c r="M365" s="234"/>
      <c r="N365" s="234"/>
      <c r="O365" s="234"/>
      <c r="P365" s="234"/>
      <c r="Q365" s="234"/>
      <c r="R365" s="234"/>
      <c r="S365" s="234"/>
      <c r="T365" s="653" t="str">
        <f>IF(C365="","",HLOOKUP(C365,'Subpart I Tables'!$C$17:$M$44,4,FALSE))</f>
        <v/>
      </c>
      <c r="U365" s="234"/>
      <c r="V365" s="234"/>
      <c r="W365" s="234"/>
      <c r="X365" s="234"/>
      <c r="Y365" s="234"/>
      <c r="Z365" s="234"/>
      <c r="AA365" s="246"/>
      <c r="AB365" s="246"/>
      <c r="AC365" s="246"/>
      <c r="AD365" s="246"/>
      <c r="AE365" s="246"/>
    </row>
    <row r="366" spans="1:31" ht="18" customHeight="1" x14ac:dyDescent="0.2">
      <c r="A366" s="234"/>
      <c r="B366" s="930" t="s">
        <v>37</v>
      </c>
      <c r="C366" s="658" t="str">
        <f t="shared" si="117"/>
        <v/>
      </c>
      <c r="D366" s="569" t="str">
        <f t="shared" si="118"/>
        <v/>
      </c>
      <c r="E366" s="454" t="str">
        <f t="shared" ref="E366:E400" si="122">IF(ISNA(T366),0,T366)</f>
        <v/>
      </c>
      <c r="F366" s="709"/>
      <c r="G366" s="659" t="str">
        <f t="shared" ref="G366:G376" si="123">VLOOKUP(C366,$AH$286:$AK$300,4,FALSE)</f>
        <v/>
      </c>
      <c r="H366" s="660" t="str">
        <f t="shared" si="121"/>
        <v/>
      </c>
      <c r="I366" s="234"/>
      <c r="J366" s="234"/>
      <c r="K366" s="234"/>
      <c r="L366" s="234"/>
      <c r="M366" s="234"/>
      <c r="N366" s="234"/>
      <c r="O366" s="234"/>
      <c r="P366" s="234"/>
      <c r="Q366" s="234"/>
      <c r="R366" s="234"/>
      <c r="S366" s="234"/>
      <c r="T366" s="653" t="str">
        <f>IF(C366="","",HLOOKUP(C366,'Subpart I Tables'!$C$17:$M$44,10,FALSE))</f>
        <v/>
      </c>
      <c r="U366" s="234"/>
      <c r="V366" s="234"/>
      <c r="W366" s="234"/>
      <c r="X366" s="234"/>
      <c r="Y366" s="234"/>
      <c r="Z366" s="234"/>
      <c r="AA366" s="246"/>
      <c r="AB366" s="246"/>
      <c r="AC366" s="246"/>
      <c r="AD366" s="246"/>
      <c r="AE366" s="246"/>
    </row>
    <row r="367" spans="1:31" ht="18" customHeight="1" x14ac:dyDescent="0.2">
      <c r="A367" s="234"/>
      <c r="B367" s="930"/>
      <c r="C367" s="654" t="str">
        <f t="shared" si="117"/>
        <v/>
      </c>
      <c r="D367" s="567" t="str">
        <f t="shared" si="118"/>
        <v/>
      </c>
      <c r="E367" s="404" t="str">
        <f t="shared" si="122"/>
        <v/>
      </c>
      <c r="F367" s="539"/>
      <c r="G367" s="655" t="str">
        <f t="shared" si="123"/>
        <v/>
      </c>
      <c r="H367" s="561" t="str">
        <f>IF(C367="","",IF(E367=0,D367*1*(1-F367*G367)*0.001,D367*E367*(1-F367*G367)*0.001))</f>
        <v/>
      </c>
      <c r="I367" s="234"/>
      <c r="J367" s="234"/>
      <c r="K367" s="234"/>
      <c r="L367" s="234"/>
      <c r="M367" s="234"/>
      <c r="N367" s="234"/>
      <c r="O367" s="234"/>
      <c r="P367" s="234"/>
      <c r="Q367" s="234"/>
      <c r="R367" s="234"/>
      <c r="S367" s="234"/>
      <c r="T367" s="653" t="str">
        <f>IF(C367="","",HLOOKUP(C367,'Subpart I Tables'!$C$17:$M$44,10,FALSE))</f>
        <v/>
      </c>
      <c r="U367" s="234"/>
      <c r="V367" s="234"/>
      <c r="W367" s="234"/>
      <c r="X367" s="234"/>
      <c r="Y367" s="234"/>
      <c r="Z367" s="234"/>
      <c r="AA367" s="246"/>
      <c r="AB367" s="246"/>
      <c r="AC367" s="246"/>
      <c r="AD367" s="246"/>
      <c r="AE367" s="246"/>
    </row>
    <row r="368" spans="1:31" ht="18" customHeight="1" x14ac:dyDescent="0.2">
      <c r="A368" s="234"/>
      <c r="B368" s="930"/>
      <c r="C368" s="654" t="str">
        <f t="shared" si="117"/>
        <v/>
      </c>
      <c r="D368" s="567" t="str">
        <f t="shared" si="118"/>
        <v/>
      </c>
      <c r="E368" s="404" t="str">
        <f t="shared" ref="E368:E376" si="124">IF(ISNA(T368),0,T368)</f>
        <v/>
      </c>
      <c r="F368" s="539"/>
      <c r="G368" s="655" t="str">
        <f t="shared" si="123"/>
        <v/>
      </c>
      <c r="H368" s="561" t="str">
        <f t="shared" ref="H368:H376" si="125">IF(C368="","",IF(E368=0,D368*1*(1-F368*G368)*0.001,D368*E368*(1-F368*G368)*0.001))</f>
        <v/>
      </c>
      <c r="I368" s="234"/>
      <c r="J368" s="234"/>
      <c r="K368" s="234"/>
      <c r="L368" s="234"/>
      <c r="M368" s="234"/>
      <c r="N368" s="234"/>
      <c r="O368" s="234"/>
      <c r="P368" s="234"/>
      <c r="Q368" s="234"/>
      <c r="R368" s="234"/>
      <c r="S368" s="234"/>
      <c r="T368" s="653" t="str">
        <f>IF(C368="","",HLOOKUP(C368,'Subpart I Tables'!$C$17:$M$44,10,FALSE))</f>
        <v/>
      </c>
      <c r="U368" s="234"/>
      <c r="V368" s="234"/>
      <c r="W368" s="234"/>
      <c r="X368" s="234"/>
      <c r="Y368" s="234"/>
      <c r="Z368" s="234"/>
      <c r="AA368" s="246"/>
      <c r="AB368" s="246"/>
      <c r="AC368" s="246"/>
      <c r="AD368" s="246"/>
      <c r="AE368" s="246"/>
    </row>
    <row r="369" spans="1:31" ht="18" customHeight="1" x14ac:dyDescent="0.2">
      <c r="A369" s="234"/>
      <c r="B369" s="930"/>
      <c r="C369" s="654" t="str">
        <f t="shared" si="117"/>
        <v/>
      </c>
      <c r="D369" s="567" t="str">
        <f t="shared" si="118"/>
        <v/>
      </c>
      <c r="E369" s="404" t="str">
        <f t="shared" si="124"/>
        <v/>
      </c>
      <c r="F369" s="539"/>
      <c r="G369" s="655" t="str">
        <f t="shared" si="123"/>
        <v/>
      </c>
      <c r="H369" s="561" t="str">
        <f t="shared" si="125"/>
        <v/>
      </c>
      <c r="I369" s="234"/>
      <c r="J369" s="234"/>
      <c r="K369" s="234"/>
      <c r="L369" s="234"/>
      <c r="M369" s="234"/>
      <c r="N369" s="234"/>
      <c r="O369" s="234"/>
      <c r="P369" s="234"/>
      <c r="Q369" s="234"/>
      <c r="R369" s="234"/>
      <c r="S369" s="234"/>
      <c r="T369" s="653" t="str">
        <f>IF(C369="","",HLOOKUP(C369,'Subpart I Tables'!$C$17:$M$44,10,FALSE))</f>
        <v/>
      </c>
      <c r="U369" s="234"/>
      <c r="V369" s="234"/>
      <c r="W369" s="234"/>
      <c r="X369" s="234"/>
      <c r="Y369" s="234"/>
      <c r="Z369" s="234"/>
      <c r="AA369" s="246"/>
      <c r="AB369" s="246"/>
      <c r="AC369" s="246"/>
      <c r="AD369" s="246"/>
      <c r="AE369" s="246"/>
    </row>
    <row r="370" spans="1:31" ht="18" customHeight="1" x14ac:dyDescent="0.2">
      <c r="A370" s="234"/>
      <c r="B370" s="930"/>
      <c r="C370" s="654" t="str">
        <f t="shared" si="117"/>
        <v/>
      </c>
      <c r="D370" s="567" t="str">
        <f t="shared" si="118"/>
        <v/>
      </c>
      <c r="E370" s="404" t="str">
        <f t="shared" si="124"/>
        <v/>
      </c>
      <c r="F370" s="539"/>
      <c r="G370" s="655" t="str">
        <f t="shared" si="123"/>
        <v/>
      </c>
      <c r="H370" s="561" t="str">
        <f t="shared" si="125"/>
        <v/>
      </c>
      <c r="I370" s="234"/>
      <c r="J370" s="234"/>
      <c r="K370" s="234"/>
      <c r="L370" s="234"/>
      <c r="M370" s="234"/>
      <c r="N370" s="234"/>
      <c r="O370" s="234"/>
      <c r="P370" s="234"/>
      <c r="Q370" s="234"/>
      <c r="R370" s="234"/>
      <c r="S370" s="234"/>
      <c r="T370" s="653" t="str">
        <f>IF(C370="","",HLOOKUP(C370,'Subpart I Tables'!$C$17:$M$44,10,FALSE))</f>
        <v/>
      </c>
      <c r="U370" s="234"/>
      <c r="V370" s="234"/>
      <c r="W370" s="234"/>
      <c r="X370" s="234"/>
      <c r="Y370" s="234"/>
      <c r="Z370" s="234"/>
      <c r="AA370" s="246"/>
      <c r="AB370" s="246"/>
      <c r="AC370" s="246"/>
      <c r="AD370" s="246"/>
      <c r="AE370" s="246"/>
    </row>
    <row r="371" spans="1:31" ht="18" customHeight="1" x14ac:dyDescent="0.2">
      <c r="A371" s="234"/>
      <c r="B371" s="930"/>
      <c r="C371" s="654" t="str">
        <f t="shared" si="117"/>
        <v/>
      </c>
      <c r="D371" s="567" t="str">
        <f t="shared" si="118"/>
        <v/>
      </c>
      <c r="E371" s="404" t="str">
        <f t="shared" si="124"/>
        <v/>
      </c>
      <c r="F371" s="539"/>
      <c r="G371" s="655" t="str">
        <f t="shared" si="123"/>
        <v/>
      </c>
      <c r="H371" s="561" t="str">
        <f t="shared" si="125"/>
        <v/>
      </c>
      <c r="I371" s="234"/>
      <c r="J371" s="234"/>
      <c r="K371" s="234"/>
      <c r="L371" s="234"/>
      <c r="M371" s="234"/>
      <c r="N371" s="234"/>
      <c r="O371" s="234"/>
      <c r="P371" s="234"/>
      <c r="Q371" s="234"/>
      <c r="R371" s="234"/>
      <c r="S371" s="234"/>
      <c r="T371" s="653" t="str">
        <f>IF(C371="","",HLOOKUP(C371,'Subpart I Tables'!$C$17:$M$44,10,FALSE))</f>
        <v/>
      </c>
      <c r="U371" s="234"/>
      <c r="V371" s="234"/>
      <c r="W371" s="234"/>
      <c r="X371" s="234"/>
      <c r="Y371" s="234"/>
      <c r="Z371" s="234"/>
      <c r="AA371" s="246"/>
      <c r="AB371" s="246"/>
      <c r="AC371" s="246"/>
      <c r="AD371" s="246"/>
      <c r="AE371" s="246"/>
    </row>
    <row r="372" spans="1:31" ht="18" customHeight="1" x14ac:dyDescent="0.2">
      <c r="A372" s="234"/>
      <c r="B372" s="930"/>
      <c r="C372" s="654" t="str">
        <f t="shared" si="117"/>
        <v/>
      </c>
      <c r="D372" s="567" t="str">
        <f t="shared" si="118"/>
        <v/>
      </c>
      <c r="E372" s="404" t="str">
        <f t="shared" si="124"/>
        <v/>
      </c>
      <c r="F372" s="539"/>
      <c r="G372" s="655" t="str">
        <f t="shared" si="123"/>
        <v/>
      </c>
      <c r="H372" s="561" t="str">
        <f t="shared" si="125"/>
        <v/>
      </c>
      <c r="I372" s="234"/>
      <c r="J372" s="234"/>
      <c r="K372" s="234"/>
      <c r="L372" s="234"/>
      <c r="M372" s="234"/>
      <c r="N372" s="234"/>
      <c r="O372" s="234"/>
      <c r="P372" s="234"/>
      <c r="Q372" s="234"/>
      <c r="R372" s="234"/>
      <c r="S372" s="234"/>
      <c r="T372" s="653" t="str">
        <f>IF(C372="","",HLOOKUP(C372,'Subpart I Tables'!$C$17:$M$44,10,FALSE))</f>
        <v/>
      </c>
      <c r="U372" s="234"/>
      <c r="V372" s="234"/>
      <c r="W372" s="234"/>
      <c r="X372" s="234"/>
      <c r="Y372" s="234"/>
      <c r="Z372" s="234"/>
      <c r="AA372" s="246"/>
      <c r="AB372" s="246"/>
      <c r="AC372" s="246"/>
      <c r="AD372" s="246"/>
      <c r="AE372" s="246"/>
    </row>
    <row r="373" spans="1:31" ht="18" customHeight="1" x14ac:dyDescent="0.2">
      <c r="A373" s="234"/>
      <c r="B373" s="930"/>
      <c r="C373" s="654" t="str">
        <f t="shared" si="117"/>
        <v/>
      </c>
      <c r="D373" s="567" t="str">
        <f t="shared" si="118"/>
        <v/>
      </c>
      <c r="E373" s="404" t="str">
        <f t="shared" si="124"/>
        <v/>
      </c>
      <c r="F373" s="539"/>
      <c r="G373" s="655" t="str">
        <f t="shared" si="123"/>
        <v/>
      </c>
      <c r="H373" s="561" t="str">
        <f t="shared" si="125"/>
        <v/>
      </c>
      <c r="I373" s="234"/>
      <c r="J373" s="234"/>
      <c r="K373" s="234"/>
      <c r="L373" s="234"/>
      <c r="M373" s="234"/>
      <c r="N373" s="234"/>
      <c r="O373" s="234"/>
      <c r="P373" s="234"/>
      <c r="Q373" s="234"/>
      <c r="R373" s="234"/>
      <c r="S373" s="234"/>
      <c r="T373" s="653" t="str">
        <f>IF(C373="","",HLOOKUP(C373,'Subpart I Tables'!$C$17:$M$44,10,FALSE))</f>
        <v/>
      </c>
      <c r="U373" s="234"/>
      <c r="V373" s="234"/>
      <c r="W373" s="234"/>
      <c r="X373" s="234"/>
      <c r="Y373" s="234"/>
      <c r="Z373" s="234"/>
      <c r="AA373" s="246"/>
      <c r="AB373" s="246"/>
      <c r="AC373" s="246"/>
      <c r="AD373" s="246"/>
      <c r="AE373" s="246"/>
    </row>
    <row r="374" spans="1:31" ht="18" customHeight="1" x14ac:dyDescent="0.2">
      <c r="A374" s="234"/>
      <c r="B374" s="930"/>
      <c r="C374" s="654" t="str">
        <f t="shared" si="117"/>
        <v/>
      </c>
      <c r="D374" s="567" t="str">
        <f t="shared" si="118"/>
        <v/>
      </c>
      <c r="E374" s="404" t="str">
        <f t="shared" si="124"/>
        <v/>
      </c>
      <c r="F374" s="539"/>
      <c r="G374" s="655" t="str">
        <f t="shared" si="123"/>
        <v/>
      </c>
      <c r="H374" s="561" t="str">
        <f t="shared" si="125"/>
        <v/>
      </c>
      <c r="I374" s="234"/>
      <c r="J374" s="234"/>
      <c r="K374" s="234"/>
      <c r="L374" s="234"/>
      <c r="M374" s="234"/>
      <c r="N374" s="234"/>
      <c r="O374" s="234"/>
      <c r="P374" s="234"/>
      <c r="Q374" s="234"/>
      <c r="R374" s="234"/>
      <c r="S374" s="234"/>
      <c r="T374" s="653" t="str">
        <f>IF(C374="","",HLOOKUP(C374,'Subpart I Tables'!$C$17:$M$44,10,FALSE))</f>
        <v/>
      </c>
      <c r="U374" s="234"/>
      <c r="V374" s="234"/>
      <c r="W374" s="234"/>
      <c r="X374" s="234"/>
      <c r="Y374" s="234"/>
      <c r="Z374" s="234"/>
      <c r="AA374" s="246"/>
      <c r="AB374" s="246"/>
      <c r="AC374" s="246"/>
      <c r="AD374" s="246"/>
      <c r="AE374" s="246"/>
    </row>
    <row r="375" spans="1:31" ht="18" customHeight="1" x14ac:dyDescent="0.2">
      <c r="A375" s="234"/>
      <c r="B375" s="930"/>
      <c r="C375" s="654" t="str">
        <f t="shared" si="117"/>
        <v/>
      </c>
      <c r="D375" s="567" t="str">
        <f t="shared" si="118"/>
        <v/>
      </c>
      <c r="E375" s="404" t="str">
        <f t="shared" si="124"/>
        <v/>
      </c>
      <c r="F375" s="539"/>
      <c r="G375" s="655" t="str">
        <f t="shared" si="123"/>
        <v/>
      </c>
      <c r="H375" s="561" t="str">
        <f t="shared" si="125"/>
        <v/>
      </c>
      <c r="I375" s="234"/>
      <c r="J375" s="234"/>
      <c r="K375" s="234"/>
      <c r="L375" s="234"/>
      <c r="M375" s="234"/>
      <c r="N375" s="234"/>
      <c r="O375" s="234"/>
      <c r="P375" s="234"/>
      <c r="Q375" s="234"/>
      <c r="R375" s="234"/>
      <c r="S375" s="234"/>
      <c r="T375" s="653" t="str">
        <f>IF(C375="","",HLOOKUP(C375,'Subpart I Tables'!$C$17:$M$44,10,FALSE))</f>
        <v/>
      </c>
      <c r="U375" s="234"/>
      <c r="V375" s="234"/>
      <c r="W375" s="234"/>
      <c r="X375" s="234"/>
      <c r="Y375" s="234"/>
      <c r="Z375" s="234"/>
      <c r="AA375" s="246"/>
      <c r="AB375" s="246"/>
      <c r="AC375" s="246"/>
      <c r="AD375" s="246"/>
      <c r="AE375" s="246"/>
    </row>
    <row r="376" spans="1:31" ht="18" customHeight="1" thickBot="1" x14ac:dyDescent="0.25">
      <c r="A376" s="234"/>
      <c r="B376" s="931"/>
      <c r="C376" s="656" t="str">
        <f t="shared" si="117"/>
        <v/>
      </c>
      <c r="D376" s="570" t="str">
        <f t="shared" si="118"/>
        <v/>
      </c>
      <c r="E376" s="407" t="str">
        <f t="shared" si="124"/>
        <v/>
      </c>
      <c r="F376" s="540"/>
      <c r="G376" s="657" t="str">
        <f t="shared" si="123"/>
        <v/>
      </c>
      <c r="H376" s="562" t="str">
        <f t="shared" si="125"/>
        <v/>
      </c>
      <c r="I376" s="234"/>
      <c r="J376" s="234"/>
      <c r="K376" s="234"/>
      <c r="L376" s="234"/>
      <c r="M376" s="234"/>
      <c r="N376" s="234"/>
      <c r="O376" s="234"/>
      <c r="P376" s="234"/>
      <c r="Q376" s="234"/>
      <c r="R376" s="234"/>
      <c r="S376" s="234"/>
      <c r="T376" s="653" t="str">
        <f>IF(C376="","",HLOOKUP(C376,'Subpart I Tables'!$C$17:$M$44,10,FALSE))</f>
        <v/>
      </c>
      <c r="U376" s="234"/>
      <c r="V376" s="234"/>
      <c r="W376" s="234"/>
      <c r="X376" s="234"/>
      <c r="Y376" s="234"/>
      <c r="Z376" s="234"/>
      <c r="AA376" s="246"/>
      <c r="AB376" s="246"/>
      <c r="AC376" s="246"/>
      <c r="AD376" s="246"/>
      <c r="AE376" s="246"/>
    </row>
    <row r="377" spans="1:31" ht="18" customHeight="1" x14ac:dyDescent="0.2">
      <c r="A377" s="234"/>
      <c r="B377" s="929" t="s">
        <v>16</v>
      </c>
      <c r="C377" s="651" t="str">
        <f t="shared" si="117"/>
        <v/>
      </c>
      <c r="D377" s="564" t="str">
        <f t="shared" si="118"/>
        <v/>
      </c>
      <c r="E377" s="401" t="str">
        <f t="shared" si="122"/>
        <v/>
      </c>
      <c r="F377" s="538"/>
      <c r="G377" s="652" t="str">
        <f t="shared" ref="G377:G387" si="126">VLOOKUP(C377,$AH$301:$AK$315,4,FALSE)</f>
        <v/>
      </c>
      <c r="H377" s="559" t="str">
        <f t="shared" ref="H377:H390" si="127">IF(C377="","",IF(E377=0,D377*1*(1-F377*G377)*0.001,D377*E377*(1-F377*G377)*0.001))</f>
        <v/>
      </c>
      <c r="I377" s="234"/>
      <c r="J377" s="234"/>
      <c r="K377" s="234"/>
      <c r="L377" s="234"/>
      <c r="M377" s="234"/>
      <c r="N377" s="234"/>
      <c r="O377" s="234"/>
      <c r="P377" s="234"/>
      <c r="Q377" s="234"/>
      <c r="R377" s="234"/>
      <c r="S377" s="234"/>
      <c r="T377" s="653" t="str">
        <f>IF(C377="","",HLOOKUP(C377,'Subpart I Tables'!$C$17:$M$44,15,FALSE))</f>
        <v/>
      </c>
      <c r="U377" s="234"/>
      <c r="V377" s="234"/>
      <c r="W377" s="234"/>
      <c r="X377" s="234"/>
      <c r="Y377" s="234"/>
      <c r="Z377" s="234"/>
      <c r="AA377" s="246"/>
      <c r="AB377" s="246"/>
      <c r="AC377" s="246"/>
      <c r="AD377" s="246"/>
      <c r="AE377" s="246"/>
    </row>
    <row r="378" spans="1:31" ht="18" customHeight="1" x14ac:dyDescent="0.2">
      <c r="A378" s="234"/>
      <c r="B378" s="930"/>
      <c r="C378" s="654" t="str">
        <f t="shared" si="117"/>
        <v/>
      </c>
      <c r="D378" s="567" t="str">
        <f t="shared" si="118"/>
        <v/>
      </c>
      <c r="E378" s="404" t="str">
        <f t="shared" si="122"/>
        <v/>
      </c>
      <c r="F378" s="539"/>
      <c r="G378" s="655" t="str">
        <f t="shared" si="126"/>
        <v/>
      </c>
      <c r="H378" s="561" t="str">
        <f t="shared" si="127"/>
        <v/>
      </c>
      <c r="I378" s="234"/>
      <c r="J378" s="234"/>
      <c r="K378" s="234"/>
      <c r="L378" s="234"/>
      <c r="M378" s="234"/>
      <c r="N378" s="234"/>
      <c r="O378" s="234"/>
      <c r="P378" s="234"/>
      <c r="Q378" s="234"/>
      <c r="R378" s="234"/>
      <c r="S378" s="234"/>
      <c r="T378" s="653" t="str">
        <f>IF(C378="","",HLOOKUP(C378,'Subpart I Tables'!$C$17:$M$44,15,FALSE))</f>
        <v/>
      </c>
      <c r="U378" s="234"/>
      <c r="V378" s="234"/>
      <c r="W378" s="234"/>
      <c r="X378" s="234"/>
      <c r="Y378" s="234"/>
      <c r="Z378" s="234"/>
      <c r="AA378" s="246"/>
      <c r="AB378" s="246"/>
      <c r="AC378" s="246"/>
      <c r="AD378" s="246"/>
      <c r="AE378" s="246"/>
    </row>
    <row r="379" spans="1:31" ht="18" customHeight="1" x14ac:dyDescent="0.2">
      <c r="A379" s="234"/>
      <c r="B379" s="930"/>
      <c r="C379" s="654" t="str">
        <f t="shared" si="117"/>
        <v/>
      </c>
      <c r="D379" s="567" t="str">
        <f t="shared" si="118"/>
        <v/>
      </c>
      <c r="E379" s="404" t="str">
        <f t="shared" ref="E379:E387" si="128">IF(ISNA(T379),0,T379)</f>
        <v/>
      </c>
      <c r="F379" s="539"/>
      <c r="G379" s="655" t="str">
        <f t="shared" si="126"/>
        <v/>
      </c>
      <c r="H379" s="561" t="str">
        <f t="shared" ref="H379:H387" si="129">IF(C379="","",IF(E379=0,D379*1*(1-F379*G379)*0.001,D379*E379*(1-F379*G379)*0.001))</f>
        <v/>
      </c>
      <c r="I379" s="234"/>
      <c r="J379" s="234"/>
      <c r="K379" s="234"/>
      <c r="L379" s="234"/>
      <c r="M379" s="234"/>
      <c r="N379" s="234"/>
      <c r="O379" s="234"/>
      <c r="P379" s="234"/>
      <c r="Q379" s="234"/>
      <c r="R379" s="234"/>
      <c r="S379" s="234"/>
      <c r="T379" s="653" t="str">
        <f>IF(C379="","",HLOOKUP(C379,'Subpart I Tables'!$C$17:$M$44,15,FALSE))</f>
        <v/>
      </c>
      <c r="U379" s="234"/>
      <c r="V379" s="234"/>
      <c r="W379" s="234"/>
      <c r="X379" s="234"/>
      <c r="Y379" s="234"/>
      <c r="Z379" s="234"/>
      <c r="AA379" s="246"/>
      <c r="AB379" s="246"/>
      <c r="AC379" s="246"/>
      <c r="AD379" s="246"/>
      <c r="AE379" s="246"/>
    </row>
    <row r="380" spans="1:31" ht="18" customHeight="1" x14ac:dyDescent="0.2">
      <c r="A380" s="234"/>
      <c r="B380" s="930"/>
      <c r="C380" s="654" t="str">
        <f t="shared" si="117"/>
        <v/>
      </c>
      <c r="D380" s="567" t="str">
        <f t="shared" si="118"/>
        <v/>
      </c>
      <c r="E380" s="404" t="str">
        <f t="shared" si="128"/>
        <v/>
      </c>
      <c r="F380" s="539"/>
      <c r="G380" s="655" t="str">
        <f t="shared" si="126"/>
        <v/>
      </c>
      <c r="H380" s="561" t="str">
        <f t="shared" si="129"/>
        <v/>
      </c>
      <c r="I380" s="234"/>
      <c r="J380" s="234"/>
      <c r="K380" s="234"/>
      <c r="L380" s="234"/>
      <c r="M380" s="234"/>
      <c r="N380" s="234"/>
      <c r="O380" s="234"/>
      <c r="P380" s="234"/>
      <c r="Q380" s="234"/>
      <c r="R380" s="234"/>
      <c r="S380" s="234"/>
      <c r="T380" s="653" t="str">
        <f>IF(C380="","",HLOOKUP(C380,'Subpart I Tables'!$C$17:$M$44,15,FALSE))</f>
        <v/>
      </c>
      <c r="U380" s="234"/>
      <c r="V380" s="234"/>
      <c r="W380" s="234"/>
      <c r="X380" s="234"/>
      <c r="Y380" s="234"/>
      <c r="Z380" s="234"/>
      <c r="AA380" s="246"/>
      <c r="AB380" s="246"/>
      <c r="AC380" s="246"/>
      <c r="AD380" s="246"/>
      <c r="AE380" s="246"/>
    </row>
    <row r="381" spans="1:31" ht="18" customHeight="1" x14ac:dyDescent="0.2">
      <c r="A381" s="234"/>
      <c r="B381" s="930"/>
      <c r="C381" s="654" t="str">
        <f t="shared" si="117"/>
        <v/>
      </c>
      <c r="D381" s="567" t="str">
        <f t="shared" si="118"/>
        <v/>
      </c>
      <c r="E381" s="404" t="str">
        <f t="shared" si="128"/>
        <v/>
      </c>
      <c r="F381" s="539"/>
      <c r="G381" s="655" t="str">
        <f t="shared" si="126"/>
        <v/>
      </c>
      <c r="H381" s="561" t="str">
        <f t="shared" si="129"/>
        <v/>
      </c>
      <c r="I381" s="234"/>
      <c r="J381" s="234"/>
      <c r="K381" s="234"/>
      <c r="L381" s="234"/>
      <c r="M381" s="234"/>
      <c r="N381" s="234"/>
      <c r="O381" s="234"/>
      <c r="P381" s="234"/>
      <c r="Q381" s="234"/>
      <c r="R381" s="234"/>
      <c r="S381" s="234"/>
      <c r="T381" s="653" t="str">
        <f>IF(C381="","",HLOOKUP(C381,'Subpart I Tables'!$C$17:$M$44,15,FALSE))</f>
        <v/>
      </c>
      <c r="U381" s="234"/>
      <c r="V381" s="234"/>
      <c r="W381" s="234"/>
      <c r="X381" s="234"/>
      <c r="Y381" s="234"/>
      <c r="Z381" s="234"/>
      <c r="AA381" s="246"/>
      <c r="AB381" s="246"/>
      <c r="AC381" s="246"/>
      <c r="AD381" s="246"/>
      <c r="AE381" s="246"/>
    </row>
    <row r="382" spans="1:31" ht="18" customHeight="1" x14ac:dyDescent="0.2">
      <c r="A382" s="234"/>
      <c r="B382" s="930"/>
      <c r="C382" s="654" t="str">
        <f t="shared" si="117"/>
        <v/>
      </c>
      <c r="D382" s="567" t="str">
        <f t="shared" si="118"/>
        <v/>
      </c>
      <c r="E382" s="404" t="str">
        <f t="shared" si="128"/>
        <v/>
      </c>
      <c r="F382" s="539"/>
      <c r="G382" s="655" t="str">
        <f t="shared" si="126"/>
        <v/>
      </c>
      <c r="H382" s="561" t="str">
        <f t="shared" si="129"/>
        <v/>
      </c>
      <c r="I382" s="234"/>
      <c r="J382" s="234"/>
      <c r="K382" s="234"/>
      <c r="L382" s="234"/>
      <c r="M382" s="234"/>
      <c r="N382" s="234"/>
      <c r="O382" s="234"/>
      <c r="P382" s="234"/>
      <c r="Q382" s="234"/>
      <c r="R382" s="234"/>
      <c r="S382" s="234"/>
      <c r="T382" s="653" t="str">
        <f>IF(C382="","",HLOOKUP(C382,'Subpart I Tables'!$C$17:$M$44,15,FALSE))</f>
        <v/>
      </c>
      <c r="U382" s="234"/>
      <c r="V382" s="234"/>
      <c r="W382" s="234"/>
      <c r="X382" s="234"/>
      <c r="Y382" s="234"/>
      <c r="Z382" s="234"/>
      <c r="AA382" s="246"/>
      <c r="AB382" s="246"/>
      <c r="AC382" s="246"/>
      <c r="AD382" s="246"/>
      <c r="AE382" s="246"/>
    </row>
    <row r="383" spans="1:31" ht="18" customHeight="1" x14ac:dyDescent="0.2">
      <c r="A383" s="234"/>
      <c r="B383" s="930"/>
      <c r="C383" s="654" t="str">
        <f t="shared" si="117"/>
        <v/>
      </c>
      <c r="D383" s="567" t="str">
        <f t="shared" si="118"/>
        <v/>
      </c>
      <c r="E383" s="404" t="str">
        <f t="shared" si="128"/>
        <v/>
      </c>
      <c r="F383" s="539"/>
      <c r="G383" s="655" t="str">
        <f t="shared" si="126"/>
        <v/>
      </c>
      <c r="H383" s="561" t="str">
        <f t="shared" si="129"/>
        <v/>
      </c>
      <c r="I383" s="234"/>
      <c r="J383" s="234"/>
      <c r="K383" s="234"/>
      <c r="L383" s="234"/>
      <c r="M383" s="234"/>
      <c r="N383" s="234"/>
      <c r="O383" s="234"/>
      <c r="P383" s="234"/>
      <c r="Q383" s="234"/>
      <c r="R383" s="234"/>
      <c r="S383" s="234"/>
      <c r="T383" s="653" t="str">
        <f>IF(C383="","",HLOOKUP(C383,'Subpart I Tables'!$C$17:$M$44,15,FALSE))</f>
        <v/>
      </c>
      <c r="U383" s="234"/>
      <c r="V383" s="234"/>
      <c r="W383" s="234"/>
      <c r="X383" s="234"/>
      <c r="Y383" s="234"/>
      <c r="Z383" s="234"/>
      <c r="AA383" s="246"/>
      <c r="AB383" s="246"/>
      <c r="AC383" s="246"/>
      <c r="AD383" s="246"/>
      <c r="AE383" s="246"/>
    </row>
    <row r="384" spans="1:31" ht="18" customHeight="1" x14ac:dyDescent="0.2">
      <c r="A384" s="234"/>
      <c r="B384" s="930"/>
      <c r="C384" s="654" t="str">
        <f t="shared" si="117"/>
        <v/>
      </c>
      <c r="D384" s="567" t="str">
        <f t="shared" si="118"/>
        <v/>
      </c>
      <c r="E384" s="404" t="str">
        <f t="shared" si="128"/>
        <v/>
      </c>
      <c r="F384" s="539"/>
      <c r="G384" s="655" t="str">
        <f t="shared" si="126"/>
        <v/>
      </c>
      <c r="H384" s="561" t="str">
        <f t="shared" si="129"/>
        <v/>
      </c>
      <c r="I384" s="234"/>
      <c r="J384" s="234"/>
      <c r="K384" s="234"/>
      <c r="L384" s="234"/>
      <c r="M384" s="234"/>
      <c r="N384" s="234"/>
      <c r="O384" s="234"/>
      <c r="P384" s="234"/>
      <c r="Q384" s="234"/>
      <c r="R384" s="234"/>
      <c r="S384" s="234"/>
      <c r="T384" s="653" t="str">
        <f>IF(C384="","",HLOOKUP(C384,'Subpart I Tables'!$C$17:$M$44,15,FALSE))</f>
        <v/>
      </c>
      <c r="U384" s="234"/>
      <c r="V384" s="234"/>
      <c r="W384" s="234"/>
      <c r="X384" s="234"/>
      <c r="Y384" s="234"/>
      <c r="Z384" s="234"/>
      <c r="AA384" s="246"/>
      <c r="AB384" s="246"/>
      <c r="AC384" s="246"/>
      <c r="AD384" s="246"/>
      <c r="AE384" s="246"/>
    </row>
    <row r="385" spans="1:31" ht="18" customHeight="1" x14ac:dyDescent="0.2">
      <c r="A385" s="234"/>
      <c r="B385" s="930"/>
      <c r="C385" s="654" t="str">
        <f t="shared" si="117"/>
        <v/>
      </c>
      <c r="D385" s="567" t="str">
        <f t="shared" si="118"/>
        <v/>
      </c>
      <c r="E385" s="404" t="str">
        <f t="shared" si="128"/>
        <v/>
      </c>
      <c r="F385" s="539"/>
      <c r="G385" s="655" t="str">
        <f t="shared" si="126"/>
        <v/>
      </c>
      <c r="H385" s="561" t="str">
        <f t="shared" si="129"/>
        <v/>
      </c>
      <c r="I385" s="234"/>
      <c r="J385" s="234"/>
      <c r="K385" s="234"/>
      <c r="L385" s="234"/>
      <c r="M385" s="234"/>
      <c r="N385" s="234"/>
      <c r="O385" s="234"/>
      <c r="P385" s="234"/>
      <c r="Q385" s="234"/>
      <c r="R385" s="234"/>
      <c r="S385" s="234"/>
      <c r="T385" s="653" t="str">
        <f>IF(C385="","",HLOOKUP(C385,'Subpart I Tables'!$C$17:$M$44,15,FALSE))</f>
        <v/>
      </c>
      <c r="U385" s="234"/>
      <c r="V385" s="234"/>
      <c r="W385" s="234"/>
      <c r="X385" s="234"/>
      <c r="Y385" s="234"/>
      <c r="Z385" s="234"/>
      <c r="AA385" s="246"/>
      <c r="AB385" s="246"/>
      <c r="AC385" s="246"/>
      <c r="AD385" s="246"/>
      <c r="AE385" s="246"/>
    </row>
    <row r="386" spans="1:31" ht="18" customHeight="1" x14ac:dyDescent="0.2">
      <c r="A386" s="234"/>
      <c r="B386" s="930"/>
      <c r="C386" s="654" t="str">
        <f t="shared" si="117"/>
        <v/>
      </c>
      <c r="D386" s="567" t="str">
        <f t="shared" si="118"/>
        <v/>
      </c>
      <c r="E386" s="404" t="str">
        <f t="shared" si="128"/>
        <v/>
      </c>
      <c r="F386" s="539"/>
      <c r="G386" s="655" t="str">
        <f t="shared" si="126"/>
        <v/>
      </c>
      <c r="H386" s="561" t="str">
        <f t="shared" si="129"/>
        <v/>
      </c>
      <c r="I386" s="234"/>
      <c r="J386" s="234"/>
      <c r="K386" s="234"/>
      <c r="L386" s="234"/>
      <c r="M386" s="234"/>
      <c r="N386" s="234"/>
      <c r="O386" s="234"/>
      <c r="P386" s="234"/>
      <c r="Q386" s="234"/>
      <c r="R386" s="234"/>
      <c r="S386" s="234"/>
      <c r="T386" s="653" t="str">
        <f>IF(C386="","",HLOOKUP(C386,'Subpart I Tables'!$C$17:$M$44,15,FALSE))</f>
        <v/>
      </c>
      <c r="U386" s="234"/>
      <c r="V386" s="234"/>
      <c r="W386" s="234"/>
      <c r="X386" s="234"/>
      <c r="Y386" s="234"/>
      <c r="Z386" s="234"/>
      <c r="AA386" s="246"/>
      <c r="AB386" s="246"/>
      <c r="AC386" s="246"/>
      <c r="AD386" s="246"/>
      <c r="AE386" s="246"/>
    </row>
    <row r="387" spans="1:31" ht="18" customHeight="1" thickBot="1" x14ac:dyDescent="0.25">
      <c r="A387" s="234"/>
      <c r="B387" s="931"/>
      <c r="C387" s="656" t="str">
        <f t="shared" ref="C387:C409" si="130">IF(C236="","",C236)</f>
        <v/>
      </c>
      <c r="D387" s="570" t="str">
        <f t="shared" ref="D387:D409" si="131">F236</f>
        <v/>
      </c>
      <c r="E387" s="407" t="str">
        <f t="shared" si="128"/>
        <v/>
      </c>
      <c r="F387" s="540"/>
      <c r="G387" s="657" t="str">
        <f t="shared" si="126"/>
        <v/>
      </c>
      <c r="H387" s="562" t="str">
        <f t="shared" si="129"/>
        <v/>
      </c>
      <c r="I387" s="234"/>
      <c r="J387" s="234"/>
      <c r="K387" s="234"/>
      <c r="L387" s="234"/>
      <c r="M387" s="234"/>
      <c r="N387" s="234"/>
      <c r="O387" s="234"/>
      <c r="P387" s="234"/>
      <c r="Q387" s="234"/>
      <c r="R387" s="234"/>
      <c r="S387" s="234"/>
      <c r="T387" s="653" t="str">
        <f>IF(C387="","",HLOOKUP(C387,'Subpart I Tables'!$C$17:$M$44,15,FALSE))</f>
        <v/>
      </c>
      <c r="U387" s="234"/>
      <c r="V387" s="234"/>
      <c r="W387" s="234"/>
      <c r="X387" s="234"/>
      <c r="Y387" s="234"/>
      <c r="Z387" s="234"/>
      <c r="AA387" s="246"/>
      <c r="AB387" s="246"/>
      <c r="AC387" s="246"/>
      <c r="AD387" s="246"/>
      <c r="AE387" s="246"/>
    </row>
    <row r="388" spans="1:31" ht="18" customHeight="1" x14ac:dyDescent="0.2">
      <c r="A388" s="234"/>
      <c r="B388" s="929" t="s">
        <v>15</v>
      </c>
      <c r="C388" s="651" t="str">
        <f t="shared" si="130"/>
        <v/>
      </c>
      <c r="D388" s="564" t="str">
        <f t="shared" si="131"/>
        <v/>
      </c>
      <c r="E388" s="401" t="str">
        <f t="shared" ref="E388" si="132">IF(ISNA(T388),0,T388)</f>
        <v/>
      </c>
      <c r="F388" s="538"/>
      <c r="G388" s="652" t="str">
        <f t="shared" ref="G388:G398" si="133">VLOOKUP(C388,$AH$316:$AK$330,4,FALSE)</f>
        <v/>
      </c>
      <c r="H388" s="661" t="str">
        <f t="shared" ref="H388" si="134">IF(C388="","",IF(E388=0,D388*1*(1-F388*G388)*0.001,D388*E388*(1-F388*G388)*0.001))</f>
        <v/>
      </c>
      <c r="I388" s="234"/>
      <c r="J388" s="234"/>
      <c r="K388" s="234"/>
      <c r="L388" s="234"/>
      <c r="M388" s="234"/>
      <c r="N388" s="234"/>
      <c r="O388" s="234"/>
      <c r="P388" s="234"/>
      <c r="Q388" s="234"/>
      <c r="R388" s="234"/>
      <c r="S388" s="234"/>
      <c r="T388" s="653" t="str">
        <f>IF(C388="","",HLOOKUP(C388,'Subpart I Tables'!$C$17:$M$44,20,FALSE))</f>
        <v/>
      </c>
      <c r="U388" s="234"/>
      <c r="V388" s="234"/>
      <c r="W388" s="234"/>
      <c r="X388" s="234"/>
      <c r="Y388" s="234"/>
      <c r="Z388" s="234"/>
      <c r="AA388" s="246"/>
      <c r="AB388" s="246"/>
      <c r="AC388" s="246"/>
      <c r="AD388" s="246"/>
      <c r="AE388" s="246"/>
    </row>
    <row r="389" spans="1:31" ht="18" customHeight="1" x14ac:dyDescent="0.2">
      <c r="A389" s="234"/>
      <c r="B389" s="930"/>
      <c r="C389" s="654" t="str">
        <f t="shared" si="130"/>
        <v/>
      </c>
      <c r="D389" s="567" t="str">
        <f t="shared" si="131"/>
        <v/>
      </c>
      <c r="E389" s="404" t="str">
        <f t="shared" si="122"/>
        <v/>
      </c>
      <c r="F389" s="539"/>
      <c r="G389" s="659" t="str">
        <f t="shared" si="133"/>
        <v/>
      </c>
      <c r="H389" s="660" t="str">
        <f t="shared" si="127"/>
        <v/>
      </c>
      <c r="I389" s="234"/>
      <c r="J389" s="234"/>
      <c r="K389" s="234"/>
      <c r="L389" s="234"/>
      <c r="M389" s="234"/>
      <c r="N389" s="234"/>
      <c r="O389" s="234"/>
      <c r="P389" s="234"/>
      <c r="Q389" s="234"/>
      <c r="R389" s="234"/>
      <c r="S389" s="234"/>
      <c r="T389" s="653" t="str">
        <f>IF(C389="","",HLOOKUP(C389,'Subpart I Tables'!$C$17:$M$44,20,FALSE))</f>
        <v/>
      </c>
      <c r="U389" s="234"/>
      <c r="V389" s="234"/>
      <c r="W389" s="234"/>
      <c r="X389" s="234"/>
      <c r="Y389" s="234"/>
      <c r="Z389" s="234"/>
      <c r="AA389" s="246"/>
      <c r="AB389" s="246"/>
      <c r="AC389" s="246"/>
      <c r="AD389" s="246"/>
      <c r="AE389" s="246"/>
    </row>
    <row r="390" spans="1:31" ht="18" customHeight="1" x14ac:dyDescent="0.2">
      <c r="A390" s="234"/>
      <c r="B390" s="930"/>
      <c r="C390" s="654" t="str">
        <f t="shared" si="130"/>
        <v/>
      </c>
      <c r="D390" s="567" t="str">
        <f t="shared" si="131"/>
        <v/>
      </c>
      <c r="E390" s="404" t="str">
        <f t="shared" si="122"/>
        <v/>
      </c>
      <c r="F390" s="539"/>
      <c r="G390" s="655" t="str">
        <f t="shared" si="133"/>
        <v/>
      </c>
      <c r="H390" s="561" t="str">
        <f t="shared" si="127"/>
        <v/>
      </c>
      <c r="I390" s="234"/>
      <c r="J390" s="234"/>
      <c r="K390" s="234"/>
      <c r="L390" s="234"/>
      <c r="M390" s="234"/>
      <c r="N390" s="234"/>
      <c r="O390" s="234"/>
      <c r="P390" s="234"/>
      <c r="Q390" s="234"/>
      <c r="R390" s="234"/>
      <c r="S390" s="234"/>
      <c r="T390" s="653" t="str">
        <f>IF(C390="","",HLOOKUP(C390,'Subpart I Tables'!$C$17:$M$44,20,FALSE))</f>
        <v/>
      </c>
      <c r="U390" s="234"/>
      <c r="V390" s="234"/>
      <c r="W390" s="234"/>
      <c r="X390" s="234"/>
      <c r="Y390" s="234"/>
      <c r="Z390" s="234"/>
      <c r="AA390" s="246"/>
      <c r="AB390" s="246"/>
      <c r="AC390" s="246"/>
      <c r="AD390" s="246"/>
      <c r="AE390" s="246"/>
    </row>
    <row r="391" spans="1:31" ht="18" customHeight="1" x14ac:dyDescent="0.2">
      <c r="A391" s="234"/>
      <c r="B391" s="930"/>
      <c r="C391" s="654" t="str">
        <f t="shared" si="130"/>
        <v/>
      </c>
      <c r="D391" s="567" t="str">
        <f t="shared" si="131"/>
        <v/>
      </c>
      <c r="E391" s="404" t="str">
        <f t="shared" ref="E391:E398" si="135">IF(ISNA(T391),0,T391)</f>
        <v/>
      </c>
      <c r="F391" s="539"/>
      <c r="G391" s="655" t="str">
        <f t="shared" si="133"/>
        <v/>
      </c>
      <c r="H391" s="561" t="str">
        <f t="shared" ref="H391:H400" si="136">IF(C391="","",IF(E391=0,D391*1*(1-F391*G391)*0.001,D391*E391*(1-F391*G391)*0.001))</f>
        <v/>
      </c>
      <c r="I391" s="234"/>
      <c r="J391" s="234"/>
      <c r="K391" s="234"/>
      <c r="L391" s="234"/>
      <c r="M391" s="234"/>
      <c r="N391" s="234"/>
      <c r="O391" s="234"/>
      <c r="P391" s="234"/>
      <c r="Q391" s="234"/>
      <c r="R391" s="234"/>
      <c r="S391" s="234"/>
      <c r="T391" s="653" t="str">
        <f>IF(C391="","",HLOOKUP(C391,'Subpart I Tables'!$C$17:$M$44,20,FALSE))</f>
        <v/>
      </c>
      <c r="U391" s="234"/>
      <c r="V391" s="234"/>
      <c r="W391" s="234"/>
      <c r="X391" s="234"/>
      <c r="Y391" s="234"/>
      <c r="Z391" s="234"/>
      <c r="AA391" s="246"/>
      <c r="AB391" s="246"/>
      <c r="AC391" s="246"/>
      <c r="AD391" s="246"/>
      <c r="AE391" s="246"/>
    </row>
    <row r="392" spans="1:31" ht="18" customHeight="1" x14ac:dyDescent="0.2">
      <c r="A392" s="234"/>
      <c r="B392" s="930"/>
      <c r="C392" s="654" t="str">
        <f t="shared" si="130"/>
        <v/>
      </c>
      <c r="D392" s="567" t="str">
        <f t="shared" si="131"/>
        <v/>
      </c>
      <c r="E392" s="404" t="str">
        <f t="shared" si="135"/>
        <v/>
      </c>
      <c r="F392" s="539"/>
      <c r="G392" s="655" t="str">
        <f t="shared" si="133"/>
        <v/>
      </c>
      <c r="H392" s="561" t="str">
        <f t="shared" si="136"/>
        <v/>
      </c>
      <c r="I392" s="234"/>
      <c r="J392" s="234"/>
      <c r="K392" s="234"/>
      <c r="L392" s="234"/>
      <c r="M392" s="234"/>
      <c r="N392" s="234"/>
      <c r="O392" s="234"/>
      <c r="P392" s="234"/>
      <c r="Q392" s="234"/>
      <c r="R392" s="234"/>
      <c r="S392" s="234"/>
      <c r="T392" s="653" t="str">
        <f>IF(C392="","",HLOOKUP(C392,'Subpart I Tables'!$C$17:$M$44,20,FALSE))</f>
        <v/>
      </c>
      <c r="U392" s="234"/>
      <c r="V392" s="234"/>
      <c r="W392" s="234"/>
      <c r="X392" s="234"/>
      <c r="Y392" s="234"/>
      <c r="Z392" s="234"/>
      <c r="AA392" s="246"/>
      <c r="AB392" s="246"/>
      <c r="AC392" s="246"/>
      <c r="AD392" s="246"/>
      <c r="AE392" s="246"/>
    </row>
    <row r="393" spans="1:31" ht="18" customHeight="1" x14ac:dyDescent="0.2">
      <c r="A393" s="234"/>
      <c r="B393" s="930"/>
      <c r="C393" s="654" t="str">
        <f t="shared" si="130"/>
        <v/>
      </c>
      <c r="D393" s="567" t="str">
        <f t="shared" si="131"/>
        <v/>
      </c>
      <c r="E393" s="404" t="str">
        <f t="shared" si="135"/>
        <v/>
      </c>
      <c r="F393" s="539"/>
      <c r="G393" s="655" t="str">
        <f t="shared" si="133"/>
        <v/>
      </c>
      <c r="H393" s="561" t="str">
        <f t="shared" si="136"/>
        <v/>
      </c>
      <c r="I393" s="234"/>
      <c r="J393" s="234"/>
      <c r="K393" s="234"/>
      <c r="L393" s="234"/>
      <c r="M393" s="234"/>
      <c r="N393" s="234"/>
      <c r="O393" s="234"/>
      <c r="P393" s="234"/>
      <c r="Q393" s="234"/>
      <c r="R393" s="234"/>
      <c r="S393" s="234"/>
      <c r="T393" s="653" t="str">
        <f>IF(C393="","",HLOOKUP(C393,'Subpart I Tables'!$C$17:$M$44,20,FALSE))</f>
        <v/>
      </c>
      <c r="U393" s="234"/>
      <c r="V393" s="234"/>
      <c r="W393" s="234"/>
      <c r="X393" s="234"/>
      <c r="Y393" s="234"/>
      <c r="Z393" s="234"/>
      <c r="AA393" s="246"/>
      <c r="AB393" s="246"/>
      <c r="AC393" s="246"/>
      <c r="AD393" s="246"/>
      <c r="AE393" s="246"/>
    </row>
    <row r="394" spans="1:31" ht="18" customHeight="1" x14ac:dyDescent="0.2">
      <c r="A394" s="234"/>
      <c r="B394" s="930"/>
      <c r="C394" s="654" t="str">
        <f t="shared" si="130"/>
        <v/>
      </c>
      <c r="D394" s="567" t="str">
        <f t="shared" si="131"/>
        <v/>
      </c>
      <c r="E394" s="404" t="str">
        <f t="shared" si="135"/>
        <v/>
      </c>
      <c r="F394" s="539"/>
      <c r="G394" s="655" t="str">
        <f t="shared" si="133"/>
        <v/>
      </c>
      <c r="H394" s="561" t="str">
        <f t="shared" si="136"/>
        <v/>
      </c>
      <c r="I394" s="234"/>
      <c r="J394" s="234"/>
      <c r="K394" s="234"/>
      <c r="L394" s="234"/>
      <c r="M394" s="234"/>
      <c r="N394" s="234"/>
      <c r="O394" s="234"/>
      <c r="P394" s="234"/>
      <c r="Q394" s="234"/>
      <c r="R394" s="234"/>
      <c r="S394" s="234"/>
      <c r="T394" s="653" t="str">
        <f>IF(C394="","",HLOOKUP(C394,'Subpart I Tables'!$C$17:$M$44,20,FALSE))</f>
        <v/>
      </c>
      <c r="U394" s="234"/>
      <c r="V394" s="234"/>
      <c r="W394" s="234"/>
      <c r="X394" s="234"/>
      <c r="Y394" s="234"/>
      <c r="Z394" s="234"/>
      <c r="AA394" s="246"/>
      <c r="AB394" s="246"/>
      <c r="AC394" s="246"/>
      <c r="AD394" s="246"/>
      <c r="AE394" s="246"/>
    </row>
    <row r="395" spans="1:31" ht="18" customHeight="1" x14ac:dyDescent="0.2">
      <c r="A395" s="234"/>
      <c r="B395" s="930"/>
      <c r="C395" s="654" t="str">
        <f t="shared" si="130"/>
        <v/>
      </c>
      <c r="D395" s="567" t="str">
        <f t="shared" si="131"/>
        <v/>
      </c>
      <c r="E395" s="404" t="str">
        <f t="shared" si="135"/>
        <v/>
      </c>
      <c r="F395" s="539"/>
      <c r="G395" s="655" t="str">
        <f t="shared" si="133"/>
        <v/>
      </c>
      <c r="H395" s="561" t="str">
        <f t="shared" si="136"/>
        <v/>
      </c>
      <c r="I395" s="234"/>
      <c r="J395" s="234"/>
      <c r="K395" s="234"/>
      <c r="L395" s="234"/>
      <c r="M395" s="234"/>
      <c r="N395" s="234"/>
      <c r="O395" s="234"/>
      <c r="P395" s="234"/>
      <c r="Q395" s="234"/>
      <c r="R395" s="234"/>
      <c r="S395" s="234"/>
      <c r="T395" s="653" t="str">
        <f>IF(C395="","",HLOOKUP(C395,'Subpart I Tables'!$C$17:$M$44,20,FALSE))</f>
        <v/>
      </c>
      <c r="U395" s="234"/>
      <c r="V395" s="234"/>
      <c r="W395" s="234"/>
      <c r="X395" s="234"/>
      <c r="Y395" s="234"/>
      <c r="Z395" s="234"/>
      <c r="AA395" s="246"/>
      <c r="AB395" s="246"/>
      <c r="AC395" s="246"/>
      <c r="AD395" s="246"/>
      <c r="AE395" s="246"/>
    </row>
    <row r="396" spans="1:31" ht="18" customHeight="1" x14ac:dyDescent="0.2">
      <c r="A396" s="234"/>
      <c r="B396" s="930"/>
      <c r="C396" s="654" t="str">
        <f t="shared" si="130"/>
        <v/>
      </c>
      <c r="D396" s="567" t="str">
        <f t="shared" si="131"/>
        <v/>
      </c>
      <c r="E396" s="404" t="str">
        <f t="shared" si="135"/>
        <v/>
      </c>
      <c r="F396" s="539"/>
      <c r="G396" s="655" t="str">
        <f t="shared" si="133"/>
        <v/>
      </c>
      <c r="H396" s="561" t="str">
        <f t="shared" si="136"/>
        <v/>
      </c>
      <c r="I396" s="234"/>
      <c r="J396" s="234"/>
      <c r="K396" s="234"/>
      <c r="L396" s="234"/>
      <c r="M396" s="234"/>
      <c r="N396" s="234"/>
      <c r="O396" s="234"/>
      <c r="P396" s="234"/>
      <c r="Q396" s="234"/>
      <c r="R396" s="234"/>
      <c r="S396" s="234"/>
      <c r="T396" s="653" t="str">
        <f>IF(C396="","",HLOOKUP(C396,'Subpart I Tables'!$C$17:$M$44,20,FALSE))</f>
        <v/>
      </c>
      <c r="U396" s="234"/>
      <c r="V396" s="234"/>
      <c r="W396" s="234"/>
      <c r="X396" s="234"/>
      <c r="Y396" s="234"/>
      <c r="Z396" s="234"/>
      <c r="AA396" s="246"/>
      <c r="AB396" s="246"/>
      <c r="AC396" s="246"/>
      <c r="AD396" s="246"/>
      <c r="AE396" s="246"/>
    </row>
    <row r="397" spans="1:31" ht="18" customHeight="1" x14ac:dyDescent="0.2">
      <c r="A397" s="234"/>
      <c r="B397" s="930"/>
      <c r="C397" s="654" t="str">
        <f t="shared" si="130"/>
        <v/>
      </c>
      <c r="D397" s="567" t="str">
        <f t="shared" si="131"/>
        <v/>
      </c>
      <c r="E397" s="404" t="str">
        <f t="shared" si="135"/>
        <v/>
      </c>
      <c r="F397" s="539"/>
      <c r="G397" s="655" t="str">
        <f t="shared" si="133"/>
        <v/>
      </c>
      <c r="H397" s="561" t="str">
        <f t="shared" si="136"/>
        <v/>
      </c>
      <c r="I397" s="234"/>
      <c r="J397" s="234"/>
      <c r="K397" s="234"/>
      <c r="L397" s="234"/>
      <c r="M397" s="234"/>
      <c r="N397" s="234"/>
      <c r="O397" s="234"/>
      <c r="P397" s="234"/>
      <c r="Q397" s="234"/>
      <c r="R397" s="234"/>
      <c r="S397" s="234"/>
      <c r="T397" s="653" t="str">
        <f>IF(C397="","",HLOOKUP(C397,'Subpart I Tables'!$C$17:$M$44,20,FALSE))</f>
        <v/>
      </c>
      <c r="U397" s="234"/>
      <c r="V397" s="234"/>
      <c r="W397" s="234"/>
      <c r="X397" s="234"/>
      <c r="Y397" s="234"/>
      <c r="Z397" s="234"/>
      <c r="AA397" s="246"/>
      <c r="AB397" s="246"/>
      <c r="AC397" s="246"/>
      <c r="AD397" s="246"/>
      <c r="AE397" s="246"/>
    </row>
    <row r="398" spans="1:31" ht="18" customHeight="1" thickBot="1" x14ac:dyDescent="0.25">
      <c r="A398" s="234"/>
      <c r="B398" s="931"/>
      <c r="C398" s="656" t="str">
        <f t="shared" si="130"/>
        <v/>
      </c>
      <c r="D398" s="570" t="str">
        <f t="shared" si="131"/>
        <v/>
      </c>
      <c r="E398" s="407" t="str">
        <f t="shared" si="135"/>
        <v/>
      </c>
      <c r="F398" s="540"/>
      <c r="G398" s="657" t="str">
        <f t="shared" si="133"/>
        <v/>
      </c>
      <c r="H398" s="562" t="str">
        <f t="shared" si="136"/>
        <v/>
      </c>
      <c r="I398" s="234"/>
      <c r="J398" s="234"/>
      <c r="K398" s="234"/>
      <c r="L398" s="234"/>
      <c r="M398" s="234"/>
      <c r="N398" s="234"/>
      <c r="O398" s="234"/>
      <c r="P398" s="234"/>
      <c r="Q398" s="234"/>
      <c r="R398" s="234"/>
      <c r="S398" s="234"/>
      <c r="T398" s="653" t="str">
        <f>IF(C398="","",HLOOKUP(C398,'Subpart I Tables'!$C$17:$M$44,20,FALSE))</f>
        <v/>
      </c>
      <c r="U398" s="234"/>
      <c r="V398" s="234"/>
      <c r="W398" s="234"/>
      <c r="X398" s="234"/>
      <c r="Y398" s="234"/>
      <c r="Z398" s="234"/>
      <c r="AA398" s="246"/>
      <c r="AB398" s="246"/>
      <c r="AC398" s="246"/>
      <c r="AD398" s="246"/>
      <c r="AE398" s="246"/>
    </row>
    <row r="399" spans="1:31" ht="18" customHeight="1" x14ac:dyDescent="0.2">
      <c r="A399" s="234"/>
      <c r="B399" s="975" t="s">
        <v>197</v>
      </c>
      <c r="C399" s="651" t="str">
        <f t="shared" si="130"/>
        <v/>
      </c>
      <c r="D399" s="564" t="str">
        <f t="shared" si="131"/>
        <v/>
      </c>
      <c r="E399" s="401" t="str">
        <f t="shared" ref="E399" si="137">IF(ISNA(T399),0,T399)</f>
        <v/>
      </c>
      <c r="F399" s="538"/>
      <c r="G399" s="652" t="str">
        <f t="shared" ref="G399:G409" si="138">VLOOKUP(C399,$AH$331:$AK$345,4,FALSE)</f>
        <v/>
      </c>
      <c r="H399" s="559" t="str">
        <f t="shared" si="136"/>
        <v/>
      </c>
      <c r="I399" s="234"/>
      <c r="J399" s="234"/>
      <c r="K399" s="234"/>
      <c r="L399" s="234"/>
      <c r="M399" s="234"/>
      <c r="N399" s="234"/>
      <c r="O399" s="234"/>
      <c r="P399" s="234"/>
      <c r="Q399" s="234"/>
      <c r="R399" s="234"/>
      <c r="S399" s="234"/>
      <c r="T399" s="653" t="str">
        <f>IF(C399="","",HLOOKUP(C399,'Subpart I Tables'!$C$17:$M$44,25,FALSE))</f>
        <v/>
      </c>
      <c r="U399" s="234"/>
      <c r="V399" s="234"/>
      <c r="W399" s="234"/>
      <c r="X399" s="234"/>
      <c r="Y399" s="234"/>
      <c r="Z399" s="234"/>
      <c r="AA399" s="246"/>
      <c r="AB399" s="246"/>
      <c r="AC399" s="246"/>
      <c r="AD399" s="246"/>
      <c r="AE399" s="246"/>
    </row>
    <row r="400" spans="1:31" ht="18" customHeight="1" x14ac:dyDescent="0.2">
      <c r="A400" s="234"/>
      <c r="B400" s="976"/>
      <c r="C400" s="654" t="str">
        <f t="shared" si="130"/>
        <v/>
      </c>
      <c r="D400" s="567" t="str">
        <f t="shared" si="131"/>
        <v/>
      </c>
      <c r="E400" s="404" t="str">
        <f t="shared" si="122"/>
        <v/>
      </c>
      <c r="F400" s="709"/>
      <c r="G400" s="655" t="str">
        <f t="shared" si="138"/>
        <v/>
      </c>
      <c r="H400" s="561" t="str">
        <f t="shared" si="136"/>
        <v/>
      </c>
      <c r="I400" s="234"/>
      <c r="J400" s="234"/>
      <c r="K400" s="234"/>
      <c r="L400" s="234"/>
      <c r="M400" s="234"/>
      <c r="N400" s="234"/>
      <c r="O400" s="234"/>
      <c r="P400" s="234"/>
      <c r="Q400" s="234"/>
      <c r="R400" s="234"/>
      <c r="S400" s="234"/>
      <c r="T400" s="653" t="str">
        <f>IF(C400="","",HLOOKUP(C400,'Subpart I Tables'!$C$17:$M$44,25,FALSE))</f>
        <v/>
      </c>
      <c r="U400" s="234"/>
      <c r="V400" s="234"/>
      <c r="W400" s="234"/>
      <c r="X400" s="234"/>
      <c r="Y400" s="234"/>
      <c r="Z400" s="234"/>
      <c r="AA400" s="246"/>
      <c r="AB400" s="246"/>
      <c r="AC400" s="246"/>
      <c r="AD400" s="246"/>
      <c r="AE400" s="246"/>
    </row>
    <row r="401" spans="1:35" ht="18" customHeight="1" x14ac:dyDescent="0.2">
      <c r="A401" s="234"/>
      <c r="B401" s="976"/>
      <c r="C401" s="654" t="str">
        <f t="shared" si="130"/>
        <v/>
      </c>
      <c r="D401" s="567" t="str">
        <f t="shared" si="131"/>
        <v/>
      </c>
      <c r="E401" s="404" t="str">
        <f t="shared" ref="E401:E409" si="139">IF(ISNA(T401),0,T401)</f>
        <v/>
      </c>
      <c r="F401" s="709"/>
      <c r="G401" s="655" t="str">
        <f t="shared" si="138"/>
        <v/>
      </c>
      <c r="H401" s="561" t="str">
        <f t="shared" ref="H401:H409" si="140">IF(C401="","",IF(E401=0,D401*1*(1-F401*G401)*0.001,D401*E401*(1-F401*G401)*0.001))</f>
        <v/>
      </c>
      <c r="I401" s="234"/>
      <c r="J401" s="234"/>
      <c r="K401" s="234"/>
      <c r="L401" s="234"/>
      <c r="M401" s="234"/>
      <c r="N401" s="234"/>
      <c r="O401" s="234"/>
      <c r="P401" s="234"/>
      <c r="Q401" s="234"/>
      <c r="R401" s="234"/>
      <c r="S401" s="234"/>
      <c r="T401" s="653" t="str">
        <f>IF(C401="","",HLOOKUP(C401,'Subpart I Tables'!$C$17:$M$44,25,FALSE))</f>
        <v/>
      </c>
      <c r="U401" s="234"/>
      <c r="V401" s="234"/>
      <c r="W401" s="234"/>
      <c r="X401" s="234"/>
      <c r="Y401" s="234"/>
      <c r="Z401" s="234"/>
      <c r="AA401" s="246"/>
      <c r="AB401" s="246"/>
      <c r="AC401" s="246"/>
      <c r="AD401" s="246"/>
      <c r="AE401" s="246"/>
    </row>
    <row r="402" spans="1:35" ht="18" customHeight="1" x14ac:dyDescent="0.2">
      <c r="A402" s="234"/>
      <c r="B402" s="976"/>
      <c r="C402" s="654" t="str">
        <f t="shared" si="130"/>
        <v/>
      </c>
      <c r="D402" s="567" t="str">
        <f t="shared" si="131"/>
        <v/>
      </c>
      <c r="E402" s="404" t="str">
        <f t="shared" si="139"/>
        <v/>
      </c>
      <c r="F402" s="709"/>
      <c r="G402" s="655" t="str">
        <f t="shared" si="138"/>
        <v/>
      </c>
      <c r="H402" s="561" t="str">
        <f t="shared" si="140"/>
        <v/>
      </c>
      <c r="I402" s="234"/>
      <c r="J402" s="234"/>
      <c r="K402" s="234"/>
      <c r="L402" s="234"/>
      <c r="M402" s="234"/>
      <c r="N402" s="234"/>
      <c r="O402" s="234"/>
      <c r="P402" s="234"/>
      <c r="Q402" s="234"/>
      <c r="R402" s="234"/>
      <c r="S402" s="234"/>
      <c r="T402" s="653" t="str">
        <f>IF(C402="","",HLOOKUP(C402,'Subpart I Tables'!$C$17:$M$44,25,FALSE))</f>
        <v/>
      </c>
      <c r="U402" s="234"/>
      <c r="V402" s="234"/>
      <c r="W402" s="234"/>
      <c r="X402" s="234"/>
      <c r="Y402" s="234"/>
      <c r="Z402" s="234"/>
      <c r="AA402" s="246"/>
      <c r="AB402" s="246"/>
      <c r="AC402" s="246"/>
      <c r="AD402" s="246"/>
      <c r="AE402" s="246"/>
    </row>
    <row r="403" spans="1:35" ht="18" customHeight="1" x14ac:dyDescent="0.2">
      <c r="A403" s="234"/>
      <c r="B403" s="976"/>
      <c r="C403" s="654" t="str">
        <f t="shared" si="130"/>
        <v/>
      </c>
      <c r="D403" s="567" t="str">
        <f t="shared" si="131"/>
        <v/>
      </c>
      <c r="E403" s="404" t="str">
        <f t="shared" si="139"/>
        <v/>
      </c>
      <c r="F403" s="709"/>
      <c r="G403" s="655" t="str">
        <f t="shared" si="138"/>
        <v/>
      </c>
      <c r="H403" s="561" t="str">
        <f t="shared" si="140"/>
        <v/>
      </c>
      <c r="I403" s="234"/>
      <c r="J403" s="234"/>
      <c r="K403" s="234"/>
      <c r="L403" s="234"/>
      <c r="M403" s="234"/>
      <c r="N403" s="234"/>
      <c r="O403" s="234"/>
      <c r="P403" s="234"/>
      <c r="Q403" s="234"/>
      <c r="R403" s="234"/>
      <c r="S403" s="234"/>
      <c r="T403" s="653" t="str">
        <f>IF(C403="","",HLOOKUP(C403,'Subpart I Tables'!$C$17:$M$44,25,FALSE))</f>
        <v/>
      </c>
      <c r="U403" s="234"/>
      <c r="V403" s="234"/>
      <c r="W403" s="234"/>
      <c r="X403" s="234"/>
      <c r="Y403" s="234"/>
      <c r="Z403" s="234"/>
      <c r="AA403" s="246"/>
      <c r="AB403" s="246"/>
      <c r="AC403" s="246"/>
      <c r="AD403" s="246"/>
      <c r="AE403" s="246"/>
    </row>
    <row r="404" spans="1:35" ht="18" customHeight="1" x14ac:dyDescent="0.2">
      <c r="A404" s="234"/>
      <c r="B404" s="976"/>
      <c r="C404" s="654" t="str">
        <f t="shared" si="130"/>
        <v/>
      </c>
      <c r="D404" s="567" t="str">
        <f t="shared" si="131"/>
        <v/>
      </c>
      <c r="E404" s="404" t="str">
        <f t="shared" si="139"/>
        <v/>
      </c>
      <c r="F404" s="709"/>
      <c r="G404" s="655" t="str">
        <f t="shared" si="138"/>
        <v/>
      </c>
      <c r="H404" s="561" t="str">
        <f t="shared" si="140"/>
        <v/>
      </c>
      <c r="I404" s="234"/>
      <c r="J404" s="234"/>
      <c r="K404" s="234"/>
      <c r="L404" s="234"/>
      <c r="M404" s="234"/>
      <c r="N404" s="234"/>
      <c r="O404" s="234"/>
      <c r="P404" s="234"/>
      <c r="Q404" s="234"/>
      <c r="R404" s="234"/>
      <c r="S404" s="234"/>
      <c r="T404" s="653" t="str">
        <f>IF(C404="","",HLOOKUP(C404,'Subpart I Tables'!$C$17:$M$44,25,FALSE))</f>
        <v/>
      </c>
      <c r="U404" s="234"/>
      <c r="V404" s="234"/>
      <c r="W404" s="234"/>
      <c r="X404" s="234"/>
      <c r="Y404" s="234"/>
      <c r="Z404" s="234"/>
      <c r="AA404" s="246"/>
      <c r="AB404" s="246"/>
      <c r="AC404" s="246"/>
      <c r="AD404" s="246"/>
      <c r="AE404" s="246"/>
    </row>
    <row r="405" spans="1:35" ht="18" customHeight="1" x14ac:dyDescent="0.2">
      <c r="A405" s="234"/>
      <c r="B405" s="976"/>
      <c r="C405" s="654" t="str">
        <f t="shared" si="130"/>
        <v/>
      </c>
      <c r="D405" s="567" t="str">
        <f t="shared" si="131"/>
        <v/>
      </c>
      <c r="E405" s="404" t="str">
        <f t="shared" si="139"/>
        <v/>
      </c>
      <c r="F405" s="709"/>
      <c r="G405" s="655" t="str">
        <f t="shared" si="138"/>
        <v/>
      </c>
      <c r="H405" s="561" t="str">
        <f t="shared" si="140"/>
        <v/>
      </c>
      <c r="I405" s="234"/>
      <c r="J405" s="234"/>
      <c r="K405" s="234"/>
      <c r="L405" s="234"/>
      <c r="M405" s="234"/>
      <c r="N405" s="234"/>
      <c r="O405" s="234"/>
      <c r="P405" s="234"/>
      <c r="Q405" s="234"/>
      <c r="R405" s="234"/>
      <c r="S405" s="234"/>
      <c r="T405" s="653" t="str">
        <f>IF(C405="","",HLOOKUP(C405,'Subpart I Tables'!$C$17:$M$44,25,FALSE))</f>
        <v/>
      </c>
      <c r="U405" s="234"/>
      <c r="V405" s="234"/>
      <c r="W405" s="234"/>
      <c r="X405" s="234"/>
      <c r="Y405" s="234"/>
      <c r="Z405" s="234"/>
      <c r="AA405" s="246"/>
      <c r="AB405" s="246"/>
      <c r="AC405" s="246"/>
      <c r="AD405" s="246"/>
      <c r="AE405" s="246"/>
    </row>
    <row r="406" spans="1:35" ht="18" customHeight="1" x14ac:dyDescent="0.2">
      <c r="A406" s="234"/>
      <c r="B406" s="976"/>
      <c r="C406" s="654" t="str">
        <f t="shared" si="130"/>
        <v/>
      </c>
      <c r="D406" s="567" t="str">
        <f t="shared" si="131"/>
        <v/>
      </c>
      <c r="E406" s="404" t="str">
        <f t="shared" si="139"/>
        <v/>
      </c>
      <c r="F406" s="709"/>
      <c r="G406" s="655" t="str">
        <f t="shared" si="138"/>
        <v/>
      </c>
      <c r="H406" s="561" t="str">
        <f t="shared" si="140"/>
        <v/>
      </c>
      <c r="I406" s="234"/>
      <c r="J406" s="234"/>
      <c r="K406" s="234"/>
      <c r="L406" s="234"/>
      <c r="M406" s="234"/>
      <c r="N406" s="234"/>
      <c r="O406" s="234"/>
      <c r="P406" s="234"/>
      <c r="Q406" s="234"/>
      <c r="R406" s="234"/>
      <c r="S406" s="234"/>
      <c r="T406" s="653" t="str">
        <f>IF(C406="","",HLOOKUP(C406,'Subpart I Tables'!$C$17:$M$44,25,FALSE))</f>
        <v/>
      </c>
      <c r="U406" s="234"/>
      <c r="V406" s="234"/>
      <c r="W406" s="234"/>
      <c r="X406" s="234"/>
      <c r="Y406" s="234"/>
      <c r="Z406" s="234"/>
      <c r="AA406" s="246"/>
      <c r="AB406" s="246"/>
      <c r="AC406" s="246"/>
      <c r="AD406" s="246"/>
      <c r="AE406" s="246"/>
    </row>
    <row r="407" spans="1:35" ht="18" customHeight="1" x14ac:dyDescent="0.2">
      <c r="A407" s="234"/>
      <c r="B407" s="976"/>
      <c r="C407" s="654" t="str">
        <f t="shared" si="130"/>
        <v/>
      </c>
      <c r="D407" s="567" t="str">
        <f t="shared" si="131"/>
        <v/>
      </c>
      <c r="E407" s="404" t="str">
        <f t="shared" si="139"/>
        <v/>
      </c>
      <c r="F407" s="709"/>
      <c r="G407" s="655" t="str">
        <f t="shared" si="138"/>
        <v/>
      </c>
      <c r="H407" s="561" t="str">
        <f t="shared" si="140"/>
        <v/>
      </c>
      <c r="I407" s="234"/>
      <c r="J407" s="234"/>
      <c r="K407" s="234"/>
      <c r="L407" s="234"/>
      <c r="M407" s="234"/>
      <c r="N407" s="234"/>
      <c r="O407" s="234"/>
      <c r="P407" s="234"/>
      <c r="Q407" s="234"/>
      <c r="R407" s="234"/>
      <c r="S407" s="234"/>
      <c r="T407" s="653" t="str">
        <f>IF(C407="","",HLOOKUP(C407,'Subpart I Tables'!$C$17:$M$44,25,FALSE))</f>
        <v/>
      </c>
      <c r="U407" s="234"/>
      <c r="V407" s="234"/>
      <c r="W407" s="234"/>
      <c r="X407" s="234"/>
      <c r="Y407" s="234"/>
      <c r="Z407" s="234"/>
      <c r="AA407" s="246"/>
      <c r="AB407" s="246"/>
      <c r="AC407" s="246"/>
      <c r="AD407" s="246"/>
      <c r="AE407" s="246"/>
    </row>
    <row r="408" spans="1:35" ht="18" customHeight="1" x14ac:dyDescent="0.2">
      <c r="A408" s="234"/>
      <c r="B408" s="976"/>
      <c r="C408" s="654" t="str">
        <f t="shared" si="130"/>
        <v/>
      </c>
      <c r="D408" s="567" t="str">
        <f t="shared" si="131"/>
        <v/>
      </c>
      <c r="E408" s="404" t="str">
        <f t="shared" si="139"/>
        <v/>
      </c>
      <c r="F408" s="709"/>
      <c r="G408" s="655" t="str">
        <f t="shared" si="138"/>
        <v/>
      </c>
      <c r="H408" s="561" t="str">
        <f t="shared" si="140"/>
        <v/>
      </c>
      <c r="I408" s="234"/>
      <c r="J408" s="234"/>
      <c r="K408" s="234"/>
      <c r="L408" s="234"/>
      <c r="M408" s="234"/>
      <c r="N408" s="234"/>
      <c r="O408" s="234"/>
      <c r="P408" s="234"/>
      <c r="Q408" s="234"/>
      <c r="R408" s="234"/>
      <c r="S408" s="234"/>
      <c r="T408" s="653" t="str">
        <f>IF(C408="","",HLOOKUP(C408,'Subpart I Tables'!$C$17:$M$44,25,FALSE))</f>
        <v/>
      </c>
      <c r="U408" s="234"/>
      <c r="V408" s="234"/>
      <c r="W408" s="234"/>
      <c r="X408" s="234"/>
      <c r="Y408" s="234"/>
      <c r="Z408" s="234"/>
      <c r="AA408" s="246"/>
      <c r="AB408" s="246"/>
      <c r="AC408" s="246"/>
      <c r="AD408" s="246"/>
      <c r="AE408" s="246"/>
    </row>
    <row r="409" spans="1:35" ht="18" customHeight="1" thickBot="1" x14ac:dyDescent="0.25">
      <c r="A409" s="234"/>
      <c r="B409" s="977"/>
      <c r="C409" s="656" t="str">
        <f t="shared" si="130"/>
        <v/>
      </c>
      <c r="D409" s="570" t="str">
        <f t="shared" si="131"/>
        <v/>
      </c>
      <c r="E409" s="407" t="str">
        <f t="shared" si="139"/>
        <v/>
      </c>
      <c r="F409" s="544"/>
      <c r="G409" s="657" t="str">
        <f t="shared" si="138"/>
        <v/>
      </c>
      <c r="H409" s="562" t="str">
        <f t="shared" si="140"/>
        <v/>
      </c>
      <c r="I409" s="234"/>
      <c r="J409" s="234"/>
      <c r="K409" s="234"/>
      <c r="L409" s="234"/>
      <c r="M409" s="234"/>
      <c r="N409" s="234"/>
      <c r="O409" s="234"/>
      <c r="P409" s="234"/>
      <c r="Q409" s="234"/>
      <c r="R409" s="234"/>
      <c r="S409" s="234"/>
      <c r="T409" s="653" t="str">
        <f>IF(C409="","",HLOOKUP(C409,'Subpart I Tables'!$C$17:$M$44,25,FALSE))</f>
        <v/>
      </c>
      <c r="U409" s="234"/>
      <c r="V409" s="234"/>
      <c r="W409" s="234"/>
      <c r="X409" s="234"/>
      <c r="Y409" s="234"/>
      <c r="Z409" s="234"/>
      <c r="AA409" s="246"/>
      <c r="AB409" s="246"/>
      <c r="AC409" s="246"/>
      <c r="AD409" s="246"/>
      <c r="AE409" s="246"/>
    </row>
    <row r="410" spans="1:35" x14ac:dyDescent="0.2">
      <c r="A410" s="234"/>
      <c r="B410" s="234"/>
      <c r="C410" s="234"/>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row>
    <row r="411" spans="1:35" ht="16.5" x14ac:dyDescent="0.3">
      <c r="A411" s="234"/>
      <c r="B411" s="234"/>
      <c r="C411" s="234"/>
      <c r="D411" s="234"/>
      <c r="E411" s="234"/>
      <c r="F411" s="234"/>
      <c r="G411" s="234"/>
      <c r="H411" s="234"/>
      <c r="I411" s="65" t="s">
        <v>411</v>
      </c>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row>
    <row r="412" spans="1:35" x14ac:dyDescent="0.2">
      <c r="A412" s="234"/>
      <c r="B412" s="234"/>
      <c r="C412" s="234"/>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row>
    <row r="413" spans="1:35" ht="15" x14ac:dyDescent="0.25">
      <c r="A413" s="234"/>
      <c r="B413" s="249" t="s">
        <v>43</v>
      </c>
      <c r="C413" s="234"/>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row>
    <row r="414" spans="1:35" ht="15" x14ac:dyDescent="0.25">
      <c r="A414" s="234"/>
      <c r="B414" s="249"/>
      <c r="C414" s="234"/>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row>
    <row r="415" spans="1:35" ht="15" x14ac:dyDescent="0.25">
      <c r="A415" s="234"/>
      <c r="B415" s="249"/>
      <c r="C415" s="234"/>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row>
    <row r="416" spans="1:35" ht="15.75" thickBot="1" x14ac:dyDescent="0.3">
      <c r="A416" s="234"/>
      <c r="B416" s="249"/>
      <c r="C416" s="234"/>
      <c r="D416" s="234"/>
      <c r="E416" s="234"/>
      <c r="F416" s="234"/>
      <c r="G416" s="234"/>
      <c r="H416" s="234"/>
      <c r="I416" s="234"/>
      <c r="J416" s="234"/>
      <c r="K416" s="234"/>
      <c r="L416" s="234"/>
      <c r="M416" s="234"/>
      <c r="N416" s="234"/>
      <c r="O416" s="234"/>
      <c r="P416" s="234"/>
      <c r="Q416" s="234"/>
      <c r="R416" s="234"/>
      <c r="S416" s="234"/>
      <c r="T416" s="234"/>
      <c r="U416" s="234"/>
      <c r="V416" s="234"/>
      <c r="W416" s="398"/>
      <c r="X416" s="234"/>
      <c r="Y416" s="234"/>
      <c r="Z416" s="234"/>
      <c r="AA416" s="234"/>
      <c r="AB416" s="234"/>
      <c r="AC416" s="234"/>
      <c r="AD416" s="234"/>
      <c r="AE416" s="234"/>
      <c r="AF416" s="234"/>
      <c r="AG416" s="234"/>
      <c r="AH416" s="234"/>
      <c r="AI416" s="234"/>
    </row>
    <row r="417" spans="1:36" ht="17.25" thickBot="1" x14ac:dyDescent="0.3">
      <c r="A417" s="234"/>
      <c r="B417" s="249"/>
      <c r="C417" s="234"/>
      <c r="D417" s="234"/>
      <c r="E417" s="234"/>
      <c r="F417" s="234"/>
      <c r="G417" s="234"/>
      <c r="H417" s="234"/>
      <c r="I417" s="234"/>
      <c r="J417" s="234"/>
      <c r="K417" s="234"/>
      <c r="L417" s="662" t="s">
        <v>412</v>
      </c>
      <c r="M417" s="663"/>
      <c r="N417" s="66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row>
    <row r="418" spans="1:36" s="436" customFormat="1" ht="68.25" customHeight="1" thickBot="1" x14ac:dyDescent="0.25">
      <c r="A418" s="234"/>
      <c r="B418" s="306" t="s">
        <v>35</v>
      </c>
      <c r="C418" s="279" t="s">
        <v>110</v>
      </c>
      <c r="D418" s="545" t="s">
        <v>425</v>
      </c>
      <c r="E418" s="545" t="s">
        <v>565</v>
      </c>
      <c r="F418" s="545" t="s">
        <v>566</v>
      </c>
      <c r="G418" s="545" t="s">
        <v>567</v>
      </c>
      <c r="H418" s="545" t="s">
        <v>722</v>
      </c>
      <c r="I418" s="665" t="s">
        <v>677</v>
      </c>
      <c r="J418" s="665" t="s">
        <v>644</v>
      </c>
      <c r="K418" s="665" t="s">
        <v>645</v>
      </c>
      <c r="L418" s="666" t="s">
        <v>629</v>
      </c>
      <c r="M418" s="667" t="s">
        <v>630</v>
      </c>
      <c r="N418" s="668" t="s">
        <v>631</v>
      </c>
      <c r="O418" s="234"/>
      <c r="P418" s="234"/>
      <c r="Q418" s="234"/>
      <c r="R418" s="234"/>
      <c r="S418" s="234"/>
      <c r="T418" s="253" t="s">
        <v>45</v>
      </c>
      <c r="U418" s="253" t="s">
        <v>44</v>
      </c>
      <c r="V418" s="431" t="s">
        <v>46</v>
      </c>
      <c r="W418" s="321"/>
      <c r="X418" s="435"/>
      <c r="Y418" s="435"/>
      <c r="Z418" s="435"/>
      <c r="AA418" s="435"/>
      <c r="AB418" s="435"/>
      <c r="AC418" s="435"/>
      <c r="AD418" s="435"/>
      <c r="AE418" s="435"/>
      <c r="AF418" s="435"/>
      <c r="AG418" s="435"/>
      <c r="AH418" s="435"/>
      <c r="AI418" s="435"/>
    </row>
    <row r="419" spans="1:36" s="436" customFormat="1" ht="18" customHeight="1" x14ac:dyDescent="0.25">
      <c r="A419" s="435"/>
      <c r="B419" s="994" t="s">
        <v>188</v>
      </c>
      <c r="C419" s="400" t="str">
        <f>C355</f>
        <v/>
      </c>
      <c r="D419" s="256" t="str">
        <f>D355</f>
        <v/>
      </c>
      <c r="E419" s="256" t="str">
        <f t="shared" ref="E419:E450" si="141">IF(ISNA(T419),0,T419)</f>
        <v/>
      </c>
      <c r="F419" s="256" t="str">
        <f t="shared" ref="F419:F450" si="142">IF(ISNA(U419),0,U419)</f>
        <v/>
      </c>
      <c r="G419" s="256" t="str">
        <f t="shared" ref="G419:G450" si="143">IF(ISNA(V419),0,V419)</f>
        <v/>
      </c>
      <c r="H419" s="669" t="str">
        <f t="shared" ref="H419:H451" si="144">IF(F355=0,"",F355)</f>
        <v/>
      </c>
      <c r="I419" s="443" t="str">
        <f>VLOOKUP($C419,$AH$271:$AT$285,7,FALSE)</f>
        <v/>
      </c>
      <c r="J419" s="443" t="str">
        <f>VLOOKUP($C419,$AH$271:$AT$285,10,FALSE)</f>
        <v/>
      </c>
      <c r="K419" s="444" t="str">
        <f>VLOOKUP($C419,$AH$271:$AT$285,13,FALSE)</f>
        <v/>
      </c>
      <c r="L419" s="347">
        <f>IF($C419="",0,$D419*(1-IF($H419="",0,$H419)*$I419)*IF(E419="N/A",0,E419*0.001))</f>
        <v>0</v>
      </c>
      <c r="M419" s="348">
        <f>IF($C419="",0,$D419*(1-IF($H419="",0,$H419)*$J419)*IF(F419="N/A",0,F419*0.001))</f>
        <v>0</v>
      </c>
      <c r="N419" s="349">
        <f>IF($C419="",0,$D419*(1-IF($H419="",0,$H419)*$K419)*IF(G419="N/A",0,G419*0.001))</f>
        <v>0</v>
      </c>
      <c r="O419" s="435"/>
      <c r="P419" s="435"/>
      <c r="Q419" s="435"/>
      <c r="R419" s="435"/>
      <c r="S419" s="435"/>
      <c r="T419" s="670" t="str">
        <f>IF(C419="","",HLOOKUP(C419,'Subpart I Tables'!$C$17:$M$44,5,FALSE))</f>
        <v/>
      </c>
      <c r="U419" s="256" t="str">
        <f>IF(C419="","",HLOOKUP(C419,'Subpart I Tables'!$C$17:$M$44,6,FALSE))</f>
        <v/>
      </c>
      <c r="V419" s="671" t="str">
        <f>IF(C419="","",HLOOKUP(C419,'Subpart I Tables'!$C$17:$M$44,7,FALSE))</f>
        <v/>
      </c>
      <c r="W419" s="398"/>
      <c r="X419" s="435"/>
      <c r="Y419" s="435"/>
      <c r="Z419" s="435"/>
      <c r="AA419" s="435"/>
      <c r="AB419" s="435"/>
      <c r="AC419" s="435"/>
      <c r="AD419" s="435"/>
      <c r="AE419" s="435"/>
      <c r="AF419" s="435"/>
      <c r="AG419" s="435"/>
      <c r="AH419" s="435"/>
      <c r="AI419" s="435"/>
    </row>
    <row r="420" spans="1:36" s="436" customFormat="1" ht="18" customHeight="1" x14ac:dyDescent="0.25">
      <c r="A420" s="435"/>
      <c r="B420" s="995"/>
      <c r="C420" s="403" t="str">
        <f t="shared" ref="C420:D420" si="145">C356</f>
        <v/>
      </c>
      <c r="D420" s="312" t="str">
        <f t="shared" si="145"/>
        <v/>
      </c>
      <c r="E420" s="312" t="str">
        <f t="shared" si="141"/>
        <v/>
      </c>
      <c r="F420" s="312" t="str">
        <f t="shared" si="142"/>
        <v/>
      </c>
      <c r="G420" s="312" t="str">
        <f t="shared" si="143"/>
        <v/>
      </c>
      <c r="H420" s="672" t="str">
        <f t="shared" si="144"/>
        <v/>
      </c>
      <c r="I420" s="446" t="str">
        <f t="shared" ref="I420:I429" si="146">VLOOKUP($C420,$AH$271:$AT$285,7,FALSE)</f>
        <v/>
      </c>
      <c r="J420" s="446" t="str">
        <f t="shared" ref="J420:J429" si="147">VLOOKUP($C420,$AH$271:$AT$285,10,FALSE)</f>
        <v/>
      </c>
      <c r="K420" s="447" t="str">
        <f t="shared" ref="K420:K429" si="148">VLOOKUP($C420,$AH$271:$AT$285,13,FALSE)</f>
        <v/>
      </c>
      <c r="L420" s="355">
        <f t="shared" ref="L420:L473" si="149">IF($C420="",0,$D420*(1-IF($H420="",0,$H420)*$I420)*IF(E420="N/A",0,E420*0.001))</f>
        <v>0</v>
      </c>
      <c r="M420" s="356">
        <f t="shared" ref="M420:M473" si="150">IF($C420="",0,$D420*(1-IF($H420="",0,$H420)*$J420)*IF(F420="N/A",0,F420*0.001))</f>
        <v>0</v>
      </c>
      <c r="N420" s="357">
        <f t="shared" ref="N420:N473" si="151">IF($C420="",0,$D420*(1-IF($H420="",0,$H420)*$K420)*IF(G420="N/A",0,G420*0.001))</f>
        <v>0</v>
      </c>
      <c r="O420" s="435"/>
      <c r="P420" s="435"/>
      <c r="Q420" s="435"/>
      <c r="R420" s="435"/>
      <c r="S420" s="435"/>
      <c r="T420" s="673" t="str">
        <f>IF(C420="","",HLOOKUP(C420,'Subpart I Tables'!$C$17:$M$44,5,FALSE))</f>
        <v/>
      </c>
      <c r="U420" s="312" t="str">
        <f>IF(C420="","",HLOOKUP(C420,'Subpart I Tables'!$C$17:$M$44,6,FALSE))</f>
        <v/>
      </c>
      <c r="V420" s="674" t="str">
        <f>IF(C420="","",HLOOKUP(C420,'Subpart I Tables'!$C$17:$M$44,7,FALSE))</f>
        <v/>
      </c>
      <c r="W420" s="398"/>
      <c r="X420" s="435"/>
      <c r="Y420" s="435"/>
      <c r="Z420" s="435"/>
      <c r="AA420" s="435"/>
      <c r="AB420" s="435"/>
      <c r="AC420" s="435"/>
      <c r="AD420" s="435"/>
      <c r="AE420" s="435"/>
      <c r="AF420" s="435"/>
      <c r="AG420" s="435"/>
      <c r="AH420" s="435"/>
      <c r="AI420" s="435"/>
    </row>
    <row r="421" spans="1:36" s="436" customFormat="1" ht="18" customHeight="1" x14ac:dyDescent="0.25">
      <c r="A421" s="435"/>
      <c r="B421" s="995"/>
      <c r="C421" s="403" t="str">
        <f t="shared" ref="C421:D421" si="152">C357</f>
        <v/>
      </c>
      <c r="D421" s="312" t="str">
        <f t="shared" si="152"/>
        <v/>
      </c>
      <c r="E421" s="312" t="str">
        <f t="shared" si="141"/>
        <v/>
      </c>
      <c r="F421" s="312" t="str">
        <f t="shared" si="142"/>
        <v/>
      </c>
      <c r="G421" s="312" t="str">
        <f t="shared" si="143"/>
        <v/>
      </c>
      <c r="H421" s="672" t="str">
        <f t="shared" si="144"/>
        <v/>
      </c>
      <c r="I421" s="446" t="str">
        <f t="shared" si="146"/>
        <v/>
      </c>
      <c r="J421" s="446" t="str">
        <f t="shared" si="147"/>
        <v/>
      </c>
      <c r="K421" s="447" t="str">
        <f t="shared" si="148"/>
        <v/>
      </c>
      <c r="L421" s="355">
        <f t="shared" si="149"/>
        <v>0</v>
      </c>
      <c r="M421" s="356">
        <f t="shared" si="150"/>
        <v>0</v>
      </c>
      <c r="N421" s="357">
        <f t="shared" si="151"/>
        <v>0</v>
      </c>
      <c r="O421" s="435"/>
      <c r="P421" s="435"/>
      <c r="Q421" s="435"/>
      <c r="R421" s="435"/>
      <c r="S421" s="435"/>
      <c r="T421" s="673" t="str">
        <f>IF(C421="","",HLOOKUP(C421,'Subpart I Tables'!$C$17:$M$44,5,FALSE))</f>
        <v/>
      </c>
      <c r="U421" s="312" t="str">
        <f>IF(C421="","",HLOOKUP(C421,'Subpart I Tables'!$C$17:$M$44,6,FALSE))</f>
        <v/>
      </c>
      <c r="V421" s="674" t="str">
        <f>IF(C421="","",HLOOKUP(C421,'Subpart I Tables'!$C$17:$M$44,7,FALSE))</f>
        <v/>
      </c>
      <c r="W421" s="398"/>
      <c r="X421" s="435"/>
      <c r="Y421" s="435"/>
      <c r="Z421" s="435"/>
      <c r="AA421" s="435"/>
      <c r="AB421" s="435"/>
      <c r="AC421" s="435"/>
      <c r="AD421" s="435"/>
      <c r="AE421" s="435"/>
      <c r="AF421" s="435"/>
      <c r="AG421" s="435"/>
      <c r="AH421" s="435"/>
      <c r="AI421" s="435"/>
    </row>
    <row r="422" spans="1:36" s="436" customFormat="1" ht="18" customHeight="1" x14ac:dyDescent="0.25">
      <c r="A422" s="435"/>
      <c r="B422" s="995"/>
      <c r="C422" s="403" t="str">
        <f t="shared" ref="C422:D422" si="153">C358</f>
        <v/>
      </c>
      <c r="D422" s="312" t="str">
        <f t="shared" si="153"/>
        <v/>
      </c>
      <c r="E422" s="312" t="str">
        <f t="shared" si="141"/>
        <v/>
      </c>
      <c r="F422" s="312" t="str">
        <f t="shared" si="142"/>
        <v/>
      </c>
      <c r="G422" s="312" t="str">
        <f t="shared" si="143"/>
        <v/>
      </c>
      <c r="H422" s="672" t="str">
        <f t="shared" si="144"/>
        <v/>
      </c>
      <c r="I422" s="446" t="str">
        <f t="shared" si="146"/>
        <v/>
      </c>
      <c r="J422" s="446" t="str">
        <f t="shared" si="147"/>
        <v/>
      </c>
      <c r="K422" s="447" t="str">
        <f t="shared" si="148"/>
        <v/>
      </c>
      <c r="L422" s="355">
        <f t="shared" si="149"/>
        <v>0</v>
      </c>
      <c r="M422" s="356">
        <f t="shared" si="150"/>
        <v>0</v>
      </c>
      <c r="N422" s="357">
        <f t="shared" si="151"/>
        <v>0</v>
      </c>
      <c r="O422" s="435"/>
      <c r="P422" s="435"/>
      <c r="Q422" s="435"/>
      <c r="R422" s="435"/>
      <c r="S422" s="435"/>
      <c r="T422" s="673" t="str">
        <f>IF(C422="","",HLOOKUP(C422,'Subpart I Tables'!$C$17:$M$44,5,FALSE))</f>
        <v/>
      </c>
      <c r="U422" s="312" t="str">
        <f>IF(C422="","",HLOOKUP(C422,'Subpart I Tables'!$C$17:$M$44,6,FALSE))</f>
        <v/>
      </c>
      <c r="V422" s="674" t="str">
        <f>IF(C422="","",HLOOKUP(C422,'Subpart I Tables'!$C$17:$M$44,7,FALSE))</f>
        <v/>
      </c>
      <c r="W422" s="398"/>
      <c r="X422" s="435"/>
      <c r="Y422" s="435"/>
      <c r="Z422" s="435"/>
      <c r="AA422" s="435"/>
      <c r="AB422" s="435"/>
      <c r="AC422" s="435"/>
      <c r="AD422" s="435"/>
      <c r="AE422" s="435"/>
      <c r="AF422" s="435"/>
      <c r="AG422" s="435"/>
      <c r="AH422" s="435"/>
      <c r="AI422" s="435"/>
    </row>
    <row r="423" spans="1:36" s="436" customFormat="1" ht="18" customHeight="1" x14ac:dyDescent="0.25">
      <c r="A423" s="435"/>
      <c r="B423" s="995"/>
      <c r="C423" s="403" t="str">
        <f t="shared" ref="C423:D423" si="154">C359</f>
        <v/>
      </c>
      <c r="D423" s="312" t="str">
        <f t="shared" si="154"/>
        <v/>
      </c>
      <c r="E423" s="312" t="str">
        <f t="shared" si="141"/>
        <v/>
      </c>
      <c r="F423" s="312" t="str">
        <f t="shared" si="142"/>
        <v/>
      </c>
      <c r="G423" s="312" t="str">
        <f t="shared" si="143"/>
        <v/>
      </c>
      <c r="H423" s="672" t="str">
        <f t="shared" si="144"/>
        <v/>
      </c>
      <c r="I423" s="446" t="str">
        <f t="shared" si="146"/>
        <v/>
      </c>
      <c r="J423" s="446" t="str">
        <f t="shared" si="147"/>
        <v/>
      </c>
      <c r="K423" s="447" t="str">
        <f t="shared" si="148"/>
        <v/>
      </c>
      <c r="L423" s="355">
        <f t="shared" si="149"/>
        <v>0</v>
      </c>
      <c r="M423" s="356">
        <f t="shared" si="150"/>
        <v>0</v>
      </c>
      <c r="N423" s="357">
        <f t="shared" si="151"/>
        <v>0</v>
      </c>
      <c r="O423" s="435"/>
      <c r="P423" s="435"/>
      <c r="Q423" s="435"/>
      <c r="R423" s="435"/>
      <c r="S423" s="435"/>
      <c r="T423" s="673" t="str">
        <f>IF(C423="","",HLOOKUP(C423,'Subpart I Tables'!$C$17:$M$44,5,FALSE))</f>
        <v/>
      </c>
      <c r="U423" s="312" t="str">
        <f>IF(C423="","",HLOOKUP(C423,'Subpart I Tables'!$C$17:$M$44,6,FALSE))</f>
        <v/>
      </c>
      <c r="V423" s="674" t="str">
        <f>IF(C423="","",HLOOKUP(C423,'Subpart I Tables'!$C$17:$M$44,7,FALSE))</f>
        <v/>
      </c>
      <c r="W423" s="398"/>
      <c r="X423" s="435"/>
      <c r="Y423" s="435"/>
      <c r="Z423" s="435"/>
      <c r="AA423" s="435"/>
      <c r="AB423" s="435"/>
      <c r="AC423" s="435"/>
      <c r="AD423" s="435"/>
      <c r="AE423" s="435"/>
      <c r="AF423" s="435"/>
      <c r="AG423" s="435"/>
      <c r="AH423" s="435"/>
      <c r="AI423" s="435"/>
    </row>
    <row r="424" spans="1:36" s="436" customFormat="1" ht="18" customHeight="1" x14ac:dyDescent="0.25">
      <c r="A424" s="435"/>
      <c r="B424" s="995"/>
      <c r="C424" s="403" t="str">
        <f t="shared" ref="C424:D424" si="155">C360</f>
        <v/>
      </c>
      <c r="D424" s="312" t="str">
        <f t="shared" si="155"/>
        <v/>
      </c>
      <c r="E424" s="312" t="str">
        <f t="shared" si="141"/>
        <v/>
      </c>
      <c r="F424" s="312" t="str">
        <f t="shared" si="142"/>
        <v/>
      </c>
      <c r="G424" s="312" t="str">
        <f t="shared" si="143"/>
        <v/>
      </c>
      <c r="H424" s="672" t="str">
        <f t="shared" si="144"/>
        <v/>
      </c>
      <c r="I424" s="446" t="str">
        <f t="shared" si="146"/>
        <v/>
      </c>
      <c r="J424" s="446" t="str">
        <f t="shared" si="147"/>
        <v/>
      </c>
      <c r="K424" s="447" t="str">
        <f t="shared" si="148"/>
        <v/>
      </c>
      <c r="L424" s="355">
        <f t="shared" si="149"/>
        <v>0</v>
      </c>
      <c r="M424" s="356">
        <f t="shared" si="150"/>
        <v>0</v>
      </c>
      <c r="N424" s="357">
        <f t="shared" si="151"/>
        <v>0</v>
      </c>
      <c r="O424" s="435"/>
      <c r="P424" s="435"/>
      <c r="Q424" s="435"/>
      <c r="R424" s="435"/>
      <c r="S424" s="435"/>
      <c r="T424" s="673" t="str">
        <f>IF(C424="","",HLOOKUP(C424,'Subpart I Tables'!$C$17:$M$44,5,FALSE))</f>
        <v/>
      </c>
      <c r="U424" s="312" t="str">
        <f>IF(C424="","",HLOOKUP(C424,'Subpart I Tables'!$C$17:$M$44,6,FALSE))</f>
        <v/>
      </c>
      <c r="V424" s="674" t="str">
        <f>IF(C424="","",HLOOKUP(C424,'Subpart I Tables'!$C$17:$M$44,7,FALSE))</f>
        <v/>
      </c>
      <c r="W424" s="398"/>
      <c r="X424" s="435"/>
      <c r="Y424" s="435"/>
      <c r="Z424" s="435"/>
      <c r="AA424" s="435"/>
      <c r="AB424" s="435"/>
      <c r="AC424" s="435"/>
      <c r="AD424" s="435"/>
      <c r="AE424" s="435"/>
      <c r="AF424" s="435"/>
      <c r="AG424" s="435"/>
      <c r="AH424" s="435"/>
      <c r="AI424" s="435"/>
    </row>
    <row r="425" spans="1:36" s="436" customFormat="1" ht="18" customHeight="1" x14ac:dyDescent="0.25">
      <c r="A425" s="435"/>
      <c r="B425" s="995"/>
      <c r="C425" s="403" t="str">
        <f t="shared" ref="C425:D425" si="156">C361</f>
        <v/>
      </c>
      <c r="D425" s="312" t="str">
        <f t="shared" si="156"/>
        <v/>
      </c>
      <c r="E425" s="312" t="str">
        <f t="shared" si="141"/>
        <v/>
      </c>
      <c r="F425" s="312" t="str">
        <f t="shared" si="142"/>
        <v/>
      </c>
      <c r="G425" s="312" t="str">
        <f t="shared" si="143"/>
        <v/>
      </c>
      <c r="H425" s="672" t="str">
        <f t="shared" si="144"/>
        <v/>
      </c>
      <c r="I425" s="446" t="str">
        <f t="shared" si="146"/>
        <v/>
      </c>
      <c r="J425" s="446" t="str">
        <f t="shared" si="147"/>
        <v/>
      </c>
      <c r="K425" s="447" t="str">
        <f t="shared" si="148"/>
        <v/>
      </c>
      <c r="L425" s="355">
        <f t="shared" si="149"/>
        <v>0</v>
      </c>
      <c r="M425" s="356">
        <f t="shared" si="150"/>
        <v>0</v>
      </c>
      <c r="N425" s="357">
        <f t="shared" si="151"/>
        <v>0</v>
      </c>
      <c r="O425" s="435"/>
      <c r="P425" s="435"/>
      <c r="Q425" s="435"/>
      <c r="R425" s="435"/>
      <c r="S425" s="435"/>
      <c r="T425" s="673" t="str">
        <f>IF(C425="","",HLOOKUP(C425,'Subpart I Tables'!$C$17:$M$44,5,FALSE))</f>
        <v/>
      </c>
      <c r="U425" s="312" t="str">
        <f>IF(C425="","",HLOOKUP(C425,'Subpart I Tables'!$C$17:$M$44,6,FALSE))</f>
        <v/>
      </c>
      <c r="V425" s="674" t="str">
        <f>IF(C425="","",HLOOKUP(C425,'Subpart I Tables'!$C$17:$M$44,7,FALSE))</f>
        <v/>
      </c>
      <c r="W425" s="398"/>
      <c r="X425" s="435"/>
      <c r="Y425" s="435"/>
      <c r="Z425" s="435"/>
      <c r="AA425" s="435"/>
      <c r="AB425" s="435"/>
      <c r="AC425" s="435"/>
      <c r="AD425" s="435"/>
      <c r="AE425" s="435"/>
      <c r="AF425" s="435"/>
      <c r="AG425" s="435"/>
      <c r="AH425" s="435"/>
      <c r="AI425" s="435"/>
    </row>
    <row r="426" spans="1:36" s="436" customFormat="1" ht="18" customHeight="1" x14ac:dyDescent="0.25">
      <c r="A426" s="435"/>
      <c r="B426" s="995"/>
      <c r="C426" s="403" t="str">
        <f t="shared" ref="C426:D426" si="157">C362</f>
        <v/>
      </c>
      <c r="D426" s="312" t="str">
        <f t="shared" si="157"/>
        <v/>
      </c>
      <c r="E426" s="312" t="str">
        <f t="shared" si="141"/>
        <v/>
      </c>
      <c r="F426" s="312" t="str">
        <f t="shared" si="142"/>
        <v/>
      </c>
      <c r="G426" s="312" t="str">
        <f t="shared" si="143"/>
        <v/>
      </c>
      <c r="H426" s="672" t="str">
        <f t="shared" si="144"/>
        <v/>
      </c>
      <c r="I426" s="446" t="str">
        <f t="shared" si="146"/>
        <v/>
      </c>
      <c r="J426" s="446" t="str">
        <f t="shared" si="147"/>
        <v/>
      </c>
      <c r="K426" s="447" t="str">
        <f t="shared" si="148"/>
        <v/>
      </c>
      <c r="L426" s="355">
        <f t="shared" si="149"/>
        <v>0</v>
      </c>
      <c r="M426" s="356">
        <f t="shared" si="150"/>
        <v>0</v>
      </c>
      <c r="N426" s="357">
        <f t="shared" si="151"/>
        <v>0</v>
      </c>
      <c r="O426" s="435"/>
      <c r="P426" s="435"/>
      <c r="Q426" s="435"/>
      <c r="R426" s="435"/>
      <c r="S426" s="435"/>
      <c r="T426" s="673" t="str">
        <f>IF(C426="","",HLOOKUP(C426,'Subpart I Tables'!$C$17:$M$44,5,FALSE))</f>
        <v/>
      </c>
      <c r="U426" s="312" t="str">
        <f>IF(C426="","",HLOOKUP(C426,'Subpart I Tables'!$C$17:$M$44,6,FALSE))</f>
        <v/>
      </c>
      <c r="V426" s="674" t="str">
        <f>IF(C426="","",HLOOKUP(C426,'Subpart I Tables'!$C$17:$M$44,7,FALSE))</f>
        <v/>
      </c>
      <c r="W426" s="398"/>
      <c r="X426" s="435"/>
      <c r="Y426" s="435"/>
      <c r="Z426" s="435"/>
      <c r="AA426" s="435"/>
      <c r="AB426" s="435"/>
      <c r="AC426" s="435"/>
      <c r="AD426" s="435"/>
      <c r="AE426" s="435"/>
      <c r="AF426" s="435"/>
      <c r="AG426" s="435"/>
      <c r="AH426" s="435"/>
      <c r="AI426" s="435"/>
    </row>
    <row r="427" spans="1:36" s="436" customFormat="1" ht="18" customHeight="1" x14ac:dyDescent="0.25">
      <c r="A427" s="435"/>
      <c r="B427" s="995"/>
      <c r="C427" s="403" t="str">
        <f t="shared" ref="C427:D427" si="158">C363</f>
        <v/>
      </c>
      <c r="D427" s="312" t="str">
        <f t="shared" si="158"/>
        <v/>
      </c>
      <c r="E427" s="312" t="str">
        <f t="shared" si="141"/>
        <v/>
      </c>
      <c r="F427" s="312" t="str">
        <f t="shared" si="142"/>
        <v/>
      </c>
      <c r="G427" s="312" t="str">
        <f t="shared" si="143"/>
        <v/>
      </c>
      <c r="H427" s="672" t="str">
        <f t="shared" si="144"/>
        <v/>
      </c>
      <c r="I427" s="446" t="str">
        <f t="shared" si="146"/>
        <v/>
      </c>
      <c r="J427" s="446" t="str">
        <f t="shared" si="147"/>
        <v/>
      </c>
      <c r="K427" s="447" t="str">
        <f t="shared" si="148"/>
        <v/>
      </c>
      <c r="L427" s="355">
        <f t="shared" si="149"/>
        <v>0</v>
      </c>
      <c r="M427" s="356">
        <f t="shared" si="150"/>
        <v>0</v>
      </c>
      <c r="N427" s="357">
        <f t="shared" si="151"/>
        <v>0</v>
      </c>
      <c r="O427" s="435"/>
      <c r="P427" s="435"/>
      <c r="Q427" s="435"/>
      <c r="R427" s="435"/>
      <c r="S427" s="435"/>
      <c r="T427" s="673" t="str">
        <f>IF(C427="","",HLOOKUP(C427,'Subpart I Tables'!$C$17:$M$44,5,FALSE))</f>
        <v/>
      </c>
      <c r="U427" s="312" t="str">
        <f>IF(C427="","",HLOOKUP(C427,'Subpart I Tables'!$C$17:$M$44,6,FALSE))</f>
        <v/>
      </c>
      <c r="V427" s="674" t="str">
        <f>IF(C427="","",HLOOKUP(C427,'Subpart I Tables'!$C$17:$M$44,7,FALSE))</f>
        <v/>
      </c>
      <c r="W427" s="398"/>
      <c r="X427" s="435"/>
      <c r="Y427" s="435"/>
      <c r="Z427" s="435"/>
      <c r="AA427" s="435"/>
      <c r="AB427" s="435"/>
      <c r="AC427" s="435"/>
      <c r="AD427" s="435"/>
      <c r="AE427" s="435"/>
      <c r="AF427" s="435"/>
      <c r="AG427" s="435"/>
      <c r="AH427" s="435"/>
      <c r="AI427" s="435"/>
    </row>
    <row r="428" spans="1:36" s="436" customFormat="1" ht="18" customHeight="1" x14ac:dyDescent="0.25">
      <c r="A428" s="435"/>
      <c r="B428" s="995"/>
      <c r="C428" s="403" t="str">
        <f t="shared" ref="C428:D428" si="159">C364</f>
        <v/>
      </c>
      <c r="D428" s="312" t="str">
        <f t="shared" si="159"/>
        <v/>
      </c>
      <c r="E428" s="312" t="str">
        <f t="shared" si="141"/>
        <v/>
      </c>
      <c r="F428" s="312" t="str">
        <f t="shared" si="142"/>
        <v/>
      </c>
      <c r="G428" s="312" t="str">
        <f t="shared" si="143"/>
        <v/>
      </c>
      <c r="H428" s="672" t="str">
        <f t="shared" si="144"/>
        <v/>
      </c>
      <c r="I428" s="446" t="str">
        <f t="shared" si="146"/>
        <v/>
      </c>
      <c r="J428" s="446" t="str">
        <f t="shared" si="147"/>
        <v/>
      </c>
      <c r="K428" s="447" t="str">
        <f t="shared" si="148"/>
        <v/>
      </c>
      <c r="L428" s="355">
        <f t="shared" si="149"/>
        <v>0</v>
      </c>
      <c r="M428" s="356">
        <f t="shared" si="150"/>
        <v>0</v>
      </c>
      <c r="N428" s="357">
        <f t="shared" si="151"/>
        <v>0</v>
      </c>
      <c r="O428" s="435"/>
      <c r="P428" s="435"/>
      <c r="Q428" s="435"/>
      <c r="R428" s="435"/>
      <c r="S428" s="435"/>
      <c r="T428" s="673" t="str">
        <f>IF(C428="","",HLOOKUP(C428,'Subpart I Tables'!$C$17:$M$44,5,FALSE))</f>
        <v/>
      </c>
      <c r="U428" s="312" t="str">
        <f>IF(C428="","",HLOOKUP(C428,'Subpart I Tables'!$C$17:$M$44,6,FALSE))</f>
        <v/>
      </c>
      <c r="V428" s="674" t="str">
        <f>IF(C428="","",HLOOKUP(C428,'Subpart I Tables'!$C$17:$M$44,7,FALSE))</f>
        <v/>
      </c>
      <c r="W428" s="398"/>
      <c r="X428" s="435"/>
      <c r="Y428" s="435"/>
      <c r="Z428" s="435"/>
      <c r="AA428" s="435"/>
      <c r="AB428" s="435"/>
      <c r="AC428" s="435"/>
      <c r="AD428" s="435"/>
      <c r="AE428" s="435"/>
      <c r="AF428" s="435"/>
      <c r="AG428" s="435"/>
      <c r="AH428" s="435"/>
      <c r="AI428" s="435"/>
    </row>
    <row r="429" spans="1:36" s="436" customFormat="1" ht="18" customHeight="1" thickBot="1" x14ac:dyDescent="0.3">
      <c r="A429" s="435"/>
      <c r="B429" s="996"/>
      <c r="C429" s="406" t="str">
        <f t="shared" ref="C429:D429" si="160">C365</f>
        <v/>
      </c>
      <c r="D429" s="317" t="str">
        <f t="shared" si="160"/>
        <v/>
      </c>
      <c r="E429" s="317" t="str">
        <f t="shared" si="141"/>
        <v/>
      </c>
      <c r="F429" s="317" t="str">
        <f t="shared" si="142"/>
        <v/>
      </c>
      <c r="G429" s="317" t="str">
        <f t="shared" si="143"/>
        <v/>
      </c>
      <c r="H429" s="675" t="str">
        <f t="shared" si="144"/>
        <v/>
      </c>
      <c r="I429" s="449" t="str">
        <f t="shared" si="146"/>
        <v/>
      </c>
      <c r="J429" s="449" t="str">
        <f t="shared" si="147"/>
        <v/>
      </c>
      <c r="K429" s="450" t="str">
        <f t="shared" si="148"/>
        <v/>
      </c>
      <c r="L429" s="371">
        <f t="shared" si="149"/>
        <v>0</v>
      </c>
      <c r="M429" s="372">
        <f t="shared" si="150"/>
        <v>0</v>
      </c>
      <c r="N429" s="373">
        <f t="shared" si="151"/>
        <v>0</v>
      </c>
      <c r="O429" s="435"/>
      <c r="P429" s="435"/>
      <c r="Q429" s="435"/>
      <c r="R429" s="435"/>
      <c r="S429" s="435"/>
      <c r="T429" s="676" t="str">
        <f>IF(C429="","",HLOOKUP(C429,'Subpart I Tables'!$C$17:$M$44,5,FALSE))</f>
        <v/>
      </c>
      <c r="U429" s="317" t="str">
        <f>IF(C429="","",HLOOKUP(C429,'Subpart I Tables'!$C$17:$M$44,6,FALSE))</f>
        <v/>
      </c>
      <c r="V429" s="677" t="str">
        <f>IF(C429="","",HLOOKUP(C429,'Subpart I Tables'!$C$17:$M$44,7,FALSE))</f>
        <v/>
      </c>
      <c r="W429" s="398"/>
      <c r="X429" s="435"/>
      <c r="Y429" s="435"/>
      <c r="Z429" s="435"/>
      <c r="AA429" s="435"/>
      <c r="AB429" s="435"/>
      <c r="AC429" s="435"/>
      <c r="AD429" s="435"/>
      <c r="AE429" s="435"/>
      <c r="AF429" s="435"/>
      <c r="AG429" s="435"/>
      <c r="AH429" s="435"/>
      <c r="AI429" s="435"/>
    </row>
    <row r="430" spans="1:36" s="436" customFormat="1" ht="18" customHeight="1" x14ac:dyDescent="0.25">
      <c r="A430" s="435"/>
      <c r="B430" s="940" t="s">
        <v>37</v>
      </c>
      <c r="C430" s="400" t="str">
        <f>C366</f>
        <v/>
      </c>
      <c r="D430" s="256" t="str">
        <f>D366</f>
        <v/>
      </c>
      <c r="E430" s="256" t="str">
        <f t="shared" si="141"/>
        <v/>
      </c>
      <c r="F430" s="256" t="str">
        <f t="shared" si="142"/>
        <v/>
      </c>
      <c r="G430" s="256" t="str">
        <f t="shared" si="143"/>
        <v/>
      </c>
      <c r="H430" s="669" t="str">
        <f t="shared" si="144"/>
        <v/>
      </c>
      <c r="I430" s="443" t="str">
        <f>VLOOKUP($C430,$AH$286:$AT$300,7,FALSE)</f>
        <v/>
      </c>
      <c r="J430" s="443" t="str">
        <f>VLOOKUP($C430,$AH$286:$AT$300,10,FALSE)</f>
        <v/>
      </c>
      <c r="K430" s="444" t="str">
        <f>VLOOKUP($C430,$AH$286:$AT$300,13,FALSE)</f>
        <v/>
      </c>
      <c r="L430" s="347">
        <f t="shared" si="149"/>
        <v>0</v>
      </c>
      <c r="M430" s="348">
        <f t="shared" si="150"/>
        <v>0</v>
      </c>
      <c r="N430" s="349">
        <f t="shared" si="151"/>
        <v>0</v>
      </c>
      <c r="O430" s="435"/>
      <c r="P430" s="435"/>
      <c r="Q430" s="435"/>
      <c r="R430" s="435"/>
      <c r="S430" s="435"/>
      <c r="T430" s="400" t="str">
        <f>IF(C430="","",HLOOKUP(C430,'Subpart I Tables'!$C$17:$M$44,11,FALSE))</f>
        <v/>
      </c>
      <c r="U430" s="256" t="str">
        <f>IF(C430="","",HLOOKUP(C430,'Subpart I Tables'!$C$17:$M$44,12,FALSE))</f>
        <v/>
      </c>
      <c r="V430" s="671" t="str">
        <f>IF(C430="","",HLOOKUP(C430,'Subpart I Tables'!$C$17:$M$44,13,FALSE))</f>
        <v/>
      </c>
      <c r="W430" s="299"/>
      <c r="X430" s="435"/>
      <c r="Y430" s="435"/>
      <c r="Z430" s="435"/>
      <c r="AA430" s="435"/>
      <c r="AB430" s="435"/>
      <c r="AC430" s="435"/>
      <c r="AD430" s="435"/>
      <c r="AE430" s="435"/>
      <c r="AF430" s="435"/>
      <c r="AG430" s="435"/>
      <c r="AH430" s="435"/>
      <c r="AI430" s="435"/>
    </row>
    <row r="431" spans="1:36" s="436" customFormat="1" ht="18" customHeight="1" x14ac:dyDescent="0.25">
      <c r="A431" s="435"/>
      <c r="B431" s="941"/>
      <c r="C431" s="678" t="str">
        <f t="shared" ref="C431:D431" si="161">C367</f>
        <v/>
      </c>
      <c r="D431" s="262" t="str">
        <f t="shared" si="161"/>
        <v/>
      </c>
      <c r="E431" s="262" t="str">
        <f t="shared" si="141"/>
        <v/>
      </c>
      <c r="F431" s="262" t="str">
        <f t="shared" si="142"/>
        <v/>
      </c>
      <c r="G431" s="262" t="str">
        <f t="shared" si="143"/>
        <v/>
      </c>
      <c r="H431" s="679" t="str">
        <f t="shared" si="144"/>
        <v/>
      </c>
      <c r="I431" s="446" t="str">
        <f>VLOOKUP($C431,$AH$286:$AT$300,7,FALSE)</f>
        <v/>
      </c>
      <c r="J431" s="446" t="str">
        <f>VLOOKUP($C431,$AH$286:$AT$300,10,FALSE)</f>
        <v/>
      </c>
      <c r="K431" s="447" t="str">
        <f>VLOOKUP($C431,$AH$286:$AT$300,13,FALSE)</f>
        <v/>
      </c>
      <c r="L431" s="355">
        <f t="shared" si="149"/>
        <v>0</v>
      </c>
      <c r="M431" s="356">
        <f t="shared" si="150"/>
        <v>0</v>
      </c>
      <c r="N431" s="357">
        <f t="shared" si="151"/>
        <v>0</v>
      </c>
      <c r="O431" s="435"/>
      <c r="P431" s="435"/>
      <c r="Q431" s="435"/>
      <c r="R431" s="435"/>
      <c r="S431" s="435"/>
      <c r="T431" s="678" t="str">
        <f>IF(C431="","",HLOOKUP(C431,'Subpart I Tables'!$C$17:$M$44,11,FALSE))</f>
        <v/>
      </c>
      <c r="U431" s="262" t="str">
        <f>IF(C431="","",HLOOKUP(C431,'Subpart I Tables'!$C$17:$M$44,12,FALSE))</f>
        <v/>
      </c>
      <c r="V431" s="680" t="str">
        <f>IF(C431="","",HLOOKUP(C431,'Subpart I Tables'!$C$17:$M$44,13,FALSE))</f>
        <v/>
      </c>
      <c r="W431" s="299"/>
      <c r="X431" s="435"/>
      <c r="Y431" s="435"/>
      <c r="Z431" s="435"/>
      <c r="AA431" s="435"/>
      <c r="AB431" s="435"/>
      <c r="AC431" s="435"/>
      <c r="AD431" s="435"/>
      <c r="AE431" s="435"/>
      <c r="AF431" s="435"/>
      <c r="AG431" s="435"/>
      <c r="AH431" s="435"/>
      <c r="AI431" s="435"/>
    </row>
    <row r="432" spans="1:36" s="436" customFormat="1" ht="18" customHeight="1" x14ac:dyDescent="0.25">
      <c r="A432" s="435"/>
      <c r="B432" s="941"/>
      <c r="C432" s="678" t="str">
        <f t="shared" ref="C432:D432" si="162">C368</f>
        <v/>
      </c>
      <c r="D432" s="262" t="str">
        <f t="shared" si="162"/>
        <v/>
      </c>
      <c r="E432" s="262" t="str">
        <f t="shared" si="141"/>
        <v/>
      </c>
      <c r="F432" s="262" t="str">
        <f t="shared" si="142"/>
        <v/>
      </c>
      <c r="G432" s="262" t="str">
        <f t="shared" si="143"/>
        <v/>
      </c>
      <c r="H432" s="679" t="str">
        <f t="shared" si="144"/>
        <v/>
      </c>
      <c r="I432" s="446" t="str">
        <f t="shared" ref="I432:I440" si="163">VLOOKUP($C432,$AH$286:$AT$300,7,FALSE)</f>
        <v/>
      </c>
      <c r="J432" s="446" t="str">
        <f t="shared" ref="J432:J440" si="164">VLOOKUP($C432,$AH$286:$AT$300,10,FALSE)</f>
        <v/>
      </c>
      <c r="K432" s="447" t="str">
        <f t="shared" ref="K432:K440" si="165">VLOOKUP($C432,$AH$286:$AT$300,13,FALSE)</f>
        <v/>
      </c>
      <c r="L432" s="355">
        <f t="shared" si="149"/>
        <v>0</v>
      </c>
      <c r="M432" s="356">
        <f t="shared" si="150"/>
        <v>0</v>
      </c>
      <c r="N432" s="357">
        <f t="shared" si="151"/>
        <v>0</v>
      </c>
      <c r="O432" s="435"/>
      <c r="P432" s="435"/>
      <c r="Q432" s="435"/>
      <c r="R432" s="435"/>
      <c r="S432" s="435"/>
      <c r="T432" s="678" t="str">
        <f>IF(C432="","",HLOOKUP(C432,'Subpart I Tables'!$C$17:$M$44,11,FALSE))</f>
        <v/>
      </c>
      <c r="U432" s="262" t="str">
        <f>IF(C432="","",HLOOKUP(C432,'Subpart I Tables'!$C$17:$M$44,12,FALSE))</f>
        <v/>
      </c>
      <c r="V432" s="680" t="str">
        <f>IF(C432="","",HLOOKUP(C432,'Subpart I Tables'!$C$17:$M$44,13,FALSE))</f>
        <v/>
      </c>
      <c r="W432" s="299"/>
      <c r="X432" s="435"/>
      <c r="Y432" s="435"/>
      <c r="Z432" s="435"/>
      <c r="AA432" s="435"/>
      <c r="AB432" s="435"/>
      <c r="AC432" s="435"/>
      <c r="AD432" s="435"/>
      <c r="AE432" s="435"/>
      <c r="AF432" s="435"/>
      <c r="AG432" s="435"/>
      <c r="AH432" s="435"/>
      <c r="AI432" s="435"/>
    </row>
    <row r="433" spans="1:35" s="436" customFormat="1" ht="18" customHeight="1" x14ac:dyDescent="0.25">
      <c r="A433" s="435"/>
      <c r="B433" s="941"/>
      <c r="C433" s="678" t="str">
        <f t="shared" ref="C433:D433" si="166">C369</f>
        <v/>
      </c>
      <c r="D433" s="262" t="str">
        <f t="shared" si="166"/>
        <v/>
      </c>
      <c r="E433" s="262" t="str">
        <f t="shared" si="141"/>
        <v/>
      </c>
      <c r="F433" s="262" t="str">
        <f t="shared" si="142"/>
        <v/>
      </c>
      <c r="G433" s="262" t="str">
        <f t="shared" si="143"/>
        <v/>
      </c>
      <c r="H433" s="679" t="str">
        <f t="shared" si="144"/>
        <v/>
      </c>
      <c r="I433" s="446" t="str">
        <f t="shared" si="163"/>
        <v/>
      </c>
      <c r="J433" s="446" t="str">
        <f t="shared" si="164"/>
        <v/>
      </c>
      <c r="K433" s="447" t="str">
        <f t="shared" si="165"/>
        <v/>
      </c>
      <c r="L433" s="355">
        <f t="shared" si="149"/>
        <v>0</v>
      </c>
      <c r="M433" s="356">
        <f t="shared" si="150"/>
        <v>0</v>
      </c>
      <c r="N433" s="357">
        <f t="shared" si="151"/>
        <v>0</v>
      </c>
      <c r="O433" s="435"/>
      <c r="P433" s="435"/>
      <c r="Q433" s="435"/>
      <c r="R433" s="435"/>
      <c r="S433" s="435"/>
      <c r="T433" s="678" t="str">
        <f>IF(C433="","",HLOOKUP(C433,'Subpart I Tables'!$C$17:$M$44,11,FALSE))</f>
        <v/>
      </c>
      <c r="U433" s="262" t="str">
        <f>IF(C433="","",HLOOKUP(C433,'Subpart I Tables'!$C$17:$M$44,12,FALSE))</f>
        <v/>
      </c>
      <c r="V433" s="680" t="str">
        <f>IF(C433="","",HLOOKUP(C433,'Subpart I Tables'!$C$17:$M$44,13,FALSE))</f>
        <v/>
      </c>
      <c r="W433" s="299"/>
      <c r="X433" s="435"/>
      <c r="Y433" s="435"/>
      <c r="Z433" s="435"/>
      <c r="AA433" s="435"/>
      <c r="AB433" s="435"/>
      <c r="AC433" s="435"/>
      <c r="AD433" s="435"/>
      <c r="AE433" s="435"/>
      <c r="AF433" s="435"/>
      <c r="AG433" s="435"/>
      <c r="AH433" s="435"/>
      <c r="AI433" s="435"/>
    </row>
    <row r="434" spans="1:35" s="436" customFormat="1" ht="18" customHeight="1" x14ac:dyDescent="0.25">
      <c r="A434" s="435"/>
      <c r="B434" s="941"/>
      <c r="C434" s="678" t="str">
        <f t="shared" ref="C434:D434" si="167">C370</f>
        <v/>
      </c>
      <c r="D434" s="262" t="str">
        <f t="shared" si="167"/>
        <v/>
      </c>
      <c r="E434" s="262" t="str">
        <f t="shared" si="141"/>
        <v/>
      </c>
      <c r="F434" s="262" t="str">
        <f t="shared" si="142"/>
        <v/>
      </c>
      <c r="G434" s="262" t="str">
        <f t="shared" si="143"/>
        <v/>
      </c>
      <c r="H434" s="679" t="str">
        <f t="shared" si="144"/>
        <v/>
      </c>
      <c r="I434" s="446" t="str">
        <f t="shared" si="163"/>
        <v/>
      </c>
      <c r="J434" s="446" t="str">
        <f t="shared" si="164"/>
        <v/>
      </c>
      <c r="K434" s="447" t="str">
        <f t="shared" si="165"/>
        <v/>
      </c>
      <c r="L434" s="355">
        <f t="shared" si="149"/>
        <v>0</v>
      </c>
      <c r="M434" s="356">
        <f t="shared" si="150"/>
        <v>0</v>
      </c>
      <c r="N434" s="357">
        <f t="shared" si="151"/>
        <v>0</v>
      </c>
      <c r="O434" s="435"/>
      <c r="P434" s="435"/>
      <c r="Q434" s="435"/>
      <c r="R434" s="435"/>
      <c r="S434" s="435"/>
      <c r="T434" s="678" t="str">
        <f>IF(C434="","",HLOOKUP(C434,'Subpart I Tables'!$C$17:$M$44,11,FALSE))</f>
        <v/>
      </c>
      <c r="U434" s="262" t="str">
        <f>IF(C434="","",HLOOKUP(C434,'Subpart I Tables'!$C$17:$M$44,12,FALSE))</f>
        <v/>
      </c>
      <c r="V434" s="680" t="str">
        <f>IF(C434="","",HLOOKUP(C434,'Subpart I Tables'!$C$17:$M$44,13,FALSE))</f>
        <v/>
      </c>
      <c r="W434" s="299"/>
      <c r="X434" s="435"/>
      <c r="Y434" s="435"/>
      <c r="Z434" s="435"/>
      <c r="AA434" s="435"/>
      <c r="AB434" s="435"/>
      <c r="AC434" s="435"/>
      <c r="AD434" s="435"/>
      <c r="AE434" s="435"/>
      <c r="AF434" s="435"/>
      <c r="AG434" s="435"/>
      <c r="AH434" s="435"/>
      <c r="AI434" s="435"/>
    </row>
    <row r="435" spans="1:35" s="436" customFormat="1" ht="18" customHeight="1" x14ac:dyDescent="0.25">
      <c r="A435" s="435"/>
      <c r="B435" s="941"/>
      <c r="C435" s="678" t="str">
        <f t="shared" ref="C435:D435" si="168">C371</f>
        <v/>
      </c>
      <c r="D435" s="262" t="str">
        <f t="shared" si="168"/>
        <v/>
      </c>
      <c r="E435" s="262" t="str">
        <f t="shared" si="141"/>
        <v/>
      </c>
      <c r="F435" s="262" t="str">
        <f t="shared" si="142"/>
        <v/>
      </c>
      <c r="G435" s="262" t="str">
        <f t="shared" si="143"/>
        <v/>
      </c>
      <c r="H435" s="679" t="str">
        <f t="shared" si="144"/>
        <v/>
      </c>
      <c r="I435" s="446" t="str">
        <f t="shared" si="163"/>
        <v/>
      </c>
      <c r="J435" s="446" t="str">
        <f t="shared" si="164"/>
        <v/>
      </c>
      <c r="K435" s="447" t="str">
        <f t="shared" si="165"/>
        <v/>
      </c>
      <c r="L435" s="355">
        <f t="shared" si="149"/>
        <v>0</v>
      </c>
      <c r="M435" s="356">
        <f t="shared" si="150"/>
        <v>0</v>
      </c>
      <c r="N435" s="357">
        <f t="shared" si="151"/>
        <v>0</v>
      </c>
      <c r="O435" s="435"/>
      <c r="P435" s="435"/>
      <c r="Q435" s="435"/>
      <c r="R435" s="435"/>
      <c r="S435" s="435"/>
      <c r="T435" s="678" t="str">
        <f>IF(C435="","",HLOOKUP(C435,'Subpart I Tables'!$C$17:$M$44,11,FALSE))</f>
        <v/>
      </c>
      <c r="U435" s="262" t="str">
        <f>IF(C435="","",HLOOKUP(C435,'Subpart I Tables'!$C$17:$M$44,12,FALSE))</f>
        <v/>
      </c>
      <c r="V435" s="680" t="str">
        <f>IF(C435="","",HLOOKUP(C435,'Subpart I Tables'!$C$17:$M$44,13,FALSE))</f>
        <v/>
      </c>
      <c r="W435" s="299"/>
      <c r="X435" s="435"/>
      <c r="Y435" s="435"/>
      <c r="Z435" s="435"/>
      <c r="AA435" s="435"/>
      <c r="AB435" s="435"/>
      <c r="AC435" s="435"/>
      <c r="AD435" s="435"/>
      <c r="AE435" s="435"/>
      <c r="AF435" s="435"/>
      <c r="AG435" s="435"/>
      <c r="AH435" s="435"/>
      <c r="AI435" s="435"/>
    </row>
    <row r="436" spans="1:35" s="436" customFormat="1" ht="18" customHeight="1" x14ac:dyDescent="0.25">
      <c r="A436" s="435"/>
      <c r="B436" s="941"/>
      <c r="C436" s="678" t="str">
        <f t="shared" ref="C436:D436" si="169">C372</f>
        <v/>
      </c>
      <c r="D436" s="262" t="str">
        <f t="shared" si="169"/>
        <v/>
      </c>
      <c r="E436" s="262" t="str">
        <f t="shared" si="141"/>
        <v/>
      </c>
      <c r="F436" s="262" t="str">
        <f t="shared" si="142"/>
        <v/>
      </c>
      <c r="G436" s="262" t="str">
        <f t="shared" si="143"/>
        <v/>
      </c>
      <c r="H436" s="679" t="str">
        <f t="shared" si="144"/>
        <v/>
      </c>
      <c r="I436" s="446" t="str">
        <f t="shared" si="163"/>
        <v/>
      </c>
      <c r="J436" s="446" t="str">
        <f t="shared" si="164"/>
        <v/>
      </c>
      <c r="K436" s="447" t="str">
        <f t="shared" si="165"/>
        <v/>
      </c>
      <c r="L436" s="355">
        <f t="shared" si="149"/>
        <v>0</v>
      </c>
      <c r="M436" s="356">
        <f t="shared" si="150"/>
        <v>0</v>
      </c>
      <c r="N436" s="357">
        <f t="shared" si="151"/>
        <v>0</v>
      </c>
      <c r="O436" s="435"/>
      <c r="P436" s="435"/>
      <c r="Q436" s="435"/>
      <c r="R436" s="435"/>
      <c r="S436" s="435"/>
      <c r="T436" s="678" t="str">
        <f>IF(C436="","",HLOOKUP(C436,'Subpart I Tables'!$C$17:$M$44,11,FALSE))</f>
        <v/>
      </c>
      <c r="U436" s="262" t="str">
        <f>IF(C436="","",HLOOKUP(C436,'Subpart I Tables'!$C$17:$M$44,12,FALSE))</f>
        <v/>
      </c>
      <c r="V436" s="680" t="str">
        <f>IF(C436="","",HLOOKUP(C436,'Subpart I Tables'!$C$17:$M$44,13,FALSE))</f>
        <v/>
      </c>
      <c r="W436" s="299"/>
      <c r="X436" s="435"/>
      <c r="Y436" s="435"/>
      <c r="Z436" s="435"/>
      <c r="AA436" s="435"/>
      <c r="AB436" s="435"/>
      <c r="AC436" s="435"/>
      <c r="AD436" s="435"/>
      <c r="AE436" s="435"/>
      <c r="AF436" s="435"/>
      <c r="AG436" s="435"/>
      <c r="AH436" s="435"/>
      <c r="AI436" s="435"/>
    </row>
    <row r="437" spans="1:35" s="436" customFormat="1" ht="18" customHeight="1" x14ac:dyDescent="0.25">
      <c r="A437" s="435"/>
      <c r="B437" s="941"/>
      <c r="C437" s="678" t="str">
        <f t="shared" ref="C437:D437" si="170">C373</f>
        <v/>
      </c>
      <c r="D437" s="262" t="str">
        <f t="shared" si="170"/>
        <v/>
      </c>
      <c r="E437" s="262" t="str">
        <f t="shared" si="141"/>
        <v/>
      </c>
      <c r="F437" s="262" t="str">
        <f t="shared" si="142"/>
        <v/>
      </c>
      <c r="G437" s="262" t="str">
        <f t="shared" si="143"/>
        <v/>
      </c>
      <c r="H437" s="679" t="str">
        <f t="shared" si="144"/>
        <v/>
      </c>
      <c r="I437" s="446" t="str">
        <f t="shared" si="163"/>
        <v/>
      </c>
      <c r="J437" s="446" t="str">
        <f t="shared" si="164"/>
        <v/>
      </c>
      <c r="K437" s="447" t="str">
        <f t="shared" si="165"/>
        <v/>
      </c>
      <c r="L437" s="355">
        <f t="shared" si="149"/>
        <v>0</v>
      </c>
      <c r="M437" s="356">
        <f t="shared" si="150"/>
        <v>0</v>
      </c>
      <c r="N437" s="357">
        <f t="shared" si="151"/>
        <v>0</v>
      </c>
      <c r="O437" s="435"/>
      <c r="P437" s="435"/>
      <c r="Q437" s="435"/>
      <c r="R437" s="435"/>
      <c r="S437" s="435"/>
      <c r="T437" s="678" t="str">
        <f>IF(C437="","",HLOOKUP(C437,'Subpart I Tables'!$C$17:$M$44,11,FALSE))</f>
        <v/>
      </c>
      <c r="U437" s="262" t="str">
        <f>IF(C437="","",HLOOKUP(C437,'Subpart I Tables'!$C$17:$M$44,12,FALSE))</f>
        <v/>
      </c>
      <c r="V437" s="680" t="str">
        <f>IF(C437="","",HLOOKUP(C437,'Subpart I Tables'!$C$17:$M$44,13,FALSE))</f>
        <v/>
      </c>
      <c r="W437" s="299"/>
      <c r="X437" s="435"/>
      <c r="Y437" s="435"/>
      <c r="Z437" s="435"/>
      <c r="AA437" s="435"/>
      <c r="AB437" s="435"/>
      <c r="AC437" s="435"/>
      <c r="AD437" s="435"/>
      <c r="AE437" s="435"/>
      <c r="AF437" s="435"/>
      <c r="AG437" s="435"/>
      <c r="AH437" s="435"/>
      <c r="AI437" s="435"/>
    </row>
    <row r="438" spans="1:35" s="436" customFormat="1" ht="18" customHeight="1" x14ac:dyDescent="0.25">
      <c r="A438" s="435"/>
      <c r="B438" s="941"/>
      <c r="C438" s="678" t="str">
        <f t="shared" ref="C438:D438" si="171">C374</f>
        <v/>
      </c>
      <c r="D438" s="262" t="str">
        <f t="shared" si="171"/>
        <v/>
      </c>
      <c r="E438" s="262" t="str">
        <f t="shared" si="141"/>
        <v/>
      </c>
      <c r="F438" s="262" t="str">
        <f t="shared" si="142"/>
        <v/>
      </c>
      <c r="G438" s="262" t="str">
        <f t="shared" si="143"/>
        <v/>
      </c>
      <c r="H438" s="679" t="str">
        <f t="shared" si="144"/>
        <v/>
      </c>
      <c r="I438" s="446" t="str">
        <f t="shared" si="163"/>
        <v/>
      </c>
      <c r="J438" s="446" t="str">
        <f t="shared" si="164"/>
        <v/>
      </c>
      <c r="K438" s="447" t="str">
        <f t="shared" si="165"/>
        <v/>
      </c>
      <c r="L438" s="355">
        <f t="shared" si="149"/>
        <v>0</v>
      </c>
      <c r="M438" s="356">
        <f t="shared" si="150"/>
        <v>0</v>
      </c>
      <c r="N438" s="357">
        <f t="shared" si="151"/>
        <v>0</v>
      </c>
      <c r="O438" s="435"/>
      <c r="P438" s="435"/>
      <c r="Q438" s="435"/>
      <c r="R438" s="435"/>
      <c r="S438" s="435"/>
      <c r="T438" s="678" t="str">
        <f>IF(C438="","",HLOOKUP(C438,'Subpart I Tables'!$C$17:$M$44,11,FALSE))</f>
        <v/>
      </c>
      <c r="U438" s="262" t="str">
        <f>IF(C438="","",HLOOKUP(C438,'Subpart I Tables'!$C$17:$M$44,12,FALSE))</f>
        <v/>
      </c>
      <c r="V438" s="680" t="str">
        <f>IF(C438="","",HLOOKUP(C438,'Subpart I Tables'!$C$17:$M$44,13,FALSE))</f>
        <v/>
      </c>
      <c r="W438" s="299"/>
      <c r="X438" s="435"/>
      <c r="Y438" s="435"/>
      <c r="Z438" s="435"/>
      <c r="AA438" s="435"/>
      <c r="AB438" s="435"/>
      <c r="AC438" s="435"/>
      <c r="AD438" s="435"/>
      <c r="AE438" s="435"/>
      <c r="AF438" s="435"/>
      <c r="AG438" s="435"/>
      <c r="AH438" s="435"/>
      <c r="AI438" s="435"/>
    </row>
    <row r="439" spans="1:35" s="436" customFormat="1" ht="18" customHeight="1" x14ac:dyDescent="0.25">
      <c r="A439" s="435"/>
      <c r="B439" s="941"/>
      <c r="C439" s="678" t="str">
        <f t="shared" ref="C439:D439" si="172">C375</f>
        <v/>
      </c>
      <c r="D439" s="262" t="str">
        <f t="shared" si="172"/>
        <v/>
      </c>
      <c r="E439" s="262" t="str">
        <f t="shared" si="141"/>
        <v/>
      </c>
      <c r="F439" s="262" t="str">
        <f t="shared" si="142"/>
        <v/>
      </c>
      <c r="G439" s="262" t="str">
        <f t="shared" si="143"/>
        <v/>
      </c>
      <c r="H439" s="679" t="str">
        <f t="shared" si="144"/>
        <v/>
      </c>
      <c r="I439" s="446" t="str">
        <f t="shared" si="163"/>
        <v/>
      </c>
      <c r="J439" s="446" t="str">
        <f t="shared" si="164"/>
        <v/>
      </c>
      <c r="K439" s="447" t="str">
        <f t="shared" si="165"/>
        <v/>
      </c>
      <c r="L439" s="355">
        <f t="shared" si="149"/>
        <v>0</v>
      </c>
      <c r="M439" s="356">
        <f t="shared" si="150"/>
        <v>0</v>
      </c>
      <c r="N439" s="357">
        <f t="shared" si="151"/>
        <v>0</v>
      </c>
      <c r="O439" s="435"/>
      <c r="P439" s="435"/>
      <c r="Q439" s="435"/>
      <c r="R439" s="435"/>
      <c r="S439" s="435"/>
      <c r="T439" s="678" t="str">
        <f>IF(C439="","",HLOOKUP(C439,'Subpart I Tables'!$C$17:$M$44,11,FALSE))</f>
        <v/>
      </c>
      <c r="U439" s="262" t="str">
        <f>IF(C439="","",HLOOKUP(C439,'Subpart I Tables'!$C$17:$M$44,12,FALSE))</f>
        <v/>
      </c>
      <c r="V439" s="680" t="str">
        <f>IF(C439="","",HLOOKUP(C439,'Subpart I Tables'!$C$17:$M$44,13,FALSE))</f>
        <v/>
      </c>
      <c r="W439" s="299"/>
      <c r="X439" s="435"/>
      <c r="Y439" s="435"/>
      <c r="Z439" s="435"/>
      <c r="AA439" s="435"/>
      <c r="AB439" s="435"/>
      <c r="AC439" s="435"/>
      <c r="AD439" s="435"/>
      <c r="AE439" s="435"/>
      <c r="AF439" s="435"/>
      <c r="AG439" s="435"/>
      <c r="AH439" s="435"/>
      <c r="AI439" s="435"/>
    </row>
    <row r="440" spans="1:35" s="436" customFormat="1" ht="18" customHeight="1" thickBot="1" x14ac:dyDescent="0.3">
      <c r="A440" s="435"/>
      <c r="B440" s="950"/>
      <c r="C440" s="427" t="str">
        <f t="shared" ref="C440:D440" si="173">C376</f>
        <v/>
      </c>
      <c r="D440" s="275" t="str">
        <f t="shared" si="173"/>
        <v/>
      </c>
      <c r="E440" s="275" t="str">
        <f t="shared" si="141"/>
        <v/>
      </c>
      <c r="F440" s="275" t="str">
        <f t="shared" si="142"/>
        <v/>
      </c>
      <c r="G440" s="275" t="str">
        <f t="shared" si="143"/>
        <v/>
      </c>
      <c r="H440" s="681" t="str">
        <f t="shared" si="144"/>
        <v/>
      </c>
      <c r="I440" s="446" t="str">
        <f t="shared" si="163"/>
        <v/>
      </c>
      <c r="J440" s="446" t="str">
        <f t="shared" si="164"/>
        <v/>
      </c>
      <c r="K440" s="447" t="str">
        <f t="shared" si="165"/>
        <v/>
      </c>
      <c r="L440" s="371">
        <f t="shared" si="149"/>
        <v>0</v>
      </c>
      <c r="M440" s="372">
        <f t="shared" si="150"/>
        <v>0</v>
      </c>
      <c r="N440" s="373">
        <f t="shared" si="151"/>
        <v>0</v>
      </c>
      <c r="O440" s="435"/>
      <c r="P440" s="435"/>
      <c r="Q440" s="435"/>
      <c r="R440" s="435"/>
      <c r="S440" s="435"/>
      <c r="T440" s="427" t="str">
        <f>IF(C440="","",HLOOKUP(C440,'Subpart I Tables'!$C$17:$M$44,11,FALSE))</f>
        <v/>
      </c>
      <c r="U440" s="275" t="str">
        <f>IF(C440="","",HLOOKUP(C440,'Subpart I Tables'!$C$17:$M$44,12,FALSE))</f>
        <v/>
      </c>
      <c r="V440" s="682" t="str">
        <f>IF(C440="","",HLOOKUP(C440,'Subpart I Tables'!$C$17:$M$44,13,FALSE))</f>
        <v/>
      </c>
      <c r="W440" s="299"/>
      <c r="X440" s="435"/>
      <c r="Y440" s="435"/>
      <c r="Z440" s="435"/>
      <c r="AA440" s="435"/>
      <c r="AB440" s="435"/>
      <c r="AC440" s="435"/>
      <c r="AD440" s="435"/>
      <c r="AE440" s="435"/>
      <c r="AF440" s="435"/>
      <c r="AG440" s="435"/>
      <c r="AH440" s="435"/>
      <c r="AI440" s="435"/>
    </row>
    <row r="441" spans="1:35" s="436" customFormat="1" ht="18" customHeight="1" x14ac:dyDescent="0.25">
      <c r="A441" s="435"/>
      <c r="B441" s="922" t="s">
        <v>16</v>
      </c>
      <c r="C441" s="400" t="str">
        <f>C377</f>
        <v/>
      </c>
      <c r="D441" s="256" t="str">
        <f>D377</f>
        <v/>
      </c>
      <c r="E441" s="256" t="str">
        <f t="shared" si="141"/>
        <v/>
      </c>
      <c r="F441" s="256" t="str">
        <f t="shared" si="142"/>
        <v/>
      </c>
      <c r="G441" s="256" t="str">
        <f t="shared" si="143"/>
        <v/>
      </c>
      <c r="H441" s="669" t="str">
        <f t="shared" si="144"/>
        <v/>
      </c>
      <c r="I441" s="443" t="str">
        <f>VLOOKUP($C441,$AH$301:$AT$315,7,FALSE)</f>
        <v/>
      </c>
      <c r="J441" s="443" t="str">
        <f>VLOOKUP($C441,$AH$301:$AT$315,10,FALSE)</f>
        <v/>
      </c>
      <c r="K441" s="444" t="str">
        <f>VLOOKUP($C441,$AH$301:$AT$315,13,FALSE)</f>
        <v/>
      </c>
      <c r="L441" s="347">
        <f t="shared" si="149"/>
        <v>0</v>
      </c>
      <c r="M441" s="348">
        <f t="shared" si="150"/>
        <v>0</v>
      </c>
      <c r="N441" s="349">
        <f t="shared" si="151"/>
        <v>0</v>
      </c>
      <c r="O441" s="435"/>
      <c r="P441" s="435"/>
      <c r="Q441" s="435"/>
      <c r="R441" s="435"/>
      <c r="S441" s="435"/>
      <c r="T441" s="400" t="str">
        <f>IF(C441="","",HLOOKUP(C441,'Subpart I Tables'!$C$17:$M$44,16,FALSE))</f>
        <v/>
      </c>
      <c r="U441" s="256" t="str">
        <f>IF(C441="","",HLOOKUP(C441,'Subpart I Tables'!$C$17:$M$44,17,FALSE))</f>
        <v/>
      </c>
      <c r="V441" s="671" t="str">
        <f>IF(C441="","",HLOOKUP(C441,'Subpart I Tables'!$C$17:$M$44,18,FALSE))</f>
        <v/>
      </c>
      <c r="W441" s="398"/>
      <c r="X441" s="435"/>
      <c r="Y441" s="435"/>
      <c r="Z441" s="435"/>
      <c r="AA441" s="435"/>
      <c r="AB441" s="435"/>
      <c r="AC441" s="435"/>
      <c r="AD441" s="435"/>
      <c r="AE441" s="435"/>
      <c r="AF441" s="435"/>
      <c r="AG441" s="435"/>
      <c r="AH441" s="435"/>
      <c r="AI441" s="435"/>
    </row>
    <row r="442" spans="1:35" s="436" customFormat="1" ht="18" customHeight="1" x14ac:dyDescent="0.25">
      <c r="A442" s="435"/>
      <c r="B442" s="923"/>
      <c r="C442" s="678" t="str">
        <f t="shared" ref="C442:D442" si="174">C378</f>
        <v/>
      </c>
      <c r="D442" s="262" t="str">
        <f t="shared" si="174"/>
        <v/>
      </c>
      <c r="E442" s="262" t="str">
        <f t="shared" si="141"/>
        <v/>
      </c>
      <c r="F442" s="262" t="str">
        <f t="shared" si="142"/>
        <v/>
      </c>
      <c r="G442" s="262" t="str">
        <f t="shared" si="143"/>
        <v/>
      </c>
      <c r="H442" s="679" t="str">
        <f t="shared" si="144"/>
        <v/>
      </c>
      <c r="I442" s="446" t="str">
        <f>VLOOKUP($C442,$AH$301:$AT$315,7,FALSE)</f>
        <v/>
      </c>
      <c r="J442" s="446" t="str">
        <f>VLOOKUP($C442,$AH$301:$AT$315,10,FALSE)</f>
        <v/>
      </c>
      <c r="K442" s="447" t="str">
        <f>VLOOKUP($C442,$AH$301:$AT$315,13,FALSE)</f>
        <v/>
      </c>
      <c r="L442" s="355">
        <f t="shared" si="149"/>
        <v>0</v>
      </c>
      <c r="M442" s="356">
        <f t="shared" si="150"/>
        <v>0</v>
      </c>
      <c r="N442" s="357">
        <f t="shared" si="151"/>
        <v>0</v>
      </c>
      <c r="O442" s="435"/>
      <c r="P442" s="435"/>
      <c r="Q442" s="435"/>
      <c r="R442" s="435"/>
      <c r="S442" s="435"/>
      <c r="T442" s="678" t="str">
        <f>IF(C442="","",HLOOKUP(C442,'Subpart I Tables'!$C$17:$M$44,16,FALSE))</f>
        <v/>
      </c>
      <c r="U442" s="262" t="str">
        <f>IF(C442="","",HLOOKUP(C442,'Subpart I Tables'!$C$17:$M$44,17,FALSE))</f>
        <v/>
      </c>
      <c r="V442" s="680" t="str">
        <f>IF(C442="","",HLOOKUP(C442,'Subpart I Tables'!$C$17:$M$44,18,FALSE))</f>
        <v/>
      </c>
      <c r="W442" s="398"/>
      <c r="X442" s="435"/>
      <c r="Y442" s="435"/>
      <c r="Z442" s="435"/>
      <c r="AA442" s="435"/>
      <c r="AB442" s="435"/>
      <c r="AC442" s="435"/>
      <c r="AD442" s="435"/>
      <c r="AE442" s="435"/>
      <c r="AF442" s="435"/>
      <c r="AG442" s="435"/>
      <c r="AH442" s="435"/>
      <c r="AI442" s="435"/>
    </row>
    <row r="443" spans="1:35" s="436" customFormat="1" ht="18" customHeight="1" x14ac:dyDescent="0.25">
      <c r="A443" s="435"/>
      <c r="B443" s="923"/>
      <c r="C443" s="678" t="str">
        <f t="shared" ref="C443:D443" si="175">C379</f>
        <v/>
      </c>
      <c r="D443" s="262" t="str">
        <f t="shared" si="175"/>
        <v/>
      </c>
      <c r="E443" s="262" t="str">
        <f t="shared" si="141"/>
        <v/>
      </c>
      <c r="F443" s="262" t="str">
        <f t="shared" si="142"/>
        <v/>
      </c>
      <c r="G443" s="262" t="str">
        <f t="shared" si="143"/>
        <v/>
      </c>
      <c r="H443" s="679" t="str">
        <f t="shared" si="144"/>
        <v/>
      </c>
      <c r="I443" s="446" t="str">
        <f t="shared" ref="I443:I451" si="176">VLOOKUP($C443,$AH$301:$AT$315,7,FALSE)</f>
        <v/>
      </c>
      <c r="J443" s="446" t="str">
        <f t="shared" ref="J443:J451" si="177">VLOOKUP($C443,$AH$301:$AT$315,10,FALSE)</f>
        <v/>
      </c>
      <c r="K443" s="447" t="str">
        <f t="shared" ref="K443:K451" si="178">VLOOKUP($C443,$AH$301:$AT$315,13,FALSE)</f>
        <v/>
      </c>
      <c r="L443" s="355">
        <f t="shared" si="149"/>
        <v>0</v>
      </c>
      <c r="M443" s="356">
        <f t="shared" si="150"/>
        <v>0</v>
      </c>
      <c r="N443" s="357">
        <f t="shared" si="151"/>
        <v>0</v>
      </c>
      <c r="O443" s="435"/>
      <c r="P443" s="435"/>
      <c r="Q443" s="435"/>
      <c r="R443" s="435"/>
      <c r="S443" s="435"/>
      <c r="T443" s="678" t="str">
        <f>IF(C443="","",HLOOKUP(C443,'Subpart I Tables'!$C$17:$M$44,16,FALSE))</f>
        <v/>
      </c>
      <c r="U443" s="262" t="str">
        <f>IF(C443="","",HLOOKUP(C443,'Subpart I Tables'!$C$17:$M$44,17,FALSE))</f>
        <v/>
      </c>
      <c r="V443" s="680" t="str">
        <f>IF(C443="","",HLOOKUP(C443,'Subpart I Tables'!$C$17:$M$44,18,FALSE))</f>
        <v/>
      </c>
      <c r="W443" s="398"/>
      <c r="X443" s="435"/>
      <c r="Y443" s="435"/>
      <c r="Z443" s="435"/>
      <c r="AA443" s="435"/>
      <c r="AB443" s="435"/>
      <c r="AC443" s="435"/>
      <c r="AD443" s="435"/>
      <c r="AE443" s="435"/>
      <c r="AF443" s="435"/>
      <c r="AG443" s="435"/>
      <c r="AH443" s="435"/>
      <c r="AI443" s="435"/>
    </row>
    <row r="444" spans="1:35" s="436" customFormat="1" ht="18" customHeight="1" x14ac:dyDescent="0.25">
      <c r="A444" s="435"/>
      <c r="B444" s="923"/>
      <c r="C444" s="678" t="str">
        <f t="shared" ref="C444:D444" si="179">C380</f>
        <v/>
      </c>
      <c r="D444" s="262" t="str">
        <f t="shared" si="179"/>
        <v/>
      </c>
      <c r="E444" s="262" t="str">
        <f t="shared" si="141"/>
        <v/>
      </c>
      <c r="F444" s="262" t="str">
        <f t="shared" si="142"/>
        <v/>
      </c>
      <c r="G444" s="262" t="str">
        <f t="shared" si="143"/>
        <v/>
      </c>
      <c r="H444" s="679" t="str">
        <f t="shared" si="144"/>
        <v/>
      </c>
      <c r="I444" s="446" t="str">
        <f t="shared" si="176"/>
        <v/>
      </c>
      <c r="J444" s="446" t="str">
        <f t="shared" si="177"/>
        <v/>
      </c>
      <c r="K444" s="447" t="str">
        <f t="shared" si="178"/>
        <v/>
      </c>
      <c r="L444" s="355">
        <f t="shared" si="149"/>
        <v>0</v>
      </c>
      <c r="M444" s="356">
        <f t="shared" si="150"/>
        <v>0</v>
      </c>
      <c r="N444" s="357">
        <f t="shared" si="151"/>
        <v>0</v>
      </c>
      <c r="O444" s="435"/>
      <c r="P444" s="435"/>
      <c r="Q444" s="435"/>
      <c r="R444" s="435"/>
      <c r="S444" s="435"/>
      <c r="T444" s="678" t="str">
        <f>IF(C444="","",HLOOKUP(C444,'Subpart I Tables'!$C$17:$M$44,16,FALSE))</f>
        <v/>
      </c>
      <c r="U444" s="262" t="str">
        <f>IF(C444="","",HLOOKUP(C444,'Subpart I Tables'!$C$17:$M$44,17,FALSE))</f>
        <v/>
      </c>
      <c r="V444" s="680" t="str">
        <f>IF(C444="","",HLOOKUP(C444,'Subpart I Tables'!$C$17:$M$44,18,FALSE))</f>
        <v/>
      </c>
      <c r="W444" s="398"/>
      <c r="X444" s="435"/>
      <c r="Y444" s="435"/>
      <c r="Z444" s="435"/>
      <c r="AA444" s="435"/>
      <c r="AB444" s="435"/>
      <c r="AC444" s="435"/>
      <c r="AD444" s="435"/>
      <c r="AE444" s="435"/>
      <c r="AF444" s="435"/>
      <c r="AG444" s="435"/>
      <c r="AH444" s="435"/>
      <c r="AI444" s="435"/>
    </row>
    <row r="445" spans="1:35" s="436" customFormat="1" ht="18" customHeight="1" x14ac:dyDescent="0.25">
      <c r="A445" s="435"/>
      <c r="B445" s="923"/>
      <c r="C445" s="678" t="str">
        <f t="shared" ref="C445:D445" si="180">C381</f>
        <v/>
      </c>
      <c r="D445" s="262" t="str">
        <f t="shared" si="180"/>
        <v/>
      </c>
      <c r="E445" s="262" t="str">
        <f t="shared" si="141"/>
        <v/>
      </c>
      <c r="F445" s="262" t="str">
        <f t="shared" si="142"/>
        <v/>
      </c>
      <c r="G445" s="262" t="str">
        <f t="shared" si="143"/>
        <v/>
      </c>
      <c r="H445" s="679" t="str">
        <f t="shared" si="144"/>
        <v/>
      </c>
      <c r="I445" s="446" t="str">
        <f t="shared" si="176"/>
        <v/>
      </c>
      <c r="J445" s="446" t="str">
        <f t="shared" si="177"/>
        <v/>
      </c>
      <c r="K445" s="447" t="str">
        <f t="shared" si="178"/>
        <v/>
      </c>
      <c r="L445" s="355">
        <f t="shared" si="149"/>
        <v>0</v>
      </c>
      <c r="M445" s="356">
        <f t="shared" si="150"/>
        <v>0</v>
      </c>
      <c r="N445" s="357">
        <f t="shared" si="151"/>
        <v>0</v>
      </c>
      <c r="O445" s="435"/>
      <c r="P445" s="435"/>
      <c r="Q445" s="435"/>
      <c r="R445" s="435"/>
      <c r="S445" s="435"/>
      <c r="T445" s="678" t="str">
        <f>IF(C445="","",HLOOKUP(C445,'Subpart I Tables'!$C$17:$M$44,16,FALSE))</f>
        <v/>
      </c>
      <c r="U445" s="262" t="str">
        <f>IF(C445="","",HLOOKUP(C445,'Subpart I Tables'!$C$17:$M$44,17,FALSE))</f>
        <v/>
      </c>
      <c r="V445" s="680" t="str">
        <f>IF(C445="","",HLOOKUP(C445,'Subpart I Tables'!$C$17:$M$44,18,FALSE))</f>
        <v/>
      </c>
      <c r="W445" s="398"/>
      <c r="X445" s="435"/>
      <c r="Y445" s="435"/>
      <c r="Z445" s="435"/>
      <c r="AA445" s="435"/>
      <c r="AB445" s="435"/>
      <c r="AC445" s="435"/>
      <c r="AD445" s="435"/>
      <c r="AE445" s="435"/>
      <c r="AF445" s="435"/>
      <c r="AG445" s="435"/>
      <c r="AH445" s="435"/>
      <c r="AI445" s="435"/>
    </row>
    <row r="446" spans="1:35" s="436" customFormat="1" ht="18" customHeight="1" x14ac:dyDescent="0.25">
      <c r="A446" s="435"/>
      <c r="B446" s="923"/>
      <c r="C446" s="678" t="str">
        <f t="shared" ref="C446:D446" si="181">C382</f>
        <v/>
      </c>
      <c r="D446" s="262" t="str">
        <f t="shared" si="181"/>
        <v/>
      </c>
      <c r="E446" s="262" t="str">
        <f t="shared" si="141"/>
        <v/>
      </c>
      <c r="F446" s="262" t="str">
        <f t="shared" si="142"/>
        <v/>
      </c>
      <c r="G446" s="262" t="str">
        <f t="shared" si="143"/>
        <v/>
      </c>
      <c r="H446" s="679" t="str">
        <f t="shared" si="144"/>
        <v/>
      </c>
      <c r="I446" s="446" t="str">
        <f t="shared" si="176"/>
        <v/>
      </c>
      <c r="J446" s="446" t="str">
        <f t="shared" si="177"/>
        <v/>
      </c>
      <c r="K446" s="447" t="str">
        <f t="shared" si="178"/>
        <v/>
      </c>
      <c r="L446" s="355">
        <f t="shared" si="149"/>
        <v>0</v>
      </c>
      <c r="M446" s="356">
        <f t="shared" si="150"/>
        <v>0</v>
      </c>
      <c r="N446" s="357">
        <f t="shared" si="151"/>
        <v>0</v>
      </c>
      <c r="O446" s="435"/>
      <c r="P446" s="435"/>
      <c r="Q446" s="435"/>
      <c r="R446" s="435"/>
      <c r="S446" s="435"/>
      <c r="T446" s="678" t="str">
        <f>IF(C446="","",HLOOKUP(C446,'Subpart I Tables'!$C$17:$M$44,16,FALSE))</f>
        <v/>
      </c>
      <c r="U446" s="262" t="str">
        <f>IF(C446="","",HLOOKUP(C446,'Subpart I Tables'!$C$17:$M$44,17,FALSE))</f>
        <v/>
      </c>
      <c r="V446" s="680" t="str">
        <f>IF(C446="","",HLOOKUP(C446,'Subpart I Tables'!$C$17:$M$44,18,FALSE))</f>
        <v/>
      </c>
      <c r="W446" s="398"/>
      <c r="X446" s="435"/>
      <c r="Y446" s="435"/>
      <c r="Z446" s="435"/>
      <c r="AA446" s="435"/>
      <c r="AB446" s="435"/>
      <c r="AC446" s="435"/>
      <c r="AD446" s="435"/>
      <c r="AE446" s="435"/>
      <c r="AF446" s="435"/>
      <c r="AG446" s="435"/>
      <c r="AH446" s="435"/>
      <c r="AI446" s="435"/>
    </row>
    <row r="447" spans="1:35" s="436" customFormat="1" ht="18" customHeight="1" x14ac:dyDescent="0.25">
      <c r="A447" s="435"/>
      <c r="B447" s="923"/>
      <c r="C447" s="678" t="str">
        <f t="shared" ref="C447:D447" si="182">C383</f>
        <v/>
      </c>
      <c r="D447" s="262" t="str">
        <f t="shared" si="182"/>
        <v/>
      </c>
      <c r="E447" s="262" t="str">
        <f t="shared" si="141"/>
        <v/>
      </c>
      <c r="F447" s="262" t="str">
        <f t="shared" si="142"/>
        <v/>
      </c>
      <c r="G447" s="262" t="str">
        <f t="shared" si="143"/>
        <v/>
      </c>
      <c r="H447" s="679" t="str">
        <f t="shared" si="144"/>
        <v/>
      </c>
      <c r="I447" s="446" t="str">
        <f t="shared" si="176"/>
        <v/>
      </c>
      <c r="J447" s="446" t="str">
        <f t="shared" si="177"/>
        <v/>
      </c>
      <c r="K447" s="447" t="str">
        <f t="shared" si="178"/>
        <v/>
      </c>
      <c r="L447" s="355">
        <f t="shared" si="149"/>
        <v>0</v>
      </c>
      <c r="M447" s="356">
        <f t="shared" si="150"/>
        <v>0</v>
      </c>
      <c r="N447" s="357">
        <f t="shared" si="151"/>
        <v>0</v>
      </c>
      <c r="O447" s="435"/>
      <c r="P447" s="435"/>
      <c r="Q447" s="435"/>
      <c r="R447" s="435"/>
      <c r="S447" s="435"/>
      <c r="T447" s="678" t="str">
        <f>IF(C447="","",HLOOKUP(C447,'Subpart I Tables'!$C$17:$M$44,16,FALSE))</f>
        <v/>
      </c>
      <c r="U447" s="262" t="str">
        <f>IF(C447="","",HLOOKUP(C447,'Subpart I Tables'!$C$17:$M$44,17,FALSE))</f>
        <v/>
      </c>
      <c r="V447" s="680" t="str">
        <f>IF(C447="","",HLOOKUP(C447,'Subpart I Tables'!$C$17:$M$44,18,FALSE))</f>
        <v/>
      </c>
      <c r="W447" s="398"/>
      <c r="X447" s="435"/>
      <c r="Y447" s="435"/>
      <c r="Z447" s="435"/>
      <c r="AA447" s="435"/>
      <c r="AB447" s="435"/>
      <c r="AC447" s="435"/>
      <c r="AD447" s="435"/>
      <c r="AE447" s="435"/>
      <c r="AF447" s="435"/>
      <c r="AG447" s="435"/>
      <c r="AH447" s="435"/>
      <c r="AI447" s="435"/>
    </row>
    <row r="448" spans="1:35" s="436" customFormat="1" ht="18" customHeight="1" x14ac:dyDescent="0.25">
      <c r="A448" s="435"/>
      <c r="B448" s="923"/>
      <c r="C448" s="678" t="str">
        <f t="shared" ref="C448:D448" si="183">C384</f>
        <v/>
      </c>
      <c r="D448" s="262" t="str">
        <f t="shared" si="183"/>
        <v/>
      </c>
      <c r="E448" s="262" t="str">
        <f t="shared" si="141"/>
        <v/>
      </c>
      <c r="F448" s="262" t="str">
        <f t="shared" si="142"/>
        <v/>
      </c>
      <c r="G448" s="262" t="str">
        <f t="shared" si="143"/>
        <v/>
      </c>
      <c r="H448" s="679" t="str">
        <f t="shared" si="144"/>
        <v/>
      </c>
      <c r="I448" s="446" t="str">
        <f t="shared" si="176"/>
        <v/>
      </c>
      <c r="J448" s="446" t="str">
        <f t="shared" si="177"/>
        <v/>
      </c>
      <c r="K448" s="447" t="str">
        <f t="shared" si="178"/>
        <v/>
      </c>
      <c r="L448" s="355">
        <f t="shared" si="149"/>
        <v>0</v>
      </c>
      <c r="M448" s="356">
        <f t="shared" si="150"/>
        <v>0</v>
      </c>
      <c r="N448" s="357">
        <f t="shared" si="151"/>
        <v>0</v>
      </c>
      <c r="O448" s="435"/>
      <c r="P448" s="435"/>
      <c r="Q448" s="435"/>
      <c r="R448" s="435"/>
      <c r="S448" s="435"/>
      <c r="T448" s="678" t="str">
        <f>IF(C448="","",HLOOKUP(C448,'Subpart I Tables'!$C$17:$M$44,16,FALSE))</f>
        <v/>
      </c>
      <c r="U448" s="262" t="str">
        <f>IF(C448="","",HLOOKUP(C448,'Subpart I Tables'!$C$17:$M$44,17,FALSE))</f>
        <v/>
      </c>
      <c r="V448" s="680" t="str">
        <f>IF(C448="","",HLOOKUP(C448,'Subpart I Tables'!$C$17:$M$44,18,FALSE))</f>
        <v/>
      </c>
      <c r="W448" s="398"/>
      <c r="X448" s="435"/>
      <c r="Y448" s="435"/>
      <c r="Z448" s="435"/>
      <c r="AA448" s="435"/>
      <c r="AB448" s="435"/>
      <c r="AC448" s="435"/>
      <c r="AD448" s="435"/>
      <c r="AE448" s="435"/>
      <c r="AF448" s="435"/>
      <c r="AG448" s="435"/>
      <c r="AH448" s="435"/>
      <c r="AI448" s="435"/>
    </row>
    <row r="449" spans="1:35" s="436" customFormat="1" ht="18" customHeight="1" x14ac:dyDescent="0.25">
      <c r="A449" s="435"/>
      <c r="B449" s="923"/>
      <c r="C449" s="678" t="str">
        <f t="shared" ref="C449:D449" si="184">C385</f>
        <v/>
      </c>
      <c r="D449" s="262" t="str">
        <f t="shared" si="184"/>
        <v/>
      </c>
      <c r="E449" s="262" t="str">
        <f t="shared" si="141"/>
        <v/>
      </c>
      <c r="F449" s="262" t="str">
        <f t="shared" si="142"/>
        <v/>
      </c>
      <c r="G449" s="262" t="str">
        <f t="shared" si="143"/>
        <v/>
      </c>
      <c r="H449" s="679" t="str">
        <f t="shared" si="144"/>
        <v/>
      </c>
      <c r="I449" s="446" t="str">
        <f t="shared" si="176"/>
        <v/>
      </c>
      <c r="J449" s="446" t="str">
        <f t="shared" si="177"/>
        <v/>
      </c>
      <c r="K449" s="447" t="str">
        <f t="shared" si="178"/>
        <v/>
      </c>
      <c r="L449" s="355">
        <f t="shared" si="149"/>
        <v>0</v>
      </c>
      <c r="M449" s="356">
        <f t="shared" si="150"/>
        <v>0</v>
      </c>
      <c r="N449" s="357">
        <f t="shared" si="151"/>
        <v>0</v>
      </c>
      <c r="O449" s="435"/>
      <c r="P449" s="435"/>
      <c r="Q449" s="435"/>
      <c r="R449" s="435"/>
      <c r="S449" s="435"/>
      <c r="T449" s="678" t="str">
        <f>IF(C449="","",HLOOKUP(C449,'Subpart I Tables'!$C$17:$M$44,16,FALSE))</f>
        <v/>
      </c>
      <c r="U449" s="262" t="str">
        <f>IF(C449="","",HLOOKUP(C449,'Subpart I Tables'!$C$17:$M$44,17,FALSE))</f>
        <v/>
      </c>
      <c r="V449" s="680" t="str">
        <f>IF(C449="","",HLOOKUP(C449,'Subpart I Tables'!$C$17:$M$44,18,FALSE))</f>
        <v/>
      </c>
      <c r="W449" s="398"/>
      <c r="X449" s="435"/>
      <c r="Y449" s="435"/>
      <c r="Z449" s="435"/>
      <c r="AA449" s="435"/>
      <c r="AB449" s="435"/>
      <c r="AC449" s="435"/>
      <c r="AD449" s="435"/>
      <c r="AE449" s="435"/>
      <c r="AF449" s="435"/>
      <c r="AG449" s="435"/>
      <c r="AH449" s="435"/>
      <c r="AI449" s="435"/>
    </row>
    <row r="450" spans="1:35" x14ac:dyDescent="0.2">
      <c r="A450" s="435"/>
      <c r="B450" s="923"/>
      <c r="C450" s="678" t="str">
        <f t="shared" ref="C450:D450" si="185">C386</f>
        <v/>
      </c>
      <c r="D450" s="262" t="str">
        <f t="shared" si="185"/>
        <v/>
      </c>
      <c r="E450" s="262" t="str">
        <f t="shared" si="141"/>
        <v/>
      </c>
      <c r="F450" s="262" t="str">
        <f t="shared" si="142"/>
        <v/>
      </c>
      <c r="G450" s="262" t="str">
        <f t="shared" si="143"/>
        <v/>
      </c>
      <c r="H450" s="679" t="str">
        <f t="shared" si="144"/>
        <v/>
      </c>
      <c r="I450" s="446" t="str">
        <f t="shared" si="176"/>
        <v/>
      </c>
      <c r="J450" s="446" t="str">
        <f t="shared" si="177"/>
        <v/>
      </c>
      <c r="K450" s="447" t="str">
        <f t="shared" si="178"/>
        <v/>
      </c>
      <c r="L450" s="355">
        <f t="shared" si="149"/>
        <v>0</v>
      </c>
      <c r="M450" s="356">
        <f t="shared" si="150"/>
        <v>0</v>
      </c>
      <c r="N450" s="357">
        <f t="shared" si="151"/>
        <v>0</v>
      </c>
      <c r="O450" s="435"/>
      <c r="P450" s="435"/>
      <c r="Q450" s="435"/>
      <c r="R450" s="435"/>
      <c r="S450" s="435"/>
      <c r="T450" s="678" t="str">
        <f>IF(C450="","",HLOOKUP(C450,'Subpart I Tables'!$C$17:$M$44,16,FALSE))</f>
        <v/>
      </c>
      <c r="U450" s="262" t="str">
        <f>IF(C450="","",HLOOKUP(C450,'Subpart I Tables'!$C$17:$M$44,17,FALSE))</f>
        <v/>
      </c>
      <c r="V450" s="680" t="str">
        <f>IF(C450="","",HLOOKUP(C450,'Subpart I Tables'!$C$17:$M$44,18,FALSE))</f>
        <v/>
      </c>
      <c r="W450" s="398"/>
      <c r="X450" s="234"/>
      <c r="Y450" s="234"/>
      <c r="Z450" s="234"/>
      <c r="AA450" s="234"/>
      <c r="AB450" s="234"/>
      <c r="AC450" s="234"/>
      <c r="AD450" s="234"/>
      <c r="AE450" s="234"/>
      <c r="AF450" s="234"/>
      <c r="AG450" s="234"/>
      <c r="AH450" s="234"/>
      <c r="AI450" s="234"/>
    </row>
    <row r="451" spans="1:35" s="436" customFormat="1" ht="18" customHeight="1" thickBot="1" x14ac:dyDescent="0.3">
      <c r="A451" s="435"/>
      <c r="B451" s="924"/>
      <c r="C451" s="427" t="str">
        <f t="shared" ref="C451:D451" si="186">C387</f>
        <v/>
      </c>
      <c r="D451" s="275" t="str">
        <f t="shared" si="186"/>
        <v/>
      </c>
      <c r="E451" s="275" t="str">
        <f t="shared" ref="E451:E473" si="187">IF(ISNA(T451),0,T451)</f>
        <v/>
      </c>
      <c r="F451" s="275" t="str">
        <f t="shared" ref="F451:F473" si="188">IF(ISNA(U451),0,U451)</f>
        <v/>
      </c>
      <c r="G451" s="275" t="str">
        <f t="shared" ref="G451:G473" si="189">IF(ISNA(V451),0,V451)</f>
        <v/>
      </c>
      <c r="H451" s="681" t="str">
        <f t="shared" si="144"/>
        <v/>
      </c>
      <c r="I451" s="446" t="str">
        <f t="shared" si="176"/>
        <v/>
      </c>
      <c r="J451" s="446" t="str">
        <f t="shared" si="177"/>
        <v/>
      </c>
      <c r="K451" s="447" t="str">
        <f t="shared" si="178"/>
        <v/>
      </c>
      <c r="L451" s="371">
        <f t="shared" si="149"/>
        <v>0</v>
      </c>
      <c r="M451" s="372">
        <f t="shared" si="150"/>
        <v>0</v>
      </c>
      <c r="N451" s="373">
        <f t="shared" si="151"/>
        <v>0</v>
      </c>
      <c r="O451" s="435"/>
      <c r="P451" s="435"/>
      <c r="Q451" s="435"/>
      <c r="R451" s="435"/>
      <c r="S451" s="435"/>
      <c r="T451" s="683" t="str">
        <f>IF(C451="","",HLOOKUP(C451,'Subpart I Tables'!$C$17:$M$44,16,FALSE))</f>
        <v/>
      </c>
      <c r="U451" s="684" t="str">
        <f>IF(C451="","",HLOOKUP(C451,'Subpart I Tables'!$C$17:$M$44,17,FALSE))</f>
        <v/>
      </c>
      <c r="V451" s="685" t="str">
        <f>IF(C451="","",HLOOKUP(C451,'Subpart I Tables'!$C$17:$M$44,18,FALSE))</f>
        <v/>
      </c>
      <c r="W451" s="398"/>
      <c r="X451" s="435"/>
      <c r="Y451" s="435"/>
      <c r="Z451" s="435"/>
      <c r="AA451" s="435"/>
      <c r="AB451" s="435"/>
      <c r="AC451" s="435"/>
      <c r="AD451" s="435"/>
      <c r="AE451" s="435"/>
      <c r="AF451" s="435"/>
      <c r="AG451" s="435"/>
      <c r="AH451" s="435"/>
      <c r="AI451" s="435"/>
    </row>
    <row r="452" spans="1:35" s="436" customFormat="1" ht="18" customHeight="1" x14ac:dyDescent="0.25">
      <c r="A452" s="435"/>
      <c r="B452" s="940" t="s">
        <v>15</v>
      </c>
      <c r="C452" s="256" t="str">
        <f>C388</f>
        <v/>
      </c>
      <c r="D452" s="256" t="str">
        <f>D388</f>
        <v/>
      </c>
      <c r="E452" s="256" t="str">
        <f t="shared" si="187"/>
        <v/>
      </c>
      <c r="F452" s="256" t="str">
        <f t="shared" si="188"/>
        <v/>
      </c>
      <c r="G452" s="256" t="str">
        <f t="shared" si="189"/>
        <v/>
      </c>
      <c r="H452" s="669" t="str">
        <f>IF(F388=0,"",F388)</f>
        <v/>
      </c>
      <c r="I452" s="443" t="str">
        <f>VLOOKUP($C452,$AH$316:$AT$330,7,FALSE)</f>
        <v/>
      </c>
      <c r="J452" s="443" t="str">
        <f>VLOOKUP($C452,$AH$316:$AT$330,10,FALSE)</f>
        <v/>
      </c>
      <c r="K452" s="444" t="str">
        <f>VLOOKUP($C452,$AH$316:$AT$330,13,FALSE)</f>
        <v/>
      </c>
      <c r="L452" s="347">
        <f t="shared" si="149"/>
        <v>0</v>
      </c>
      <c r="M452" s="348">
        <f t="shared" si="150"/>
        <v>0</v>
      </c>
      <c r="N452" s="349">
        <f t="shared" si="151"/>
        <v>0</v>
      </c>
      <c r="O452" s="435"/>
      <c r="P452" s="435"/>
      <c r="Q452" s="435"/>
      <c r="R452" s="435"/>
      <c r="S452" s="435"/>
      <c r="T452" s="670" t="str">
        <f>IF(C452="","",HLOOKUP(C452,'Subpart I Tables'!$C$17:$M$44,21,FALSE))</f>
        <v/>
      </c>
      <c r="U452" s="686" t="str">
        <f>IF(C452="","",HLOOKUP(C452,'Subpart I Tables'!$C$17:$M$44,22,FALSE))</f>
        <v/>
      </c>
      <c r="V452" s="687" t="str">
        <f>IF(C452="","",HLOOKUP(C452,'Subpart I Tables'!$C$17:$M$44,22,FALSE))</f>
        <v/>
      </c>
      <c r="W452" s="398"/>
      <c r="X452" s="435"/>
      <c r="Y452" s="435"/>
      <c r="Z452" s="435"/>
      <c r="AA452" s="435"/>
      <c r="AB452" s="435"/>
      <c r="AC452" s="435"/>
      <c r="AD452" s="435"/>
      <c r="AE452" s="435"/>
      <c r="AF452" s="435"/>
      <c r="AG452" s="435"/>
      <c r="AH452" s="435"/>
      <c r="AI452" s="435"/>
    </row>
    <row r="453" spans="1:35" s="436" customFormat="1" ht="18" customHeight="1" x14ac:dyDescent="0.25">
      <c r="A453" s="435"/>
      <c r="B453" s="941"/>
      <c r="C453" s="262" t="str">
        <f t="shared" ref="C453:D453" si="190">C389</f>
        <v/>
      </c>
      <c r="D453" s="262" t="str">
        <f t="shared" si="190"/>
        <v/>
      </c>
      <c r="E453" s="262" t="str">
        <f t="shared" si="187"/>
        <v/>
      </c>
      <c r="F453" s="262" t="str">
        <f t="shared" si="188"/>
        <v/>
      </c>
      <c r="G453" s="262" t="str">
        <f t="shared" si="189"/>
        <v/>
      </c>
      <c r="H453" s="679" t="str">
        <f t="shared" ref="H453:H473" si="191">IF(F389=0,"",F389)</f>
        <v/>
      </c>
      <c r="I453" s="446" t="str">
        <f>VLOOKUP($C453,$AH$316:$AT$330,7,FALSE)</f>
        <v/>
      </c>
      <c r="J453" s="446" t="str">
        <f>VLOOKUP($C453,$AH$316:$AT$330,10,FALSE)</f>
        <v/>
      </c>
      <c r="K453" s="447" t="str">
        <f>VLOOKUP($C453,$AH$316:$AT$330,13,FALSE)</f>
        <v/>
      </c>
      <c r="L453" s="355">
        <f t="shared" si="149"/>
        <v>0</v>
      </c>
      <c r="M453" s="356">
        <f t="shared" si="150"/>
        <v>0</v>
      </c>
      <c r="N453" s="357">
        <f t="shared" si="151"/>
        <v>0</v>
      </c>
      <c r="O453" s="435"/>
      <c r="P453" s="435"/>
      <c r="Q453" s="435"/>
      <c r="R453" s="435"/>
      <c r="S453" s="435"/>
      <c r="T453" s="673" t="str">
        <f>IF(C453="","",HLOOKUP(C453,'Subpart I Tables'!$C$17:$M$44,21,FALSE))</f>
        <v/>
      </c>
      <c r="U453" s="688" t="str">
        <f>IF(C453="","",HLOOKUP(C453,'Subpart I Tables'!$C$17:$M$44,22,FALSE))</f>
        <v/>
      </c>
      <c r="V453" s="689" t="str">
        <f>IF(C453="","",HLOOKUP(C453,'Subpart I Tables'!$C$17:$M$44,22,FALSE))</f>
        <v/>
      </c>
      <c r="W453" s="398"/>
      <c r="X453" s="435"/>
      <c r="Y453" s="435"/>
      <c r="Z453" s="435"/>
      <c r="AA453" s="435"/>
      <c r="AB453" s="435"/>
      <c r="AC453" s="435"/>
      <c r="AD453" s="435"/>
      <c r="AE453" s="435"/>
      <c r="AF453" s="435"/>
      <c r="AG453" s="435"/>
      <c r="AH453" s="435"/>
      <c r="AI453" s="435"/>
    </row>
    <row r="454" spans="1:35" s="436" customFormat="1" ht="18" customHeight="1" x14ac:dyDescent="0.25">
      <c r="A454" s="435"/>
      <c r="B454" s="941"/>
      <c r="C454" s="262" t="str">
        <f t="shared" ref="C454:D454" si="192">C390</f>
        <v/>
      </c>
      <c r="D454" s="262" t="str">
        <f t="shared" si="192"/>
        <v/>
      </c>
      <c r="E454" s="262" t="str">
        <f t="shared" si="187"/>
        <v/>
      </c>
      <c r="F454" s="262" t="str">
        <f t="shared" si="188"/>
        <v/>
      </c>
      <c r="G454" s="262" t="str">
        <f t="shared" si="189"/>
        <v/>
      </c>
      <c r="H454" s="679" t="str">
        <f t="shared" si="191"/>
        <v/>
      </c>
      <c r="I454" s="446" t="str">
        <f t="shared" ref="I454:I462" si="193">VLOOKUP($C454,$AH$316:$AT$330,7,FALSE)</f>
        <v/>
      </c>
      <c r="J454" s="446" t="str">
        <f t="shared" ref="J454:J462" si="194">VLOOKUP($C454,$AH$316:$AT$330,10,FALSE)</f>
        <v/>
      </c>
      <c r="K454" s="447" t="str">
        <f t="shared" ref="K454:K462" si="195">VLOOKUP($C454,$AH$316:$AT$330,13,FALSE)</f>
        <v/>
      </c>
      <c r="L454" s="355">
        <f t="shared" si="149"/>
        <v>0</v>
      </c>
      <c r="M454" s="356">
        <f t="shared" si="150"/>
        <v>0</v>
      </c>
      <c r="N454" s="357">
        <f t="shared" si="151"/>
        <v>0</v>
      </c>
      <c r="O454" s="435"/>
      <c r="P454" s="435"/>
      <c r="Q454" s="435"/>
      <c r="R454" s="435"/>
      <c r="S454" s="435"/>
      <c r="T454" s="673" t="str">
        <f>IF(C454="","",HLOOKUP(C454,'Subpart I Tables'!$C$17:$M$44,21,FALSE))</f>
        <v/>
      </c>
      <c r="U454" s="688" t="str">
        <f>IF(C454="","",HLOOKUP(C454,'Subpart I Tables'!$C$17:$M$44,22,FALSE))</f>
        <v/>
      </c>
      <c r="V454" s="689" t="str">
        <f>IF(C454="","",HLOOKUP(C454,'Subpart I Tables'!$C$17:$M$44,22,FALSE))</f>
        <v/>
      </c>
      <c r="W454" s="398"/>
      <c r="X454" s="435"/>
      <c r="Y454" s="435"/>
      <c r="Z454" s="435"/>
      <c r="AA454" s="435"/>
      <c r="AB454" s="435"/>
      <c r="AC454" s="435"/>
      <c r="AD454" s="435"/>
      <c r="AE454" s="435"/>
      <c r="AF454" s="435"/>
      <c r="AG454" s="435"/>
      <c r="AH454" s="435"/>
      <c r="AI454" s="435"/>
    </row>
    <row r="455" spans="1:35" s="436" customFormat="1" ht="18" customHeight="1" x14ac:dyDescent="0.25">
      <c r="A455" s="435"/>
      <c r="B455" s="941"/>
      <c r="C455" s="262" t="str">
        <f t="shared" ref="C455:D455" si="196">C391</f>
        <v/>
      </c>
      <c r="D455" s="262" t="str">
        <f t="shared" si="196"/>
        <v/>
      </c>
      <c r="E455" s="262" t="str">
        <f t="shared" si="187"/>
        <v/>
      </c>
      <c r="F455" s="262" t="str">
        <f t="shared" si="188"/>
        <v/>
      </c>
      <c r="G455" s="262" t="str">
        <f t="shared" si="189"/>
        <v/>
      </c>
      <c r="H455" s="679" t="str">
        <f t="shared" si="191"/>
        <v/>
      </c>
      <c r="I455" s="446" t="str">
        <f t="shared" si="193"/>
        <v/>
      </c>
      <c r="J455" s="446" t="str">
        <f t="shared" si="194"/>
        <v/>
      </c>
      <c r="K455" s="447" t="str">
        <f t="shared" si="195"/>
        <v/>
      </c>
      <c r="L455" s="355">
        <f t="shared" si="149"/>
        <v>0</v>
      </c>
      <c r="M455" s="356">
        <f t="shared" si="150"/>
        <v>0</v>
      </c>
      <c r="N455" s="357">
        <f t="shared" si="151"/>
        <v>0</v>
      </c>
      <c r="O455" s="435"/>
      <c r="P455" s="435"/>
      <c r="Q455" s="435"/>
      <c r="R455" s="435"/>
      <c r="S455" s="435"/>
      <c r="T455" s="673" t="str">
        <f>IF(C455="","",HLOOKUP(C455,'Subpart I Tables'!$C$17:$M$44,21,FALSE))</f>
        <v/>
      </c>
      <c r="U455" s="688" t="str">
        <f>IF(C455="","",HLOOKUP(C455,'Subpart I Tables'!$C$17:$M$44,22,FALSE))</f>
        <v/>
      </c>
      <c r="V455" s="689" t="str">
        <f>IF(C455="","",HLOOKUP(C455,'Subpart I Tables'!$C$17:$M$44,22,FALSE))</f>
        <v/>
      </c>
      <c r="W455" s="398"/>
      <c r="X455" s="435"/>
      <c r="Y455" s="435"/>
      <c r="Z455" s="435"/>
      <c r="AA455" s="435"/>
      <c r="AB455" s="435"/>
      <c r="AC455" s="435"/>
      <c r="AD455" s="435"/>
      <c r="AE455" s="435"/>
      <c r="AF455" s="435"/>
      <c r="AG455" s="435"/>
      <c r="AH455" s="435"/>
      <c r="AI455" s="435"/>
    </row>
    <row r="456" spans="1:35" s="436" customFormat="1" ht="18" customHeight="1" x14ac:dyDescent="0.25">
      <c r="A456" s="435"/>
      <c r="B456" s="941"/>
      <c r="C456" s="262" t="str">
        <f t="shared" ref="C456:D456" si="197">C392</f>
        <v/>
      </c>
      <c r="D456" s="262" t="str">
        <f t="shared" si="197"/>
        <v/>
      </c>
      <c r="E456" s="262" t="str">
        <f t="shared" si="187"/>
        <v/>
      </c>
      <c r="F456" s="262" t="str">
        <f t="shared" si="188"/>
        <v/>
      </c>
      <c r="G456" s="262" t="str">
        <f t="shared" si="189"/>
        <v/>
      </c>
      <c r="H456" s="679" t="str">
        <f t="shared" si="191"/>
        <v/>
      </c>
      <c r="I456" s="446" t="str">
        <f t="shared" si="193"/>
        <v/>
      </c>
      <c r="J456" s="446" t="str">
        <f t="shared" si="194"/>
        <v/>
      </c>
      <c r="K456" s="447" t="str">
        <f t="shared" si="195"/>
        <v/>
      </c>
      <c r="L456" s="355">
        <f t="shared" si="149"/>
        <v>0</v>
      </c>
      <c r="M456" s="356">
        <f t="shared" si="150"/>
        <v>0</v>
      </c>
      <c r="N456" s="357">
        <f t="shared" si="151"/>
        <v>0</v>
      </c>
      <c r="O456" s="435"/>
      <c r="P456" s="435"/>
      <c r="Q456" s="435"/>
      <c r="R456" s="435"/>
      <c r="S456" s="435"/>
      <c r="T456" s="673" t="str">
        <f>IF(C456="","",HLOOKUP(C456,'Subpart I Tables'!$C$17:$M$44,21,FALSE))</f>
        <v/>
      </c>
      <c r="U456" s="688" t="str">
        <f>IF(C456="","",HLOOKUP(C456,'Subpart I Tables'!$C$17:$M$44,22,FALSE))</f>
        <v/>
      </c>
      <c r="V456" s="689" t="str">
        <f>IF(C456="","",HLOOKUP(C456,'Subpart I Tables'!$C$17:$M$44,22,FALSE))</f>
        <v/>
      </c>
      <c r="W456" s="398"/>
      <c r="X456" s="435"/>
      <c r="Y456" s="435"/>
      <c r="Z456" s="435"/>
      <c r="AA456" s="435"/>
      <c r="AB456" s="435"/>
      <c r="AC456" s="435"/>
      <c r="AD456" s="435"/>
      <c r="AE456" s="435"/>
      <c r="AF456" s="435"/>
      <c r="AG456" s="435"/>
      <c r="AH456" s="435"/>
      <c r="AI456" s="435"/>
    </row>
    <row r="457" spans="1:35" s="436" customFormat="1" ht="18" customHeight="1" x14ac:dyDescent="0.25">
      <c r="A457" s="435"/>
      <c r="B457" s="941"/>
      <c r="C457" s="262" t="str">
        <f t="shared" ref="C457:D457" si="198">C393</f>
        <v/>
      </c>
      <c r="D457" s="262" t="str">
        <f t="shared" si="198"/>
        <v/>
      </c>
      <c r="E457" s="262" t="str">
        <f t="shared" si="187"/>
        <v/>
      </c>
      <c r="F457" s="262" t="str">
        <f t="shared" si="188"/>
        <v/>
      </c>
      <c r="G457" s="262" t="str">
        <f t="shared" si="189"/>
        <v/>
      </c>
      <c r="H457" s="679" t="str">
        <f t="shared" si="191"/>
        <v/>
      </c>
      <c r="I457" s="446" t="str">
        <f t="shared" si="193"/>
        <v/>
      </c>
      <c r="J457" s="446" t="str">
        <f t="shared" si="194"/>
        <v/>
      </c>
      <c r="K457" s="447" t="str">
        <f t="shared" si="195"/>
        <v/>
      </c>
      <c r="L457" s="355">
        <f t="shared" si="149"/>
        <v>0</v>
      </c>
      <c r="M457" s="356">
        <f t="shared" si="150"/>
        <v>0</v>
      </c>
      <c r="N457" s="357">
        <f t="shared" si="151"/>
        <v>0</v>
      </c>
      <c r="O457" s="435"/>
      <c r="P457" s="435"/>
      <c r="Q457" s="435"/>
      <c r="R457" s="435"/>
      <c r="S457" s="435"/>
      <c r="T457" s="673" t="str">
        <f>IF(C457="","",HLOOKUP(C457,'Subpart I Tables'!$C$17:$M$44,21,FALSE))</f>
        <v/>
      </c>
      <c r="U457" s="688" t="str">
        <f>IF(C457="","",HLOOKUP(C457,'Subpart I Tables'!$C$17:$M$44,22,FALSE))</f>
        <v/>
      </c>
      <c r="V457" s="689" t="str">
        <f>IF(C457="","",HLOOKUP(C457,'Subpart I Tables'!$C$17:$M$44,22,FALSE))</f>
        <v/>
      </c>
      <c r="W457" s="398"/>
      <c r="X457" s="435"/>
      <c r="Y457" s="435"/>
      <c r="Z457" s="435"/>
      <c r="AA457" s="435"/>
      <c r="AB457" s="435"/>
      <c r="AC457" s="435"/>
      <c r="AD457" s="435"/>
      <c r="AE457" s="435"/>
      <c r="AF457" s="435"/>
      <c r="AG457" s="435"/>
      <c r="AH457" s="435"/>
      <c r="AI457" s="435"/>
    </row>
    <row r="458" spans="1:35" s="436" customFormat="1" ht="18" customHeight="1" x14ac:dyDescent="0.25">
      <c r="A458" s="435"/>
      <c r="B458" s="941"/>
      <c r="C458" s="262" t="str">
        <f t="shared" ref="C458:D458" si="199">C394</f>
        <v/>
      </c>
      <c r="D458" s="262" t="str">
        <f t="shared" si="199"/>
        <v/>
      </c>
      <c r="E458" s="262" t="str">
        <f t="shared" si="187"/>
        <v/>
      </c>
      <c r="F458" s="262" t="str">
        <f t="shared" si="188"/>
        <v/>
      </c>
      <c r="G458" s="262" t="str">
        <f t="shared" si="189"/>
        <v/>
      </c>
      <c r="H458" s="679" t="str">
        <f t="shared" si="191"/>
        <v/>
      </c>
      <c r="I458" s="446" t="str">
        <f t="shared" si="193"/>
        <v/>
      </c>
      <c r="J458" s="446" t="str">
        <f t="shared" si="194"/>
        <v/>
      </c>
      <c r="K458" s="447" t="str">
        <f t="shared" si="195"/>
        <v/>
      </c>
      <c r="L458" s="355">
        <f t="shared" si="149"/>
        <v>0</v>
      </c>
      <c r="M458" s="356">
        <f t="shared" si="150"/>
        <v>0</v>
      </c>
      <c r="N458" s="357">
        <f t="shared" si="151"/>
        <v>0</v>
      </c>
      <c r="O458" s="435"/>
      <c r="P458" s="435"/>
      <c r="Q458" s="435"/>
      <c r="R458" s="435"/>
      <c r="S458" s="435"/>
      <c r="T458" s="673" t="str">
        <f>IF(C458="","",HLOOKUP(C458,'Subpart I Tables'!$C$17:$M$44,21,FALSE))</f>
        <v/>
      </c>
      <c r="U458" s="688" t="str">
        <f>IF(C458="","",HLOOKUP(C458,'Subpart I Tables'!$C$17:$M$44,22,FALSE))</f>
        <v/>
      </c>
      <c r="V458" s="689" t="str">
        <f>IF(C458="","",HLOOKUP(C458,'Subpart I Tables'!$C$17:$M$44,22,FALSE))</f>
        <v/>
      </c>
      <c r="W458" s="398"/>
      <c r="X458" s="435"/>
      <c r="Y458" s="435"/>
      <c r="Z458" s="435"/>
      <c r="AA458" s="435"/>
      <c r="AB458" s="435"/>
      <c r="AC458" s="435"/>
      <c r="AD458" s="435"/>
      <c r="AE458" s="435"/>
      <c r="AF458" s="435"/>
      <c r="AG458" s="435"/>
      <c r="AH458" s="435"/>
      <c r="AI458" s="435"/>
    </row>
    <row r="459" spans="1:35" s="436" customFormat="1" ht="18" customHeight="1" x14ac:dyDescent="0.25">
      <c r="A459" s="435"/>
      <c r="B459" s="941"/>
      <c r="C459" s="262" t="str">
        <f t="shared" ref="C459:D459" si="200">C395</f>
        <v/>
      </c>
      <c r="D459" s="262" t="str">
        <f t="shared" si="200"/>
        <v/>
      </c>
      <c r="E459" s="262" t="str">
        <f t="shared" si="187"/>
        <v/>
      </c>
      <c r="F459" s="262" t="str">
        <f t="shared" si="188"/>
        <v/>
      </c>
      <c r="G459" s="262" t="str">
        <f t="shared" si="189"/>
        <v/>
      </c>
      <c r="H459" s="679" t="str">
        <f t="shared" si="191"/>
        <v/>
      </c>
      <c r="I459" s="446" t="str">
        <f t="shared" si="193"/>
        <v/>
      </c>
      <c r="J459" s="446" t="str">
        <f t="shared" si="194"/>
        <v/>
      </c>
      <c r="K459" s="447" t="str">
        <f t="shared" si="195"/>
        <v/>
      </c>
      <c r="L459" s="355">
        <f t="shared" si="149"/>
        <v>0</v>
      </c>
      <c r="M459" s="356">
        <f t="shared" si="150"/>
        <v>0</v>
      </c>
      <c r="N459" s="357">
        <f t="shared" si="151"/>
        <v>0</v>
      </c>
      <c r="O459" s="435"/>
      <c r="P459" s="435"/>
      <c r="Q459" s="435"/>
      <c r="R459" s="435"/>
      <c r="S459" s="435"/>
      <c r="T459" s="673" t="str">
        <f>IF(C459="","",HLOOKUP(C459,'Subpart I Tables'!$C$17:$M$44,21,FALSE))</f>
        <v/>
      </c>
      <c r="U459" s="688" t="str">
        <f>IF(C459="","",HLOOKUP(C459,'Subpart I Tables'!$C$17:$M$44,22,FALSE))</f>
        <v/>
      </c>
      <c r="V459" s="689" t="str">
        <f>IF(C459="","",HLOOKUP(C459,'Subpart I Tables'!$C$17:$M$44,22,FALSE))</f>
        <v/>
      </c>
      <c r="W459" s="398"/>
      <c r="X459" s="435"/>
      <c r="Y459" s="435"/>
      <c r="Z459" s="435"/>
      <c r="AA459" s="435"/>
      <c r="AB459" s="435"/>
      <c r="AC459" s="435"/>
      <c r="AD459" s="435"/>
      <c r="AE459" s="435"/>
      <c r="AF459" s="435"/>
      <c r="AG459" s="435"/>
      <c r="AH459" s="435"/>
      <c r="AI459" s="435"/>
    </row>
    <row r="460" spans="1:35" s="436" customFormat="1" ht="18" customHeight="1" x14ac:dyDescent="0.25">
      <c r="A460" s="435"/>
      <c r="B460" s="941"/>
      <c r="C460" s="262" t="str">
        <f t="shared" ref="C460:D460" si="201">C396</f>
        <v/>
      </c>
      <c r="D460" s="262" t="str">
        <f t="shared" si="201"/>
        <v/>
      </c>
      <c r="E460" s="262" t="str">
        <f t="shared" si="187"/>
        <v/>
      </c>
      <c r="F460" s="262" t="str">
        <f t="shared" si="188"/>
        <v/>
      </c>
      <c r="G460" s="262" t="str">
        <f t="shared" si="189"/>
        <v/>
      </c>
      <c r="H460" s="679" t="str">
        <f t="shared" si="191"/>
        <v/>
      </c>
      <c r="I460" s="446" t="str">
        <f t="shared" si="193"/>
        <v/>
      </c>
      <c r="J460" s="446" t="str">
        <f t="shared" si="194"/>
        <v/>
      </c>
      <c r="K460" s="447" t="str">
        <f t="shared" si="195"/>
        <v/>
      </c>
      <c r="L460" s="355">
        <f t="shared" si="149"/>
        <v>0</v>
      </c>
      <c r="M460" s="356">
        <f t="shared" si="150"/>
        <v>0</v>
      </c>
      <c r="N460" s="357">
        <f t="shared" si="151"/>
        <v>0</v>
      </c>
      <c r="O460" s="435"/>
      <c r="P460" s="435"/>
      <c r="Q460" s="435"/>
      <c r="R460" s="435"/>
      <c r="S460" s="435"/>
      <c r="T460" s="673" t="str">
        <f>IF(C460="","",HLOOKUP(C460,'Subpart I Tables'!$C$17:$M$44,21,FALSE))</f>
        <v/>
      </c>
      <c r="U460" s="688" t="str">
        <f>IF(C460="","",HLOOKUP(C460,'Subpart I Tables'!$C$17:$M$44,22,FALSE))</f>
        <v/>
      </c>
      <c r="V460" s="689" t="str">
        <f>IF(C460="","",HLOOKUP(C460,'Subpart I Tables'!$C$17:$M$44,22,FALSE))</f>
        <v/>
      </c>
      <c r="W460" s="398"/>
      <c r="X460" s="435"/>
      <c r="Y460" s="435"/>
      <c r="Z460" s="435"/>
      <c r="AA460" s="435"/>
      <c r="AB460" s="435"/>
      <c r="AC460" s="435"/>
      <c r="AD460" s="435"/>
      <c r="AE460" s="435"/>
      <c r="AF460" s="435"/>
      <c r="AG460" s="435"/>
      <c r="AH460" s="435"/>
      <c r="AI460" s="435"/>
    </row>
    <row r="461" spans="1:35" s="436" customFormat="1" ht="18" customHeight="1" x14ac:dyDescent="0.25">
      <c r="A461" s="435"/>
      <c r="B461" s="941"/>
      <c r="C461" s="262" t="str">
        <f t="shared" ref="C461:D461" si="202">C397</f>
        <v/>
      </c>
      <c r="D461" s="262" t="str">
        <f t="shared" si="202"/>
        <v/>
      </c>
      <c r="E461" s="262" t="str">
        <f t="shared" si="187"/>
        <v/>
      </c>
      <c r="F461" s="262" t="str">
        <f t="shared" si="188"/>
        <v/>
      </c>
      <c r="G461" s="262" t="str">
        <f t="shared" si="189"/>
        <v/>
      </c>
      <c r="H461" s="679" t="str">
        <f t="shared" si="191"/>
        <v/>
      </c>
      <c r="I461" s="446" t="str">
        <f t="shared" si="193"/>
        <v/>
      </c>
      <c r="J461" s="446" t="str">
        <f t="shared" si="194"/>
        <v/>
      </c>
      <c r="K461" s="447" t="str">
        <f t="shared" si="195"/>
        <v/>
      </c>
      <c r="L461" s="355">
        <f t="shared" si="149"/>
        <v>0</v>
      </c>
      <c r="M461" s="356">
        <f t="shared" si="150"/>
        <v>0</v>
      </c>
      <c r="N461" s="357">
        <f t="shared" si="151"/>
        <v>0</v>
      </c>
      <c r="O461" s="435"/>
      <c r="P461" s="435"/>
      <c r="Q461" s="435"/>
      <c r="R461" s="435"/>
      <c r="S461" s="435"/>
      <c r="T461" s="673" t="str">
        <f>IF(C461="","",HLOOKUP(C461,'Subpart I Tables'!$C$17:$M$44,21,FALSE))</f>
        <v/>
      </c>
      <c r="U461" s="688" t="str">
        <f>IF(C461="","",HLOOKUP(C461,'Subpart I Tables'!$C$17:$M$44,22,FALSE))</f>
        <v/>
      </c>
      <c r="V461" s="689" t="str">
        <f>IF(C461="","",HLOOKUP(C461,'Subpart I Tables'!$C$17:$M$44,22,FALSE))</f>
        <v/>
      </c>
      <c r="W461" s="398"/>
      <c r="X461" s="435"/>
      <c r="Y461" s="435"/>
      <c r="Z461" s="435"/>
      <c r="AA461" s="435"/>
      <c r="AB461" s="435"/>
      <c r="AC461" s="435"/>
      <c r="AD461" s="435"/>
      <c r="AE461" s="435"/>
      <c r="AF461" s="435"/>
      <c r="AG461" s="435"/>
      <c r="AH461" s="435"/>
      <c r="AI461" s="435"/>
    </row>
    <row r="462" spans="1:35" s="436" customFormat="1" ht="18" customHeight="1" thickBot="1" x14ac:dyDescent="0.3">
      <c r="A462" s="435"/>
      <c r="B462" s="950"/>
      <c r="C462" s="275" t="str">
        <f t="shared" ref="C462:D462" si="203">C398</f>
        <v/>
      </c>
      <c r="D462" s="275" t="str">
        <f t="shared" si="203"/>
        <v/>
      </c>
      <c r="E462" s="275" t="str">
        <f t="shared" si="187"/>
        <v/>
      </c>
      <c r="F462" s="275" t="str">
        <f t="shared" si="188"/>
        <v/>
      </c>
      <c r="G462" s="275" t="str">
        <f t="shared" si="189"/>
        <v/>
      </c>
      <c r="H462" s="681" t="str">
        <f t="shared" si="191"/>
        <v/>
      </c>
      <c r="I462" s="446" t="str">
        <f t="shared" si="193"/>
        <v/>
      </c>
      <c r="J462" s="446" t="str">
        <f t="shared" si="194"/>
        <v/>
      </c>
      <c r="K462" s="447" t="str">
        <f t="shared" si="195"/>
        <v/>
      </c>
      <c r="L462" s="371">
        <f t="shared" si="149"/>
        <v>0</v>
      </c>
      <c r="M462" s="372">
        <f t="shared" si="150"/>
        <v>0</v>
      </c>
      <c r="N462" s="373">
        <f t="shared" si="151"/>
        <v>0</v>
      </c>
      <c r="O462" s="435"/>
      <c r="P462" s="435"/>
      <c r="Q462" s="435"/>
      <c r="R462" s="435"/>
      <c r="S462" s="435"/>
      <c r="T462" s="676" t="str">
        <f>IF(C462="","",HLOOKUP(C462,'Subpart I Tables'!$C$17:$M$44,21,FALSE))</f>
        <v/>
      </c>
      <c r="U462" s="690" t="str">
        <f>IF(C462="","",HLOOKUP(C462,'Subpart I Tables'!$C$17:$M$44,22,FALSE))</f>
        <v/>
      </c>
      <c r="V462" s="691" t="str">
        <f>IF(C462="","",HLOOKUP(C462,'Subpart I Tables'!$C$17:$M$44,22,FALSE))</f>
        <v/>
      </c>
      <c r="W462" s="398"/>
      <c r="X462" s="435"/>
      <c r="Y462" s="435"/>
      <c r="Z462" s="435"/>
      <c r="AA462" s="435"/>
      <c r="AB462" s="435"/>
      <c r="AC462" s="435"/>
      <c r="AD462" s="435"/>
      <c r="AE462" s="435"/>
      <c r="AF462" s="435"/>
      <c r="AG462" s="435"/>
      <c r="AH462" s="435"/>
      <c r="AI462" s="435"/>
    </row>
    <row r="463" spans="1:35" s="436" customFormat="1" ht="18" customHeight="1" x14ac:dyDescent="0.25">
      <c r="A463" s="435"/>
      <c r="B463" s="991" t="s">
        <v>197</v>
      </c>
      <c r="C463" s="256" t="str">
        <f>C399</f>
        <v/>
      </c>
      <c r="D463" s="256" t="str">
        <f>D399</f>
        <v/>
      </c>
      <c r="E463" s="256" t="str">
        <f t="shared" si="187"/>
        <v/>
      </c>
      <c r="F463" s="256" t="str">
        <f t="shared" si="188"/>
        <v/>
      </c>
      <c r="G463" s="256" t="str">
        <f t="shared" si="189"/>
        <v/>
      </c>
      <c r="H463" s="669" t="str">
        <f t="shared" si="191"/>
        <v/>
      </c>
      <c r="I463" s="443" t="str">
        <f>VLOOKUP($C463,$AH$331:$AT$345,7,FALSE)</f>
        <v/>
      </c>
      <c r="J463" s="443" t="str">
        <f>VLOOKUP($C463,$AH$331:$AT$345,10,FALSE)</f>
        <v/>
      </c>
      <c r="K463" s="444" t="str">
        <f>VLOOKUP($C463,$AH$331:$AT$345,13,FALSE)</f>
        <v/>
      </c>
      <c r="L463" s="347">
        <f t="shared" si="149"/>
        <v>0</v>
      </c>
      <c r="M463" s="348">
        <f t="shared" si="150"/>
        <v>0</v>
      </c>
      <c r="N463" s="349">
        <f t="shared" si="151"/>
        <v>0</v>
      </c>
      <c r="O463" s="435"/>
      <c r="P463" s="435"/>
      <c r="Q463" s="435"/>
      <c r="R463" s="435"/>
      <c r="S463" s="435"/>
      <c r="T463" s="670" t="str">
        <f>IF(C463="","",HLOOKUP(C463,'Subpart I Tables'!$C$17:$M$44,26,FALSE))</f>
        <v/>
      </c>
      <c r="U463" s="686" t="str">
        <f>IF(C463="","",HLOOKUP(C463,'Subpart I Tables'!$C$17:$M$44,27,FALSE))</f>
        <v/>
      </c>
      <c r="V463" s="687" t="str">
        <f>IF(C463="","",HLOOKUP(C463,'Subpart I Tables'!$C$17:$M$44,28,FALSE))</f>
        <v/>
      </c>
      <c r="W463" s="398"/>
      <c r="X463" s="435"/>
      <c r="Y463" s="435"/>
      <c r="Z463" s="435"/>
      <c r="AA463" s="435"/>
      <c r="AB463" s="435"/>
      <c r="AC463" s="435"/>
      <c r="AD463" s="435"/>
      <c r="AE463" s="435"/>
      <c r="AF463" s="435"/>
      <c r="AG463" s="435"/>
      <c r="AH463" s="435"/>
      <c r="AI463" s="435"/>
    </row>
    <row r="464" spans="1:35" s="436" customFormat="1" ht="18" customHeight="1" x14ac:dyDescent="0.25">
      <c r="A464" s="435"/>
      <c r="B464" s="992"/>
      <c r="C464" s="312" t="str">
        <f>C400</f>
        <v/>
      </c>
      <c r="D464" s="312" t="str">
        <f>D400</f>
        <v/>
      </c>
      <c r="E464" s="312" t="str">
        <f t="shared" si="187"/>
        <v/>
      </c>
      <c r="F464" s="312" t="str">
        <f t="shared" si="188"/>
        <v/>
      </c>
      <c r="G464" s="312" t="str">
        <f t="shared" si="189"/>
        <v/>
      </c>
      <c r="H464" s="679" t="str">
        <f t="shared" si="191"/>
        <v/>
      </c>
      <c r="I464" s="446" t="str">
        <f>VLOOKUP($C464,$AH$331:$AT$345,7,FALSE)</f>
        <v/>
      </c>
      <c r="J464" s="446" t="str">
        <f>VLOOKUP($C464,$AH$331:$AT$345,10,FALSE)</f>
        <v/>
      </c>
      <c r="K464" s="447" t="str">
        <f>VLOOKUP($C464,$AH$331:$AT$345,13,FALSE)</f>
        <v/>
      </c>
      <c r="L464" s="355">
        <f t="shared" si="149"/>
        <v>0</v>
      </c>
      <c r="M464" s="356">
        <f t="shared" si="150"/>
        <v>0</v>
      </c>
      <c r="N464" s="357">
        <f t="shared" si="151"/>
        <v>0</v>
      </c>
      <c r="O464" s="435"/>
      <c r="P464" s="435"/>
      <c r="Q464" s="435"/>
      <c r="R464" s="435"/>
      <c r="S464" s="435"/>
      <c r="T464" s="673" t="str">
        <f>IF(C464="","",HLOOKUP(C464,'Subpart I Tables'!$C$17:$M$44,26,FALSE))</f>
        <v/>
      </c>
      <c r="U464" s="688" t="str">
        <f>IF(C464="","",HLOOKUP(C464,'Subpart I Tables'!$C$17:$M$44,27,FALSE))</f>
        <v/>
      </c>
      <c r="V464" s="689" t="str">
        <f>IF(C464="","",HLOOKUP(C464,'Subpart I Tables'!$C$17:$M$44,28,FALSE))</f>
        <v/>
      </c>
      <c r="W464" s="398"/>
      <c r="X464" s="435"/>
      <c r="Y464" s="435"/>
      <c r="Z464" s="435"/>
      <c r="AA464" s="435"/>
      <c r="AB464" s="435"/>
      <c r="AC464" s="435"/>
      <c r="AD464" s="435"/>
      <c r="AE464" s="435"/>
      <c r="AF464" s="435"/>
      <c r="AG464" s="435"/>
      <c r="AH464" s="435"/>
      <c r="AI464" s="435"/>
    </row>
    <row r="465" spans="1:35" s="436" customFormat="1" ht="18" customHeight="1" x14ac:dyDescent="0.25">
      <c r="A465" s="435"/>
      <c r="B465" s="992"/>
      <c r="C465" s="312" t="str">
        <f t="shared" ref="C465:D465" si="204">C401</f>
        <v/>
      </c>
      <c r="D465" s="312" t="str">
        <f t="shared" si="204"/>
        <v/>
      </c>
      <c r="E465" s="312" t="str">
        <f t="shared" si="187"/>
        <v/>
      </c>
      <c r="F465" s="312" t="str">
        <f t="shared" si="188"/>
        <v/>
      </c>
      <c r="G465" s="312" t="str">
        <f t="shared" si="189"/>
        <v/>
      </c>
      <c r="H465" s="679" t="str">
        <f t="shared" ref="H465:H472" si="205">IF(F401=0,"",F401)</f>
        <v/>
      </c>
      <c r="I465" s="446" t="str">
        <f t="shared" ref="I465:I473" si="206">VLOOKUP($C465,$AH$331:$AT$345,7,FALSE)</f>
        <v/>
      </c>
      <c r="J465" s="446" t="str">
        <f t="shared" ref="J465:J473" si="207">VLOOKUP($C465,$AH$331:$AT$345,10,FALSE)</f>
        <v/>
      </c>
      <c r="K465" s="447" t="str">
        <f t="shared" ref="K465:K473" si="208">VLOOKUP($C465,$AH$331:$AT$345,13,FALSE)</f>
        <v/>
      </c>
      <c r="L465" s="355">
        <f t="shared" si="149"/>
        <v>0</v>
      </c>
      <c r="M465" s="356">
        <f t="shared" si="150"/>
        <v>0</v>
      </c>
      <c r="N465" s="357">
        <f t="shared" si="151"/>
        <v>0</v>
      </c>
      <c r="O465" s="435"/>
      <c r="P465" s="435"/>
      <c r="Q465" s="435"/>
      <c r="R465" s="435"/>
      <c r="S465" s="435"/>
      <c r="T465" s="673" t="str">
        <f>IF(C465="","",HLOOKUP(C465,'Subpart I Tables'!$C$17:$M$44,26,FALSE))</f>
        <v/>
      </c>
      <c r="U465" s="688" t="str">
        <f>IF(C465="","",HLOOKUP(C465,'Subpart I Tables'!$C$17:$M$44,27,FALSE))</f>
        <v/>
      </c>
      <c r="V465" s="689" t="str">
        <f>IF(C465="","",HLOOKUP(C465,'Subpart I Tables'!$C$17:$M$44,28,FALSE))</f>
        <v/>
      </c>
      <c r="W465" s="398"/>
      <c r="X465" s="435"/>
      <c r="Y465" s="435"/>
      <c r="Z465" s="435"/>
      <c r="AA465" s="435"/>
      <c r="AB465" s="435"/>
      <c r="AC465" s="435"/>
      <c r="AD465" s="435"/>
      <c r="AE465" s="435"/>
      <c r="AF465" s="435"/>
      <c r="AG465" s="435"/>
      <c r="AH465" s="435"/>
      <c r="AI465" s="435"/>
    </row>
    <row r="466" spans="1:35" s="436" customFormat="1" ht="18" customHeight="1" x14ac:dyDescent="0.25">
      <c r="A466" s="435"/>
      <c r="B466" s="992"/>
      <c r="C466" s="312" t="str">
        <f t="shared" ref="C466:D466" si="209">C402</f>
        <v/>
      </c>
      <c r="D466" s="312" t="str">
        <f t="shared" si="209"/>
        <v/>
      </c>
      <c r="E466" s="312" t="str">
        <f t="shared" si="187"/>
        <v/>
      </c>
      <c r="F466" s="312" t="str">
        <f t="shared" si="188"/>
        <v/>
      </c>
      <c r="G466" s="312" t="str">
        <f t="shared" si="189"/>
        <v/>
      </c>
      <c r="H466" s="679" t="str">
        <f t="shared" si="205"/>
        <v/>
      </c>
      <c r="I466" s="446" t="str">
        <f t="shared" si="206"/>
        <v/>
      </c>
      <c r="J466" s="446" t="str">
        <f t="shared" si="207"/>
        <v/>
      </c>
      <c r="K466" s="447" t="str">
        <f t="shared" si="208"/>
        <v/>
      </c>
      <c r="L466" s="355">
        <f t="shared" si="149"/>
        <v>0</v>
      </c>
      <c r="M466" s="356">
        <f t="shared" si="150"/>
        <v>0</v>
      </c>
      <c r="N466" s="357">
        <f t="shared" si="151"/>
        <v>0</v>
      </c>
      <c r="O466" s="435"/>
      <c r="P466" s="435"/>
      <c r="Q466" s="435"/>
      <c r="R466" s="435"/>
      <c r="S466" s="435"/>
      <c r="T466" s="673" t="str">
        <f>IF(C466="","",HLOOKUP(C466,'Subpart I Tables'!$C$17:$M$44,26,FALSE))</f>
        <v/>
      </c>
      <c r="U466" s="688" t="str">
        <f>IF(C466="","",HLOOKUP(C466,'Subpart I Tables'!$C$17:$M$44,27,FALSE))</f>
        <v/>
      </c>
      <c r="V466" s="689" t="str">
        <f>IF(C466="","",HLOOKUP(C466,'Subpart I Tables'!$C$17:$M$44,28,FALSE))</f>
        <v/>
      </c>
      <c r="W466" s="398"/>
      <c r="X466" s="435"/>
      <c r="Y466" s="435"/>
      <c r="Z466" s="435"/>
      <c r="AA466" s="435"/>
      <c r="AB466" s="435"/>
      <c r="AC466" s="435"/>
      <c r="AD466" s="435"/>
      <c r="AE466" s="435"/>
      <c r="AF466" s="435"/>
      <c r="AG466" s="435"/>
      <c r="AH466" s="435"/>
      <c r="AI466" s="435"/>
    </row>
    <row r="467" spans="1:35" s="436" customFormat="1" ht="18" customHeight="1" x14ac:dyDescent="0.25">
      <c r="A467" s="435"/>
      <c r="B467" s="992"/>
      <c r="C467" s="312" t="str">
        <f t="shared" ref="C467:D467" si="210">C403</f>
        <v/>
      </c>
      <c r="D467" s="312" t="str">
        <f t="shared" si="210"/>
        <v/>
      </c>
      <c r="E467" s="312" t="str">
        <f t="shared" si="187"/>
        <v/>
      </c>
      <c r="F467" s="312" t="str">
        <f t="shared" si="188"/>
        <v/>
      </c>
      <c r="G467" s="312" t="str">
        <f t="shared" si="189"/>
        <v/>
      </c>
      <c r="H467" s="679" t="str">
        <f t="shared" si="205"/>
        <v/>
      </c>
      <c r="I467" s="446" t="str">
        <f t="shared" si="206"/>
        <v/>
      </c>
      <c r="J467" s="446" t="str">
        <f t="shared" si="207"/>
        <v/>
      </c>
      <c r="K467" s="447" t="str">
        <f t="shared" si="208"/>
        <v/>
      </c>
      <c r="L467" s="355">
        <f t="shared" si="149"/>
        <v>0</v>
      </c>
      <c r="M467" s="356">
        <f t="shared" si="150"/>
        <v>0</v>
      </c>
      <c r="N467" s="357">
        <f t="shared" si="151"/>
        <v>0</v>
      </c>
      <c r="O467" s="435"/>
      <c r="P467" s="435"/>
      <c r="Q467" s="435"/>
      <c r="R467" s="435"/>
      <c r="S467" s="435"/>
      <c r="T467" s="673" t="str">
        <f>IF(C467="","",HLOOKUP(C467,'Subpart I Tables'!$C$17:$M$44,26,FALSE))</f>
        <v/>
      </c>
      <c r="U467" s="688" t="str">
        <f>IF(C467="","",HLOOKUP(C467,'Subpart I Tables'!$C$17:$M$44,27,FALSE))</f>
        <v/>
      </c>
      <c r="V467" s="689" t="str">
        <f>IF(C467="","",HLOOKUP(C467,'Subpart I Tables'!$C$17:$M$44,28,FALSE))</f>
        <v/>
      </c>
      <c r="W467" s="398"/>
      <c r="X467" s="435"/>
      <c r="Y467" s="435"/>
      <c r="Z467" s="435"/>
      <c r="AA467" s="435"/>
      <c r="AB467" s="435"/>
      <c r="AC467" s="435"/>
      <c r="AD467" s="435"/>
      <c r="AE467" s="435"/>
      <c r="AF467" s="435"/>
      <c r="AG467" s="435"/>
      <c r="AH467" s="435"/>
      <c r="AI467" s="435"/>
    </row>
    <row r="468" spans="1:35" s="436" customFormat="1" ht="18" customHeight="1" x14ac:dyDescent="0.25">
      <c r="A468" s="435"/>
      <c r="B468" s="992"/>
      <c r="C468" s="312" t="str">
        <f t="shared" ref="C468:D468" si="211">C404</f>
        <v/>
      </c>
      <c r="D468" s="312" t="str">
        <f t="shared" si="211"/>
        <v/>
      </c>
      <c r="E468" s="312" t="str">
        <f t="shared" si="187"/>
        <v/>
      </c>
      <c r="F468" s="312" t="str">
        <f t="shared" si="188"/>
        <v/>
      </c>
      <c r="G468" s="312" t="str">
        <f t="shared" si="189"/>
        <v/>
      </c>
      <c r="H468" s="679" t="str">
        <f t="shared" si="205"/>
        <v/>
      </c>
      <c r="I468" s="446" t="str">
        <f t="shared" si="206"/>
        <v/>
      </c>
      <c r="J468" s="446" t="str">
        <f t="shared" si="207"/>
        <v/>
      </c>
      <c r="K468" s="447" t="str">
        <f t="shared" si="208"/>
        <v/>
      </c>
      <c r="L468" s="355">
        <f t="shared" si="149"/>
        <v>0</v>
      </c>
      <c r="M468" s="356">
        <f t="shared" si="150"/>
        <v>0</v>
      </c>
      <c r="N468" s="357">
        <f t="shared" si="151"/>
        <v>0</v>
      </c>
      <c r="O468" s="435"/>
      <c r="P468" s="435"/>
      <c r="Q468" s="435"/>
      <c r="R468" s="435"/>
      <c r="S468" s="435"/>
      <c r="T468" s="673" t="str">
        <f>IF(C468="","",HLOOKUP(C468,'Subpart I Tables'!$C$17:$M$44,26,FALSE))</f>
        <v/>
      </c>
      <c r="U468" s="688" t="str">
        <f>IF(C468="","",HLOOKUP(C468,'Subpart I Tables'!$C$17:$M$44,27,FALSE))</f>
        <v/>
      </c>
      <c r="V468" s="689" t="str">
        <f>IF(C468="","",HLOOKUP(C468,'Subpart I Tables'!$C$17:$M$44,28,FALSE))</f>
        <v/>
      </c>
      <c r="W468" s="398"/>
      <c r="X468" s="435"/>
      <c r="Y468" s="435"/>
      <c r="Z468" s="435"/>
      <c r="AA468" s="435"/>
      <c r="AB468" s="435"/>
      <c r="AC468" s="435"/>
      <c r="AD468" s="435"/>
      <c r="AE468" s="435"/>
      <c r="AF468" s="435"/>
      <c r="AG468" s="435"/>
      <c r="AH468" s="435"/>
      <c r="AI468" s="435"/>
    </row>
    <row r="469" spans="1:35" s="436" customFormat="1" ht="18" customHeight="1" x14ac:dyDescent="0.25">
      <c r="A469" s="435"/>
      <c r="B469" s="992"/>
      <c r="C469" s="312" t="str">
        <f t="shared" ref="C469:D469" si="212">C405</f>
        <v/>
      </c>
      <c r="D469" s="312" t="str">
        <f t="shared" si="212"/>
        <v/>
      </c>
      <c r="E469" s="312" t="str">
        <f t="shared" si="187"/>
        <v/>
      </c>
      <c r="F469" s="312" t="str">
        <f t="shared" si="188"/>
        <v/>
      </c>
      <c r="G469" s="312" t="str">
        <f t="shared" si="189"/>
        <v/>
      </c>
      <c r="H469" s="679" t="str">
        <f t="shared" si="205"/>
        <v/>
      </c>
      <c r="I469" s="446" t="str">
        <f t="shared" si="206"/>
        <v/>
      </c>
      <c r="J469" s="446" t="str">
        <f t="shared" si="207"/>
        <v/>
      </c>
      <c r="K469" s="447" t="str">
        <f t="shared" si="208"/>
        <v/>
      </c>
      <c r="L469" s="355">
        <f t="shared" si="149"/>
        <v>0</v>
      </c>
      <c r="M469" s="356">
        <f t="shared" si="150"/>
        <v>0</v>
      </c>
      <c r="N469" s="357">
        <f t="shared" si="151"/>
        <v>0</v>
      </c>
      <c r="O469" s="435"/>
      <c r="P469" s="435"/>
      <c r="Q469" s="435"/>
      <c r="R469" s="435"/>
      <c r="S469" s="435"/>
      <c r="T469" s="673" t="str">
        <f>IF(C469="","",HLOOKUP(C469,'Subpart I Tables'!$C$17:$M$44,26,FALSE))</f>
        <v/>
      </c>
      <c r="U469" s="688" t="str">
        <f>IF(C469="","",HLOOKUP(C469,'Subpart I Tables'!$C$17:$M$44,27,FALSE))</f>
        <v/>
      </c>
      <c r="V469" s="689" t="str">
        <f>IF(C469="","",HLOOKUP(C469,'Subpart I Tables'!$C$17:$M$44,28,FALSE))</f>
        <v/>
      </c>
      <c r="W469" s="398"/>
      <c r="X469" s="435"/>
      <c r="Y469" s="435"/>
      <c r="Z469" s="435"/>
      <c r="AA469" s="435"/>
      <c r="AB469" s="435"/>
      <c r="AC469" s="435"/>
      <c r="AD469" s="435"/>
      <c r="AE469" s="435"/>
      <c r="AF469" s="435"/>
      <c r="AG469" s="435"/>
      <c r="AH469" s="435"/>
      <c r="AI469" s="435"/>
    </row>
    <row r="470" spans="1:35" s="436" customFormat="1" ht="18" customHeight="1" x14ac:dyDescent="0.25">
      <c r="A470" s="435"/>
      <c r="B470" s="992"/>
      <c r="C470" s="312" t="str">
        <f t="shared" ref="C470:D470" si="213">C406</f>
        <v/>
      </c>
      <c r="D470" s="312" t="str">
        <f t="shared" si="213"/>
        <v/>
      </c>
      <c r="E470" s="312" t="str">
        <f t="shared" si="187"/>
        <v/>
      </c>
      <c r="F470" s="312" t="str">
        <f t="shared" si="188"/>
        <v/>
      </c>
      <c r="G470" s="312" t="str">
        <f t="shared" si="189"/>
        <v/>
      </c>
      <c r="H470" s="679" t="str">
        <f t="shared" si="205"/>
        <v/>
      </c>
      <c r="I470" s="446" t="str">
        <f t="shared" si="206"/>
        <v/>
      </c>
      <c r="J470" s="446" t="str">
        <f t="shared" si="207"/>
        <v/>
      </c>
      <c r="K470" s="447" t="str">
        <f t="shared" si="208"/>
        <v/>
      </c>
      <c r="L470" s="355">
        <f t="shared" si="149"/>
        <v>0</v>
      </c>
      <c r="M470" s="356">
        <f t="shared" si="150"/>
        <v>0</v>
      </c>
      <c r="N470" s="357">
        <f t="shared" si="151"/>
        <v>0</v>
      </c>
      <c r="O470" s="435"/>
      <c r="P470" s="435"/>
      <c r="Q470" s="435"/>
      <c r="R470" s="435"/>
      <c r="S470" s="435"/>
      <c r="T470" s="673" t="str">
        <f>IF(C470="","",HLOOKUP(C470,'Subpart I Tables'!$C$17:$M$44,26,FALSE))</f>
        <v/>
      </c>
      <c r="U470" s="688" t="str">
        <f>IF(C470="","",HLOOKUP(C470,'Subpart I Tables'!$C$17:$M$44,27,FALSE))</f>
        <v/>
      </c>
      <c r="V470" s="689" t="str">
        <f>IF(C470="","",HLOOKUP(C470,'Subpart I Tables'!$C$17:$M$44,28,FALSE))</f>
        <v/>
      </c>
      <c r="W470" s="398"/>
      <c r="X470" s="435"/>
      <c r="Y470" s="435"/>
      <c r="Z470" s="435"/>
      <c r="AA470" s="435"/>
      <c r="AB470" s="435"/>
      <c r="AC470" s="435"/>
      <c r="AD470" s="435"/>
      <c r="AE470" s="435"/>
      <c r="AF470" s="435"/>
      <c r="AG470" s="435"/>
      <c r="AH470" s="435"/>
      <c r="AI470" s="435"/>
    </row>
    <row r="471" spans="1:35" s="436" customFormat="1" ht="18" customHeight="1" x14ac:dyDescent="0.25">
      <c r="A471" s="435"/>
      <c r="B471" s="992"/>
      <c r="C471" s="312" t="str">
        <f t="shared" ref="C471:D471" si="214">C407</f>
        <v/>
      </c>
      <c r="D471" s="312" t="str">
        <f t="shared" si="214"/>
        <v/>
      </c>
      <c r="E471" s="312" t="str">
        <f t="shared" si="187"/>
        <v/>
      </c>
      <c r="F471" s="312" t="str">
        <f t="shared" si="188"/>
        <v/>
      </c>
      <c r="G471" s="312" t="str">
        <f t="shared" si="189"/>
        <v/>
      </c>
      <c r="H471" s="679" t="str">
        <f t="shared" si="205"/>
        <v/>
      </c>
      <c r="I471" s="446" t="str">
        <f t="shared" si="206"/>
        <v/>
      </c>
      <c r="J471" s="446" t="str">
        <f t="shared" si="207"/>
        <v/>
      </c>
      <c r="K471" s="447" t="str">
        <f t="shared" si="208"/>
        <v/>
      </c>
      <c r="L471" s="355">
        <f t="shared" si="149"/>
        <v>0</v>
      </c>
      <c r="M471" s="356">
        <f t="shared" si="150"/>
        <v>0</v>
      </c>
      <c r="N471" s="357">
        <f t="shared" si="151"/>
        <v>0</v>
      </c>
      <c r="O471" s="435"/>
      <c r="P471" s="435"/>
      <c r="Q471" s="435"/>
      <c r="R471" s="435"/>
      <c r="S471" s="435"/>
      <c r="T471" s="673" t="str">
        <f>IF(C471="","",HLOOKUP(C471,'Subpart I Tables'!$C$17:$M$44,26,FALSE))</f>
        <v/>
      </c>
      <c r="U471" s="688" t="str">
        <f>IF(C471="","",HLOOKUP(C471,'Subpart I Tables'!$C$17:$M$44,27,FALSE))</f>
        <v/>
      </c>
      <c r="V471" s="689" t="str">
        <f>IF(C471="","",HLOOKUP(C471,'Subpart I Tables'!$C$17:$M$44,28,FALSE))</f>
        <v/>
      </c>
      <c r="W471" s="398"/>
      <c r="X471" s="435"/>
      <c r="Y471" s="435"/>
      <c r="Z471" s="435"/>
      <c r="AA471" s="435"/>
      <c r="AB471" s="435"/>
      <c r="AC471" s="435"/>
      <c r="AD471" s="435"/>
      <c r="AE471" s="435"/>
      <c r="AF471" s="435"/>
      <c r="AG471" s="435"/>
      <c r="AH471" s="435"/>
      <c r="AI471" s="435"/>
    </row>
    <row r="472" spans="1:35" s="436" customFormat="1" ht="18" customHeight="1" x14ac:dyDescent="0.25">
      <c r="A472" s="435"/>
      <c r="B472" s="992"/>
      <c r="C472" s="312" t="str">
        <f t="shared" ref="C472:D472" si="215">C408</f>
        <v/>
      </c>
      <c r="D472" s="312" t="str">
        <f t="shared" si="215"/>
        <v/>
      </c>
      <c r="E472" s="312" t="str">
        <f t="shared" si="187"/>
        <v/>
      </c>
      <c r="F472" s="312" t="str">
        <f t="shared" si="188"/>
        <v/>
      </c>
      <c r="G472" s="312" t="str">
        <f t="shared" si="189"/>
        <v/>
      </c>
      <c r="H472" s="679" t="str">
        <f t="shared" si="205"/>
        <v/>
      </c>
      <c r="I472" s="446" t="str">
        <f t="shared" si="206"/>
        <v/>
      </c>
      <c r="J472" s="446" t="str">
        <f t="shared" si="207"/>
        <v/>
      </c>
      <c r="K472" s="447" t="str">
        <f t="shared" si="208"/>
        <v/>
      </c>
      <c r="L472" s="355">
        <f t="shared" si="149"/>
        <v>0</v>
      </c>
      <c r="M472" s="356">
        <f t="shared" si="150"/>
        <v>0</v>
      </c>
      <c r="N472" s="357">
        <f t="shared" si="151"/>
        <v>0</v>
      </c>
      <c r="O472" s="435"/>
      <c r="P472" s="435"/>
      <c r="Q472" s="435"/>
      <c r="R472" s="435"/>
      <c r="S472" s="435"/>
      <c r="T472" s="673" t="str">
        <f>IF(C472="","",HLOOKUP(C472,'Subpart I Tables'!$C$17:$M$44,26,FALSE))</f>
        <v/>
      </c>
      <c r="U472" s="688" t="str">
        <f>IF(C472="","",HLOOKUP(C472,'Subpart I Tables'!$C$17:$M$44,27,FALSE))</f>
        <v/>
      </c>
      <c r="V472" s="689" t="str">
        <f>IF(C472="","",HLOOKUP(C472,'Subpart I Tables'!$C$17:$M$44,28,FALSE))</f>
        <v/>
      </c>
      <c r="W472" s="398"/>
      <c r="X472" s="435"/>
      <c r="Y472" s="435"/>
      <c r="Z472" s="435"/>
      <c r="AA472" s="435"/>
      <c r="AB472" s="435"/>
      <c r="AC472" s="435"/>
      <c r="AD472" s="435"/>
      <c r="AE472" s="435"/>
      <c r="AF472" s="435"/>
      <c r="AG472" s="435"/>
      <c r="AH472" s="435"/>
      <c r="AI472" s="435"/>
    </row>
    <row r="473" spans="1:35" s="436" customFormat="1" ht="18" customHeight="1" thickBot="1" x14ac:dyDescent="0.3">
      <c r="A473" s="435"/>
      <c r="B473" s="993"/>
      <c r="C473" s="317" t="str">
        <f>C409</f>
        <v/>
      </c>
      <c r="D473" s="317" t="str">
        <f>D409</f>
        <v/>
      </c>
      <c r="E473" s="317" t="str">
        <f t="shared" si="187"/>
        <v/>
      </c>
      <c r="F473" s="317" t="str">
        <f t="shared" si="188"/>
        <v/>
      </c>
      <c r="G473" s="317" t="str">
        <f t="shared" si="189"/>
        <v/>
      </c>
      <c r="H473" s="681" t="str">
        <f t="shared" si="191"/>
        <v/>
      </c>
      <c r="I473" s="449" t="str">
        <f t="shared" si="206"/>
        <v/>
      </c>
      <c r="J473" s="449" t="str">
        <f t="shared" si="207"/>
        <v/>
      </c>
      <c r="K473" s="450" t="str">
        <f t="shared" si="208"/>
        <v/>
      </c>
      <c r="L473" s="371">
        <f t="shared" si="149"/>
        <v>0</v>
      </c>
      <c r="M473" s="372">
        <f t="shared" si="150"/>
        <v>0</v>
      </c>
      <c r="N473" s="373">
        <f t="shared" si="151"/>
        <v>0</v>
      </c>
      <c r="O473" s="435"/>
      <c r="P473" s="435"/>
      <c r="Q473" s="435"/>
      <c r="R473" s="435"/>
      <c r="S473" s="435"/>
      <c r="T473" s="676" t="str">
        <f>IF(C473="","",HLOOKUP(C473,'Subpart I Tables'!$C$17:$M$44,26,FALSE))</f>
        <v/>
      </c>
      <c r="U473" s="690" t="str">
        <f>IF(C473="","",HLOOKUP(C473,'Subpart I Tables'!$C$17:$M$44,27,FALSE))</f>
        <v/>
      </c>
      <c r="V473" s="691" t="str">
        <f>IF(C473="","",HLOOKUP(C473,'Subpart I Tables'!$C$17:$M$44,28,FALSE))</f>
        <v/>
      </c>
      <c r="W473" s="398"/>
      <c r="X473" s="435"/>
      <c r="Y473" s="435"/>
      <c r="Z473" s="435"/>
      <c r="AA473" s="435"/>
      <c r="AB473" s="435"/>
      <c r="AC473" s="435"/>
      <c r="AD473" s="435"/>
      <c r="AE473" s="435"/>
      <c r="AF473" s="435"/>
      <c r="AG473" s="435"/>
      <c r="AH473" s="435"/>
      <c r="AI473" s="435"/>
    </row>
    <row r="474" spans="1:35" x14ac:dyDescent="0.2">
      <c r="A474" s="234"/>
      <c r="B474" s="234"/>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row>
    <row r="475" spans="1:35" ht="16.5" x14ac:dyDescent="0.3">
      <c r="A475" s="234"/>
      <c r="B475" s="234"/>
      <c r="C475" s="234"/>
      <c r="D475" s="234"/>
      <c r="E475" s="234"/>
      <c r="F475" s="234"/>
      <c r="G475" s="234"/>
      <c r="H475" s="234"/>
      <c r="I475" s="234"/>
      <c r="J475" s="234"/>
      <c r="K475" s="234"/>
      <c r="L475" s="234"/>
      <c r="N475" s="65" t="s">
        <v>414</v>
      </c>
      <c r="O475" s="234"/>
      <c r="P475" s="234"/>
      <c r="Q475" s="234"/>
      <c r="R475" s="234"/>
      <c r="S475" s="234"/>
      <c r="T475" s="234"/>
      <c r="U475" s="234"/>
      <c r="V475" s="234"/>
      <c r="W475" s="234"/>
      <c r="X475" s="234"/>
      <c r="Y475" s="234"/>
      <c r="Z475" s="234"/>
      <c r="AA475" s="234"/>
      <c r="AB475" s="234"/>
      <c r="AC475" s="234"/>
      <c r="AD475" s="234"/>
      <c r="AE475" s="234"/>
      <c r="AF475" s="234"/>
      <c r="AG475" s="234"/>
      <c r="AH475" s="234"/>
    </row>
    <row r="476" spans="1:35" x14ac:dyDescent="0.2">
      <c r="A476" s="234"/>
      <c r="B476" s="234"/>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row>
    <row r="477" spans="1:35" ht="15" x14ac:dyDescent="0.25">
      <c r="A477" s="234"/>
      <c r="B477" s="249" t="s">
        <v>53</v>
      </c>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row>
    <row r="478" spans="1:35" x14ac:dyDescent="0.2">
      <c r="A478" s="234"/>
      <c r="B478" s="246"/>
      <c r="C478" s="246"/>
      <c r="D478" s="246"/>
      <c r="E478" s="246"/>
      <c r="F478" s="246"/>
      <c r="G478" s="246"/>
      <c r="H478" s="246"/>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row>
    <row r="479" spans="1:35" x14ac:dyDescent="0.2">
      <c r="A479" s="234"/>
      <c r="B479" s="246"/>
      <c r="C479" s="246"/>
      <c r="D479" s="246"/>
      <c r="E479" s="246"/>
      <c r="F479" s="246"/>
      <c r="G479" s="246"/>
      <c r="H479" s="246"/>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row>
    <row r="480" spans="1:35" x14ac:dyDescent="0.2">
      <c r="A480" s="234"/>
      <c r="B480" s="246"/>
      <c r="C480" s="246"/>
      <c r="D480" s="246"/>
      <c r="E480" s="234"/>
      <c r="F480" s="234"/>
      <c r="G480" s="246"/>
      <c r="H480" s="246"/>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row>
    <row r="481" spans="1:32" x14ac:dyDescent="0.2">
      <c r="A481" s="234"/>
      <c r="B481" s="246"/>
      <c r="C481" s="246"/>
      <c r="D481" s="246"/>
      <c r="E481" s="234"/>
      <c r="F481" s="234"/>
      <c r="G481" s="246"/>
      <c r="H481" s="246"/>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row>
    <row r="482" spans="1:32" x14ac:dyDescent="0.2">
      <c r="A482" s="234"/>
      <c r="B482" s="246"/>
      <c r="C482" s="246"/>
      <c r="D482" s="246"/>
      <c r="E482" s="246"/>
      <c r="F482" s="246"/>
      <c r="G482" s="246"/>
      <c r="H482" s="246"/>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row>
    <row r="483" spans="1:32" s="436" customFormat="1" ht="18" customHeight="1" thickBot="1" x14ac:dyDescent="0.25">
      <c r="A483" s="234"/>
      <c r="B483" s="246"/>
      <c r="C483" s="246"/>
      <c r="D483" s="246"/>
      <c r="E483" s="246"/>
      <c r="F483" s="246"/>
      <c r="G483" s="246"/>
      <c r="H483" s="246"/>
      <c r="I483" s="234"/>
      <c r="J483" s="234"/>
      <c r="K483" s="234"/>
      <c r="L483" s="234"/>
      <c r="M483" s="234"/>
      <c r="N483" s="234"/>
      <c r="O483" s="234"/>
      <c r="P483" s="234"/>
      <c r="Q483" s="234"/>
      <c r="R483" s="234"/>
      <c r="S483" s="234"/>
      <c r="T483" s="435"/>
      <c r="U483" s="435"/>
      <c r="V483" s="435"/>
      <c r="W483" s="435"/>
      <c r="X483" s="435"/>
      <c r="Y483" s="435"/>
      <c r="Z483" s="435"/>
      <c r="AA483" s="435"/>
      <c r="AB483" s="435"/>
      <c r="AC483" s="435"/>
      <c r="AD483" s="435"/>
      <c r="AE483" s="435"/>
      <c r="AF483" s="435"/>
    </row>
    <row r="484" spans="1:32" s="436" customFormat="1" ht="68.25" customHeight="1" thickBot="1" x14ac:dyDescent="0.25">
      <c r="A484" s="234"/>
      <c r="B484" s="306" t="s">
        <v>35</v>
      </c>
      <c r="C484" s="468" t="s">
        <v>34</v>
      </c>
      <c r="D484" s="469" t="s">
        <v>428</v>
      </c>
      <c r="E484" s="246"/>
      <c r="F484" s="246"/>
      <c r="G484" s="246"/>
      <c r="H484" s="246"/>
      <c r="I484" s="234"/>
      <c r="J484" s="234"/>
      <c r="K484" s="234"/>
      <c r="L484" s="234"/>
      <c r="M484" s="234"/>
      <c r="N484" s="234"/>
      <c r="O484" s="234"/>
      <c r="P484" s="234"/>
      <c r="Q484" s="234"/>
      <c r="R484" s="234"/>
      <c r="S484" s="234"/>
      <c r="T484" s="435"/>
      <c r="U484" s="435"/>
      <c r="V484" s="435"/>
      <c r="W484" s="435"/>
      <c r="X484" s="435"/>
      <c r="Y484" s="435"/>
      <c r="Z484" s="435"/>
      <c r="AA484" s="435"/>
      <c r="AB484" s="435"/>
      <c r="AC484" s="435"/>
      <c r="AD484" s="435"/>
      <c r="AE484" s="435"/>
      <c r="AF484" s="435"/>
    </row>
    <row r="485" spans="1:32" s="436" customFormat="1" ht="18" customHeight="1" x14ac:dyDescent="0.25">
      <c r="A485" s="435"/>
      <c r="B485" s="978" t="s">
        <v>188</v>
      </c>
      <c r="C485" s="350">
        <f>C204</f>
        <v>0</v>
      </c>
      <c r="D485" s="849">
        <f>SUMIF($C$355:$C$365,C485,$H$355:$H$365)</f>
        <v>0</v>
      </c>
      <c r="E485" s="471"/>
      <c r="F485" s="471"/>
      <c r="G485" s="471"/>
      <c r="H485" s="471"/>
      <c r="I485" s="435"/>
      <c r="J485" s="435"/>
      <c r="K485" s="435"/>
      <c r="L485" s="435"/>
      <c r="M485" s="435"/>
      <c r="N485" s="435"/>
      <c r="O485" s="435"/>
      <c r="P485" s="435"/>
      <c r="Q485" s="435"/>
      <c r="R485" s="435"/>
      <c r="S485" s="435"/>
      <c r="T485" s="435"/>
      <c r="U485" s="435"/>
      <c r="V485" s="435"/>
      <c r="W485" s="435"/>
      <c r="X485" s="435"/>
      <c r="Y485" s="435"/>
      <c r="Z485" s="435"/>
      <c r="AA485" s="435"/>
      <c r="AB485" s="435"/>
      <c r="AC485" s="435"/>
      <c r="AD485" s="435"/>
      <c r="AE485" s="435"/>
      <c r="AF485" s="435"/>
    </row>
    <row r="486" spans="1:32" s="436" customFormat="1" ht="18" customHeight="1" x14ac:dyDescent="0.25">
      <c r="A486" s="435"/>
      <c r="B486" s="979"/>
      <c r="C486" s="358">
        <f t="shared" ref="C486:C539" si="216">C205</f>
        <v>0</v>
      </c>
      <c r="D486" s="850">
        <f t="shared" ref="D486:D495" si="217">SUMIF($C$355:$C$365,C486,$H$355:$H$365)</f>
        <v>0</v>
      </c>
      <c r="E486" s="471"/>
      <c r="F486" s="471"/>
      <c r="G486" s="471"/>
      <c r="H486" s="471"/>
      <c r="I486" s="435"/>
      <c r="J486" s="435"/>
      <c r="K486" s="435"/>
      <c r="L486" s="435"/>
      <c r="M486" s="435"/>
      <c r="N486" s="435"/>
      <c r="O486" s="435"/>
      <c r="P486" s="435"/>
      <c r="Q486" s="435"/>
      <c r="R486" s="435"/>
      <c r="S486" s="435"/>
      <c r="T486" s="435"/>
      <c r="U486" s="435"/>
      <c r="V486" s="435"/>
      <c r="W486" s="435"/>
      <c r="X486" s="435"/>
      <c r="Y486" s="435"/>
      <c r="Z486" s="435"/>
      <c r="AA486" s="435"/>
      <c r="AB486" s="435"/>
      <c r="AC486" s="435"/>
      <c r="AD486" s="435"/>
      <c r="AE486" s="435"/>
      <c r="AF486" s="435"/>
    </row>
    <row r="487" spans="1:32" s="436" customFormat="1" ht="18" customHeight="1" x14ac:dyDescent="0.25">
      <c r="A487" s="435"/>
      <c r="B487" s="979"/>
      <c r="C487" s="358">
        <f t="shared" si="216"/>
        <v>0</v>
      </c>
      <c r="D487" s="850">
        <f t="shared" si="217"/>
        <v>0</v>
      </c>
      <c r="E487" s="471"/>
      <c r="F487" s="471"/>
      <c r="G487" s="471"/>
      <c r="H487" s="471"/>
      <c r="I487" s="435"/>
      <c r="J487" s="435"/>
      <c r="K487" s="435"/>
      <c r="L487" s="435"/>
      <c r="M487" s="435"/>
      <c r="N487" s="435"/>
      <c r="O487" s="435"/>
      <c r="P487" s="435"/>
      <c r="Q487" s="435"/>
      <c r="R487" s="435"/>
      <c r="S487" s="435"/>
      <c r="T487" s="435"/>
      <c r="U487" s="435"/>
      <c r="V487" s="435"/>
      <c r="W487" s="435"/>
      <c r="X487" s="435"/>
      <c r="Y487" s="435"/>
      <c r="Z487" s="435"/>
      <c r="AA487" s="435"/>
      <c r="AB487" s="435"/>
      <c r="AC487" s="435"/>
      <c r="AD487" s="435"/>
      <c r="AE487" s="435"/>
      <c r="AF487" s="435"/>
    </row>
    <row r="488" spans="1:32" s="436" customFormat="1" ht="18" customHeight="1" x14ac:dyDescent="0.25">
      <c r="A488" s="435"/>
      <c r="B488" s="979"/>
      <c r="C488" s="358">
        <f t="shared" si="216"/>
        <v>0</v>
      </c>
      <c r="D488" s="850">
        <f t="shared" si="217"/>
        <v>0</v>
      </c>
      <c r="E488" s="471"/>
      <c r="F488" s="471"/>
      <c r="G488" s="471"/>
      <c r="H488" s="471"/>
      <c r="I488" s="435"/>
      <c r="J488" s="435"/>
      <c r="K488" s="435"/>
      <c r="L488" s="435"/>
      <c r="M488" s="435"/>
      <c r="N488" s="435"/>
      <c r="O488" s="435"/>
      <c r="P488" s="435"/>
      <c r="Q488" s="435"/>
      <c r="R488" s="435"/>
      <c r="S488" s="435"/>
      <c r="T488" s="435"/>
      <c r="U488" s="435"/>
      <c r="V488" s="435"/>
      <c r="W488" s="435"/>
      <c r="X488" s="435"/>
      <c r="Y488" s="435"/>
      <c r="Z488" s="435"/>
      <c r="AA488" s="435"/>
      <c r="AB488" s="435"/>
      <c r="AC488" s="435"/>
      <c r="AD488" s="435"/>
      <c r="AE488" s="435"/>
      <c r="AF488" s="435"/>
    </row>
    <row r="489" spans="1:32" s="436" customFormat="1" ht="18" customHeight="1" x14ac:dyDescent="0.25">
      <c r="A489" s="435"/>
      <c r="B489" s="979"/>
      <c r="C489" s="358">
        <f t="shared" si="216"/>
        <v>0</v>
      </c>
      <c r="D489" s="850">
        <f t="shared" si="217"/>
        <v>0</v>
      </c>
      <c r="E489" s="471"/>
      <c r="F489" s="471"/>
      <c r="G489" s="471"/>
      <c r="H489" s="471"/>
      <c r="I489" s="435"/>
      <c r="J489" s="435"/>
      <c r="K489" s="435"/>
      <c r="L489" s="435"/>
      <c r="M489" s="435"/>
      <c r="N489" s="435"/>
      <c r="O489" s="435"/>
      <c r="P489" s="435"/>
      <c r="Q489" s="435"/>
      <c r="R489" s="435"/>
      <c r="S489" s="435"/>
      <c r="T489" s="435"/>
      <c r="U489" s="435"/>
      <c r="V489" s="435"/>
      <c r="W489" s="435"/>
      <c r="X489" s="435"/>
      <c r="Y489" s="435"/>
      <c r="Z489" s="435"/>
      <c r="AA489" s="435"/>
      <c r="AB489" s="435"/>
      <c r="AC489" s="435"/>
      <c r="AD489" s="435"/>
      <c r="AE489" s="435"/>
      <c r="AF489" s="435"/>
    </row>
    <row r="490" spans="1:32" s="436" customFormat="1" ht="18" customHeight="1" x14ac:dyDescent="0.25">
      <c r="A490" s="435"/>
      <c r="B490" s="979"/>
      <c r="C490" s="358">
        <f t="shared" si="216"/>
        <v>0</v>
      </c>
      <c r="D490" s="850">
        <f t="shared" si="217"/>
        <v>0</v>
      </c>
      <c r="E490" s="471"/>
      <c r="F490" s="471"/>
      <c r="G490" s="471"/>
      <c r="H490" s="471"/>
      <c r="I490" s="435"/>
      <c r="J490" s="435"/>
      <c r="K490" s="435"/>
      <c r="L490" s="435"/>
      <c r="M490" s="435"/>
      <c r="N490" s="435"/>
      <c r="O490" s="435"/>
      <c r="P490" s="435"/>
      <c r="Q490" s="435"/>
      <c r="R490" s="435"/>
      <c r="S490" s="435"/>
      <c r="T490" s="435"/>
      <c r="U490" s="435"/>
      <c r="V490" s="435"/>
      <c r="W490" s="435"/>
      <c r="X490" s="435"/>
      <c r="Y490" s="435"/>
      <c r="Z490" s="435"/>
      <c r="AA490" s="435"/>
      <c r="AB490" s="435"/>
      <c r="AC490" s="435"/>
      <c r="AD490" s="435"/>
      <c r="AE490" s="435"/>
      <c r="AF490" s="435"/>
    </row>
    <row r="491" spans="1:32" s="436" customFormat="1" ht="18" customHeight="1" x14ac:dyDescent="0.25">
      <c r="A491" s="435"/>
      <c r="B491" s="979"/>
      <c r="C491" s="358">
        <f t="shared" si="216"/>
        <v>0</v>
      </c>
      <c r="D491" s="850">
        <f t="shared" si="217"/>
        <v>0</v>
      </c>
      <c r="E491" s="471"/>
      <c r="F491" s="471"/>
      <c r="G491" s="471"/>
      <c r="H491" s="471"/>
      <c r="I491" s="435"/>
      <c r="J491" s="435"/>
      <c r="K491" s="435"/>
      <c r="L491" s="435"/>
      <c r="M491" s="435"/>
      <c r="N491" s="435"/>
      <c r="O491" s="435"/>
      <c r="P491" s="435"/>
      <c r="Q491" s="435"/>
      <c r="R491" s="435"/>
      <c r="S491" s="435"/>
      <c r="T491" s="435"/>
      <c r="U491" s="435"/>
      <c r="V491" s="435"/>
      <c r="W491" s="435"/>
      <c r="X491" s="435"/>
      <c r="Y491" s="435"/>
      <c r="Z491" s="435"/>
      <c r="AA491" s="435"/>
      <c r="AB491" s="435"/>
      <c r="AC491" s="435"/>
      <c r="AD491" s="435"/>
      <c r="AE491" s="435"/>
      <c r="AF491" s="435"/>
    </row>
    <row r="492" spans="1:32" s="436" customFormat="1" ht="18" customHeight="1" x14ac:dyDescent="0.25">
      <c r="A492" s="435"/>
      <c r="B492" s="979"/>
      <c r="C492" s="358">
        <f t="shared" si="216"/>
        <v>0</v>
      </c>
      <c r="D492" s="850">
        <f t="shared" si="217"/>
        <v>0</v>
      </c>
      <c r="E492" s="471"/>
      <c r="F492" s="471"/>
      <c r="G492" s="471"/>
      <c r="H492" s="471"/>
      <c r="I492" s="435"/>
      <c r="J492" s="435"/>
      <c r="K492" s="435"/>
      <c r="L492" s="435"/>
      <c r="M492" s="435"/>
      <c r="N492" s="435"/>
      <c r="O492" s="435"/>
      <c r="P492" s="435"/>
      <c r="Q492" s="435"/>
      <c r="R492" s="435"/>
      <c r="S492" s="435"/>
      <c r="T492" s="435"/>
      <c r="U492" s="435"/>
      <c r="V492" s="435"/>
      <c r="W492" s="435"/>
      <c r="X492" s="435"/>
      <c r="Y492" s="435"/>
      <c r="Z492" s="435"/>
      <c r="AA492" s="435"/>
      <c r="AB492" s="435"/>
      <c r="AC492" s="435"/>
      <c r="AD492" s="435"/>
      <c r="AE492" s="435"/>
      <c r="AF492" s="435"/>
    </row>
    <row r="493" spans="1:32" s="436" customFormat="1" ht="18" customHeight="1" x14ac:dyDescent="0.25">
      <c r="A493" s="435"/>
      <c r="B493" s="979"/>
      <c r="C493" s="358">
        <f t="shared" si="216"/>
        <v>0</v>
      </c>
      <c r="D493" s="850">
        <f t="shared" si="217"/>
        <v>0</v>
      </c>
      <c r="E493" s="471"/>
      <c r="F493" s="471"/>
      <c r="G493" s="471"/>
      <c r="H493" s="471"/>
      <c r="I493" s="435"/>
      <c r="J493" s="435"/>
      <c r="K493" s="435"/>
      <c r="L493" s="435"/>
      <c r="M493" s="435"/>
      <c r="N493" s="435"/>
      <c r="O493" s="435"/>
      <c r="P493" s="435"/>
      <c r="Q493" s="435"/>
      <c r="R493" s="435"/>
      <c r="S493" s="435"/>
      <c r="T493" s="435"/>
      <c r="U493" s="435"/>
      <c r="V493" s="435"/>
      <c r="W493" s="435"/>
      <c r="X493" s="435"/>
      <c r="Y493" s="435"/>
      <c r="Z493" s="435"/>
      <c r="AA493" s="435"/>
      <c r="AB493" s="435"/>
      <c r="AC493" s="435"/>
      <c r="AD493" s="435"/>
      <c r="AE493" s="435"/>
      <c r="AF493" s="435"/>
    </row>
    <row r="494" spans="1:32" s="436" customFormat="1" ht="18" customHeight="1" x14ac:dyDescent="0.25">
      <c r="A494" s="435"/>
      <c r="B494" s="979"/>
      <c r="C494" s="358">
        <f t="shared" si="216"/>
        <v>0</v>
      </c>
      <c r="D494" s="850">
        <f t="shared" si="217"/>
        <v>0</v>
      </c>
      <c r="E494" s="471"/>
      <c r="F494" s="471"/>
      <c r="G494" s="471"/>
      <c r="H494" s="471"/>
      <c r="I494" s="435"/>
      <c r="J494" s="435"/>
      <c r="K494" s="435"/>
      <c r="L494" s="435"/>
      <c r="M494" s="435"/>
      <c r="N494" s="435"/>
      <c r="O494" s="435"/>
      <c r="P494" s="435"/>
      <c r="Q494" s="435"/>
      <c r="R494" s="435"/>
      <c r="S494" s="435"/>
      <c r="T494" s="435"/>
      <c r="U494" s="435"/>
      <c r="V494" s="435"/>
      <c r="W494" s="435"/>
      <c r="X494" s="435"/>
      <c r="Y494" s="435"/>
      <c r="Z494" s="435"/>
      <c r="AA494" s="435"/>
      <c r="AB494" s="435"/>
      <c r="AC494" s="435"/>
      <c r="AD494" s="435"/>
      <c r="AE494" s="435"/>
      <c r="AF494" s="435"/>
    </row>
    <row r="495" spans="1:32" s="436" customFormat="1" ht="18" customHeight="1" thickBot="1" x14ac:dyDescent="0.3">
      <c r="A495" s="435"/>
      <c r="B495" s="980"/>
      <c r="C495" s="374">
        <f t="shared" si="216"/>
        <v>0</v>
      </c>
      <c r="D495" s="851">
        <f t="shared" si="217"/>
        <v>0</v>
      </c>
      <c r="E495" s="471"/>
      <c r="F495" s="471"/>
      <c r="G495" s="471"/>
      <c r="H495" s="471"/>
      <c r="I495" s="435"/>
      <c r="J495" s="435"/>
      <c r="K495" s="435"/>
      <c r="L495" s="435"/>
      <c r="M495" s="435"/>
      <c r="N495" s="435"/>
      <c r="O495" s="435"/>
      <c r="P495" s="435"/>
      <c r="Q495" s="435"/>
      <c r="R495" s="435"/>
      <c r="S495" s="435"/>
      <c r="T495" s="435"/>
      <c r="U495" s="435"/>
      <c r="V495" s="435"/>
      <c r="W495" s="435"/>
      <c r="X495" s="435"/>
      <c r="Y495" s="435"/>
      <c r="Z495" s="435"/>
      <c r="AA495" s="435"/>
      <c r="AB495" s="435"/>
      <c r="AC495" s="435"/>
      <c r="AD495" s="435"/>
      <c r="AE495" s="435"/>
      <c r="AF495" s="435"/>
    </row>
    <row r="496" spans="1:32" s="436" customFormat="1" ht="18" customHeight="1" x14ac:dyDescent="0.25">
      <c r="A496" s="435"/>
      <c r="B496" s="929" t="s">
        <v>37</v>
      </c>
      <c r="C496" s="692">
        <f t="shared" si="216"/>
        <v>0</v>
      </c>
      <c r="D496" s="867">
        <f>SUMIF($C$366:$C$376,C496,$H$366:$H$376)</f>
        <v>0</v>
      </c>
      <c r="E496" s="471"/>
      <c r="F496" s="471"/>
      <c r="G496" s="471"/>
      <c r="H496" s="471"/>
      <c r="I496" s="435"/>
      <c r="J496" s="435"/>
      <c r="K496" s="435"/>
      <c r="L496" s="435"/>
      <c r="M496" s="435"/>
      <c r="N496" s="435"/>
      <c r="O496" s="435"/>
      <c r="P496" s="435"/>
      <c r="Q496" s="435"/>
      <c r="R496" s="435"/>
      <c r="S496" s="435"/>
      <c r="T496" s="435"/>
      <c r="U496" s="435"/>
      <c r="V496" s="435"/>
      <c r="W496" s="435"/>
      <c r="X496" s="435"/>
      <c r="Y496" s="435"/>
      <c r="Z496" s="435"/>
      <c r="AA496" s="435"/>
      <c r="AB496" s="435"/>
      <c r="AC496" s="435"/>
      <c r="AD496" s="435"/>
      <c r="AE496" s="435"/>
      <c r="AF496" s="435"/>
    </row>
    <row r="497" spans="1:32" s="436" customFormat="1" ht="18" customHeight="1" x14ac:dyDescent="0.25">
      <c r="A497" s="435"/>
      <c r="B497" s="930"/>
      <c r="C497" s="693">
        <f t="shared" si="216"/>
        <v>0</v>
      </c>
      <c r="D497" s="867">
        <f t="shared" ref="D497:D506" si="218">SUMIF($C$366:$C$376,C497,$H$366:$H$376)</f>
        <v>0</v>
      </c>
      <c r="E497" s="471"/>
      <c r="F497" s="471"/>
      <c r="G497" s="471"/>
      <c r="H497" s="471"/>
      <c r="I497" s="435"/>
      <c r="J497" s="435"/>
      <c r="K497" s="435"/>
      <c r="L497" s="435"/>
      <c r="M497" s="435"/>
      <c r="N497" s="435"/>
      <c r="O497" s="435"/>
      <c r="P497" s="435"/>
      <c r="Q497" s="435"/>
      <c r="R497" s="435"/>
      <c r="S497" s="435"/>
      <c r="T497" s="435"/>
      <c r="U497" s="435"/>
      <c r="V497" s="435"/>
      <c r="W497" s="435"/>
      <c r="X497" s="435"/>
      <c r="Y497" s="435"/>
      <c r="Z497" s="435"/>
      <c r="AA497" s="435"/>
      <c r="AB497" s="435"/>
      <c r="AC497" s="435"/>
      <c r="AD497" s="435"/>
      <c r="AE497" s="435"/>
      <c r="AF497" s="435"/>
    </row>
    <row r="498" spans="1:32" s="436" customFormat="1" ht="18" customHeight="1" x14ac:dyDescent="0.25">
      <c r="A498" s="435"/>
      <c r="B498" s="930"/>
      <c r="C498" s="693">
        <f t="shared" si="216"/>
        <v>0</v>
      </c>
      <c r="D498" s="867">
        <f t="shared" si="218"/>
        <v>0</v>
      </c>
      <c r="E498" s="471"/>
      <c r="F498" s="471"/>
      <c r="G498" s="471"/>
      <c r="H498" s="471"/>
      <c r="I498" s="435"/>
      <c r="J498" s="435"/>
      <c r="K498" s="435"/>
      <c r="L498" s="435"/>
      <c r="M498" s="435"/>
      <c r="N498" s="435"/>
      <c r="O498" s="435"/>
      <c r="P498" s="435"/>
      <c r="Q498" s="435"/>
      <c r="R498" s="435"/>
      <c r="S498" s="435"/>
      <c r="T498" s="435"/>
      <c r="U498" s="435"/>
      <c r="V498" s="435"/>
      <c r="W498" s="435"/>
      <c r="X498" s="435"/>
      <c r="Y498" s="435"/>
      <c r="Z498" s="435"/>
      <c r="AA498" s="435"/>
      <c r="AB498" s="435"/>
      <c r="AC498" s="435"/>
      <c r="AD498" s="435"/>
      <c r="AE498" s="435"/>
      <c r="AF498" s="435"/>
    </row>
    <row r="499" spans="1:32" s="436" customFormat="1" ht="18" customHeight="1" x14ac:dyDescent="0.25">
      <c r="A499" s="435"/>
      <c r="B499" s="930"/>
      <c r="C499" s="693">
        <f t="shared" si="216"/>
        <v>0</v>
      </c>
      <c r="D499" s="867">
        <f t="shared" si="218"/>
        <v>0</v>
      </c>
      <c r="E499" s="471"/>
      <c r="F499" s="471"/>
      <c r="G499" s="471"/>
      <c r="H499" s="471"/>
      <c r="I499" s="435"/>
      <c r="J499" s="435"/>
      <c r="K499" s="435"/>
      <c r="L499" s="435"/>
      <c r="M499" s="435"/>
      <c r="N499" s="435"/>
      <c r="O499" s="435"/>
      <c r="P499" s="435"/>
      <c r="Q499" s="435"/>
      <c r="R499" s="435"/>
      <c r="S499" s="435"/>
      <c r="T499" s="435"/>
      <c r="U499" s="435"/>
      <c r="V499" s="435"/>
      <c r="W499" s="435"/>
      <c r="X499" s="435"/>
      <c r="Y499" s="435"/>
      <c r="Z499" s="435"/>
      <c r="AA499" s="435"/>
      <c r="AB499" s="435"/>
      <c r="AC499" s="435"/>
      <c r="AD499" s="435"/>
      <c r="AE499" s="435"/>
      <c r="AF499" s="435"/>
    </row>
    <row r="500" spans="1:32" s="436" customFormat="1" ht="18" customHeight="1" x14ac:dyDescent="0.25">
      <c r="A500" s="435"/>
      <c r="B500" s="930"/>
      <c r="C500" s="693">
        <f t="shared" si="216"/>
        <v>0</v>
      </c>
      <c r="D500" s="867">
        <f t="shared" si="218"/>
        <v>0</v>
      </c>
      <c r="E500" s="471"/>
      <c r="F500" s="471"/>
      <c r="G500" s="471"/>
      <c r="H500" s="471"/>
      <c r="I500" s="435"/>
      <c r="J500" s="435"/>
      <c r="K500" s="435"/>
      <c r="L500" s="435"/>
      <c r="M500" s="435"/>
      <c r="N500" s="435"/>
      <c r="O500" s="435"/>
      <c r="P500" s="435"/>
      <c r="Q500" s="435"/>
      <c r="R500" s="435"/>
      <c r="S500" s="435"/>
      <c r="T500" s="435"/>
      <c r="U500" s="435"/>
      <c r="V500" s="435"/>
      <c r="W500" s="435"/>
      <c r="X500" s="435"/>
      <c r="Y500" s="435"/>
      <c r="Z500" s="435"/>
      <c r="AA500" s="435"/>
      <c r="AB500" s="435"/>
      <c r="AC500" s="435"/>
      <c r="AD500" s="435"/>
      <c r="AE500" s="435"/>
      <c r="AF500" s="435"/>
    </row>
    <row r="501" spans="1:32" s="436" customFormat="1" ht="18" customHeight="1" x14ac:dyDescent="0.25">
      <c r="A501" s="435"/>
      <c r="B501" s="930"/>
      <c r="C501" s="693">
        <f t="shared" si="216"/>
        <v>0</v>
      </c>
      <c r="D501" s="867">
        <f t="shared" si="218"/>
        <v>0</v>
      </c>
      <c r="E501" s="471"/>
      <c r="F501" s="471"/>
      <c r="G501" s="471"/>
      <c r="H501" s="471"/>
      <c r="I501" s="435"/>
      <c r="J501" s="435"/>
      <c r="K501" s="435"/>
      <c r="L501" s="435"/>
      <c r="M501" s="435"/>
      <c r="N501" s="435"/>
      <c r="O501" s="435"/>
      <c r="P501" s="435"/>
      <c r="Q501" s="435"/>
      <c r="R501" s="435"/>
      <c r="S501" s="435"/>
      <c r="T501" s="435"/>
      <c r="U501" s="435"/>
      <c r="V501" s="435"/>
      <c r="W501" s="435"/>
      <c r="X501" s="435"/>
      <c r="Y501" s="435"/>
      <c r="Z501" s="435"/>
      <c r="AA501" s="435"/>
      <c r="AB501" s="435"/>
      <c r="AC501" s="435"/>
      <c r="AD501" s="435"/>
      <c r="AE501" s="435"/>
      <c r="AF501" s="435"/>
    </row>
    <row r="502" spans="1:32" s="436" customFormat="1" ht="18" customHeight="1" x14ac:dyDescent="0.25">
      <c r="A502" s="435"/>
      <c r="B502" s="930"/>
      <c r="C502" s="693">
        <f t="shared" si="216"/>
        <v>0</v>
      </c>
      <c r="D502" s="867">
        <f t="shared" si="218"/>
        <v>0</v>
      </c>
      <c r="E502" s="471"/>
      <c r="F502" s="471"/>
      <c r="G502" s="471"/>
      <c r="H502" s="471"/>
      <c r="I502" s="435"/>
      <c r="J502" s="435"/>
      <c r="K502" s="435"/>
      <c r="L502" s="435"/>
      <c r="M502" s="435"/>
      <c r="N502" s="435"/>
      <c r="O502" s="435"/>
      <c r="P502" s="435"/>
      <c r="Q502" s="435"/>
      <c r="R502" s="435"/>
      <c r="S502" s="435"/>
      <c r="T502" s="435"/>
      <c r="U502" s="435"/>
      <c r="V502" s="435"/>
      <c r="W502" s="435"/>
      <c r="X502" s="435"/>
      <c r="Y502" s="435"/>
      <c r="Z502" s="435"/>
      <c r="AA502" s="435"/>
      <c r="AB502" s="435"/>
      <c r="AC502" s="435"/>
      <c r="AD502" s="435"/>
      <c r="AE502" s="435"/>
      <c r="AF502" s="435"/>
    </row>
    <row r="503" spans="1:32" s="436" customFormat="1" ht="18" customHeight="1" x14ac:dyDescent="0.25">
      <c r="A503" s="435"/>
      <c r="B503" s="930"/>
      <c r="C503" s="693">
        <f t="shared" si="216"/>
        <v>0</v>
      </c>
      <c r="D503" s="867">
        <f t="shared" si="218"/>
        <v>0</v>
      </c>
      <c r="E503" s="471"/>
      <c r="F503" s="471"/>
      <c r="G503" s="471"/>
      <c r="H503" s="471"/>
      <c r="I503" s="435"/>
      <c r="J503" s="435"/>
      <c r="K503" s="435"/>
      <c r="L503" s="435"/>
      <c r="M503" s="435"/>
      <c r="N503" s="435"/>
      <c r="O503" s="435"/>
      <c r="P503" s="435"/>
      <c r="Q503" s="435"/>
      <c r="R503" s="435"/>
      <c r="S503" s="435"/>
      <c r="T503" s="435"/>
      <c r="U503" s="435"/>
      <c r="V503" s="435"/>
      <c r="W503" s="435"/>
      <c r="X503" s="435"/>
      <c r="Y503" s="435"/>
      <c r="Z503" s="435"/>
      <c r="AA503" s="435"/>
      <c r="AB503" s="435"/>
      <c r="AC503" s="435"/>
      <c r="AD503" s="435"/>
      <c r="AE503" s="435"/>
      <c r="AF503" s="435"/>
    </row>
    <row r="504" spans="1:32" s="436" customFormat="1" ht="18" customHeight="1" x14ac:dyDescent="0.25">
      <c r="A504" s="435"/>
      <c r="B504" s="930"/>
      <c r="C504" s="693">
        <f t="shared" si="216"/>
        <v>0</v>
      </c>
      <c r="D504" s="867">
        <f t="shared" si="218"/>
        <v>0</v>
      </c>
      <c r="E504" s="471"/>
      <c r="F504" s="471"/>
      <c r="G504" s="471"/>
      <c r="H504" s="471"/>
      <c r="I504" s="435"/>
      <c r="J504" s="435"/>
      <c r="K504" s="435"/>
      <c r="L504" s="435"/>
      <c r="M504" s="435"/>
      <c r="N504" s="435"/>
      <c r="O504" s="435"/>
      <c r="P504" s="435"/>
      <c r="Q504" s="435"/>
      <c r="R504" s="435"/>
      <c r="S504" s="435"/>
      <c r="T504" s="435"/>
      <c r="U504" s="435"/>
      <c r="V504" s="435"/>
      <c r="W504" s="435"/>
      <c r="X504" s="435"/>
      <c r="Y504" s="435"/>
      <c r="Z504" s="435"/>
      <c r="AA504" s="435"/>
      <c r="AB504" s="435"/>
      <c r="AC504" s="435"/>
      <c r="AD504" s="435"/>
      <c r="AE504" s="435"/>
      <c r="AF504" s="435"/>
    </row>
    <row r="505" spans="1:32" s="436" customFormat="1" ht="18" customHeight="1" x14ac:dyDescent="0.25">
      <c r="A505" s="435"/>
      <c r="B505" s="930"/>
      <c r="C505" s="693">
        <f t="shared" si="216"/>
        <v>0</v>
      </c>
      <c r="D505" s="867">
        <f t="shared" si="218"/>
        <v>0</v>
      </c>
      <c r="E505" s="471"/>
      <c r="F505" s="471"/>
      <c r="G505" s="471"/>
      <c r="H505" s="471"/>
      <c r="I505" s="435"/>
      <c r="J505" s="435"/>
      <c r="K505" s="435"/>
      <c r="L505" s="435"/>
      <c r="M505" s="435"/>
      <c r="N505" s="435"/>
      <c r="O505" s="435"/>
      <c r="P505" s="435"/>
      <c r="Q505" s="435"/>
      <c r="R505" s="435"/>
      <c r="S505" s="435"/>
      <c r="T505" s="435"/>
      <c r="U505" s="435"/>
      <c r="V505" s="435"/>
      <c r="W505" s="435"/>
      <c r="X505" s="435"/>
      <c r="Y505" s="435"/>
      <c r="Z505" s="435"/>
      <c r="AA505" s="435"/>
      <c r="AB505" s="435"/>
      <c r="AC505" s="435"/>
      <c r="AD505" s="435"/>
      <c r="AE505" s="435"/>
      <c r="AF505" s="435"/>
    </row>
    <row r="506" spans="1:32" s="436" customFormat="1" ht="18" customHeight="1" thickBot="1" x14ac:dyDescent="0.3">
      <c r="A506" s="435"/>
      <c r="B506" s="931"/>
      <c r="C506" s="694">
        <f t="shared" si="216"/>
        <v>0</v>
      </c>
      <c r="D506" s="868">
        <f t="shared" si="218"/>
        <v>0</v>
      </c>
      <c r="E506" s="471"/>
      <c r="F506" s="471"/>
      <c r="G506" s="471"/>
      <c r="H506" s="471"/>
      <c r="I506" s="435"/>
      <c r="J506" s="435"/>
      <c r="K506" s="435"/>
      <c r="L506" s="435"/>
      <c r="M506" s="435"/>
      <c r="N506" s="435"/>
      <c r="O506" s="435"/>
      <c r="P506" s="435"/>
      <c r="Q506" s="435"/>
      <c r="R506" s="435"/>
      <c r="S506" s="435"/>
      <c r="T506" s="435"/>
      <c r="U506" s="435"/>
      <c r="V506" s="435"/>
      <c r="W506" s="435"/>
      <c r="X506" s="435"/>
      <c r="Y506" s="435"/>
      <c r="Z506" s="435"/>
      <c r="AA506" s="435"/>
      <c r="AB506" s="435"/>
      <c r="AC506" s="435"/>
      <c r="AD506" s="435"/>
      <c r="AE506" s="435"/>
      <c r="AF506" s="435"/>
    </row>
    <row r="507" spans="1:32" s="436" customFormat="1" ht="18" customHeight="1" x14ac:dyDescent="0.25">
      <c r="A507" s="435"/>
      <c r="B507" s="988" t="s">
        <v>16</v>
      </c>
      <c r="C507" s="695">
        <f t="shared" si="216"/>
        <v>0</v>
      </c>
      <c r="D507" s="867">
        <f>SUMIF($C$377:$C$387,C507,$H$377:$H$387)</f>
        <v>0</v>
      </c>
      <c r="E507" s="471"/>
      <c r="F507" s="471"/>
      <c r="G507" s="471"/>
      <c r="H507" s="471"/>
      <c r="I507" s="435"/>
      <c r="J507" s="435"/>
      <c r="K507" s="435"/>
      <c r="L507" s="435"/>
      <c r="M507" s="435"/>
      <c r="N507" s="435"/>
      <c r="O507" s="435"/>
      <c r="P507" s="435"/>
      <c r="Q507" s="435"/>
      <c r="R507" s="435"/>
      <c r="S507" s="435"/>
      <c r="T507" s="435"/>
      <c r="U507" s="435"/>
      <c r="V507" s="435"/>
      <c r="W507" s="435"/>
      <c r="X507" s="435"/>
      <c r="Y507" s="435"/>
      <c r="Z507" s="435"/>
      <c r="AA507" s="435"/>
      <c r="AB507" s="435"/>
      <c r="AC507" s="435"/>
      <c r="AD507" s="435"/>
      <c r="AE507" s="435"/>
      <c r="AF507" s="435"/>
    </row>
    <row r="508" spans="1:32" s="436" customFormat="1" ht="18" customHeight="1" x14ac:dyDescent="0.25">
      <c r="A508" s="435"/>
      <c r="B508" s="989"/>
      <c r="C508" s="693">
        <f t="shared" si="216"/>
        <v>0</v>
      </c>
      <c r="D508" s="867">
        <f t="shared" ref="D508:D517" si="219">SUMIF($C$377:$C$387,C508,$H$377:$H$387)</f>
        <v>0</v>
      </c>
      <c r="E508" s="471"/>
      <c r="F508" s="471"/>
      <c r="G508" s="471"/>
      <c r="H508" s="471"/>
      <c r="I508" s="435"/>
      <c r="J508" s="435"/>
      <c r="K508" s="435"/>
      <c r="L508" s="435"/>
      <c r="M508" s="435"/>
      <c r="N508" s="435"/>
      <c r="O508" s="435"/>
      <c r="P508" s="435"/>
      <c r="Q508" s="435"/>
      <c r="R508" s="435"/>
      <c r="S508" s="435"/>
      <c r="T508" s="435"/>
      <c r="U508" s="435"/>
      <c r="V508" s="435"/>
      <c r="W508" s="435"/>
      <c r="X508" s="435"/>
      <c r="Y508" s="435"/>
      <c r="Z508" s="435"/>
      <c r="AA508" s="435"/>
      <c r="AB508" s="435"/>
      <c r="AC508" s="435"/>
      <c r="AD508" s="435"/>
      <c r="AE508" s="435"/>
      <c r="AF508" s="435"/>
    </row>
    <row r="509" spans="1:32" s="436" customFormat="1" ht="18" customHeight="1" x14ac:dyDescent="0.25">
      <c r="A509" s="435"/>
      <c r="B509" s="989"/>
      <c r="C509" s="693">
        <f t="shared" si="216"/>
        <v>0</v>
      </c>
      <c r="D509" s="867">
        <f t="shared" si="219"/>
        <v>0</v>
      </c>
      <c r="E509" s="471"/>
      <c r="F509" s="471"/>
      <c r="G509" s="471"/>
      <c r="H509" s="471"/>
      <c r="I509" s="435"/>
      <c r="J509" s="435"/>
      <c r="K509" s="435"/>
      <c r="L509" s="435"/>
      <c r="M509" s="435"/>
      <c r="N509" s="435"/>
      <c r="O509" s="435"/>
      <c r="P509" s="435"/>
      <c r="Q509" s="435"/>
      <c r="R509" s="435"/>
      <c r="S509" s="435"/>
      <c r="T509" s="435"/>
      <c r="U509" s="435"/>
      <c r="V509" s="435"/>
      <c r="W509" s="435"/>
      <c r="X509" s="435"/>
      <c r="Y509" s="435"/>
      <c r="Z509" s="435"/>
      <c r="AA509" s="435"/>
      <c r="AB509" s="435"/>
      <c r="AC509" s="435"/>
      <c r="AD509" s="435"/>
      <c r="AE509" s="435"/>
      <c r="AF509" s="435"/>
    </row>
    <row r="510" spans="1:32" s="436" customFormat="1" ht="18" customHeight="1" x14ac:dyDescent="0.25">
      <c r="A510" s="435"/>
      <c r="B510" s="989"/>
      <c r="C510" s="693">
        <f t="shared" si="216"/>
        <v>0</v>
      </c>
      <c r="D510" s="867">
        <f t="shared" si="219"/>
        <v>0</v>
      </c>
      <c r="E510" s="471"/>
      <c r="F510" s="471"/>
      <c r="G510" s="471"/>
      <c r="H510" s="471"/>
      <c r="I510" s="435"/>
      <c r="J510" s="435"/>
      <c r="K510" s="435"/>
      <c r="L510" s="435"/>
      <c r="M510" s="435"/>
      <c r="N510" s="435"/>
      <c r="O510" s="435"/>
      <c r="P510" s="435"/>
      <c r="Q510" s="435"/>
      <c r="R510" s="435"/>
      <c r="S510" s="435"/>
      <c r="T510" s="435"/>
      <c r="U510" s="435"/>
      <c r="V510" s="435"/>
      <c r="W510" s="435"/>
      <c r="X510" s="435"/>
      <c r="Y510" s="435"/>
      <c r="Z510" s="435"/>
      <c r="AA510" s="435"/>
      <c r="AB510" s="435"/>
      <c r="AC510" s="435"/>
      <c r="AD510" s="435"/>
      <c r="AE510" s="435"/>
      <c r="AF510" s="435"/>
    </row>
    <row r="511" spans="1:32" s="436" customFormat="1" ht="18" customHeight="1" x14ac:dyDescent="0.25">
      <c r="A511" s="435"/>
      <c r="B511" s="989"/>
      <c r="C511" s="693">
        <f t="shared" si="216"/>
        <v>0</v>
      </c>
      <c r="D511" s="867">
        <f t="shared" si="219"/>
        <v>0</v>
      </c>
      <c r="E511" s="471"/>
      <c r="F511" s="471"/>
      <c r="G511" s="471"/>
      <c r="H511" s="471"/>
      <c r="I511" s="435"/>
      <c r="J511" s="435"/>
      <c r="K511" s="435"/>
      <c r="L511" s="435"/>
      <c r="M511" s="435"/>
      <c r="N511" s="435"/>
      <c r="O511" s="435"/>
      <c r="P511" s="435"/>
      <c r="Q511" s="435"/>
      <c r="R511" s="435"/>
      <c r="S511" s="435"/>
      <c r="T511" s="435"/>
      <c r="U511" s="435"/>
      <c r="V511" s="435"/>
      <c r="W511" s="435"/>
      <c r="X511" s="435"/>
      <c r="Y511" s="435"/>
      <c r="Z511" s="435"/>
      <c r="AA511" s="435"/>
      <c r="AB511" s="435"/>
      <c r="AC511" s="435"/>
      <c r="AD511" s="435"/>
      <c r="AE511" s="435"/>
      <c r="AF511" s="435"/>
    </row>
    <row r="512" spans="1:32" s="436" customFormat="1" ht="18" customHeight="1" x14ac:dyDescent="0.25">
      <c r="A512" s="435"/>
      <c r="B512" s="989"/>
      <c r="C512" s="693">
        <f t="shared" si="216"/>
        <v>0</v>
      </c>
      <c r="D512" s="867">
        <f t="shared" si="219"/>
        <v>0</v>
      </c>
      <c r="E512" s="471"/>
      <c r="F512" s="471"/>
      <c r="G512" s="471"/>
      <c r="H512" s="471"/>
      <c r="I512" s="435"/>
      <c r="J512" s="435"/>
      <c r="K512" s="435"/>
      <c r="L512" s="435"/>
      <c r="M512" s="435"/>
      <c r="N512" s="435"/>
      <c r="O512" s="435"/>
      <c r="P512" s="435"/>
      <c r="Q512" s="435"/>
      <c r="R512" s="435"/>
      <c r="S512" s="435"/>
      <c r="T512" s="435"/>
      <c r="U512" s="435"/>
      <c r="V512" s="435"/>
      <c r="W512" s="435"/>
      <c r="X512" s="435"/>
      <c r="Y512" s="435"/>
      <c r="Z512" s="435"/>
      <c r="AA512" s="435"/>
      <c r="AB512" s="435"/>
      <c r="AC512" s="435"/>
      <c r="AD512" s="435"/>
      <c r="AE512" s="435"/>
      <c r="AF512" s="435"/>
    </row>
    <row r="513" spans="1:32" s="436" customFormat="1" ht="18" customHeight="1" x14ac:dyDescent="0.25">
      <c r="A513" s="435"/>
      <c r="B513" s="989"/>
      <c r="C513" s="693">
        <f t="shared" si="216"/>
        <v>0</v>
      </c>
      <c r="D513" s="867">
        <f t="shared" si="219"/>
        <v>0</v>
      </c>
      <c r="E513" s="471"/>
      <c r="F513" s="471"/>
      <c r="G513" s="471"/>
      <c r="H513" s="471"/>
      <c r="I513" s="435"/>
      <c r="J513" s="435"/>
      <c r="K513" s="435"/>
      <c r="L513" s="435"/>
      <c r="M513" s="435"/>
      <c r="N513" s="435"/>
      <c r="O513" s="435"/>
      <c r="P513" s="435"/>
      <c r="Q513" s="435"/>
      <c r="R513" s="435"/>
      <c r="S513" s="435"/>
      <c r="T513" s="435"/>
      <c r="U513" s="435"/>
      <c r="V513" s="435"/>
      <c r="W513" s="435"/>
      <c r="X513" s="435"/>
      <c r="Y513" s="435"/>
      <c r="Z513" s="435"/>
      <c r="AA513" s="435"/>
      <c r="AB513" s="435"/>
      <c r="AC513" s="435"/>
      <c r="AD513" s="435"/>
      <c r="AE513" s="435"/>
      <c r="AF513" s="435"/>
    </row>
    <row r="514" spans="1:32" s="436" customFormat="1" ht="18" customHeight="1" x14ac:dyDescent="0.25">
      <c r="A514" s="435"/>
      <c r="B514" s="989"/>
      <c r="C514" s="693">
        <f t="shared" si="216"/>
        <v>0</v>
      </c>
      <c r="D514" s="867">
        <f t="shared" si="219"/>
        <v>0</v>
      </c>
      <c r="E514" s="471"/>
      <c r="F514" s="471"/>
      <c r="G514" s="471"/>
      <c r="H514" s="471"/>
      <c r="I514" s="435"/>
      <c r="J514" s="435"/>
      <c r="K514" s="435"/>
      <c r="L514" s="435"/>
      <c r="M514" s="435"/>
      <c r="N514" s="435"/>
      <c r="O514" s="435"/>
      <c r="P514" s="435"/>
      <c r="Q514" s="435"/>
      <c r="R514" s="435"/>
      <c r="S514" s="435"/>
      <c r="T514" s="435"/>
      <c r="U514" s="435"/>
      <c r="V514" s="435"/>
      <c r="W514" s="435"/>
      <c r="X514" s="435"/>
      <c r="Y514" s="435"/>
      <c r="Z514" s="435"/>
      <c r="AA514" s="435"/>
      <c r="AB514" s="435"/>
      <c r="AC514" s="435"/>
      <c r="AD514" s="435"/>
      <c r="AE514" s="435"/>
      <c r="AF514" s="435"/>
    </row>
    <row r="515" spans="1:32" s="436" customFormat="1" ht="18" customHeight="1" x14ac:dyDescent="0.25">
      <c r="A515" s="435"/>
      <c r="B515" s="989"/>
      <c r="C515" s="693">
        <f t="shared" si="216"/>
        <v>0</v>
      </c>
      <c r="D515" s="867">
        <f t="shared" si="219"/>
        <v>0</v>
      </c>
      <c r="E515" s="471"/>
      <c r="F515" s="471"/>
      <c r="G515" s="471"/>
      <c r="H515" s="471"/>
      <c r="I515" s="435"/>
      <c r="J515" s="435"/>
      <c r="K515" s="435"/>
      <c r="L515" s="435"/>
      <c r="M515" s="435"/>
      <c r="N515" s="435"/>
      <c r="O515" s="435"/>
      <c r="P515" s="435"/>
      <c r="Q515" s="435"/>
      <c r="R515" s="435"/>
      <c r="S515" s="435"/>
      <c r="T515" s="435"/>
      <c r="U515" s="435"/>
      <c r="V515" s="435"/>
      <c r="W515" s="435"/>
      <c r="X515" s="435"/>
      <c r="Y515" s="435"/>
      <c r="Z515" s="435"/>
      <c r="AA515" s="435"/>
      <c r="AB515" s="435"/>
      <c r="AC515" s="435"/>
      <c r="AD515" s="435"/>
      <c r="AE515" s="435"/>
      <c r="AF515" s="435"/>
    </row>
    <row r="516" spans="1:32" s="436" customFormat="1" ht="18" customHeight="1" x14ac:dyDescent="0.25">
      <c r="A516" s="435"/>
      <c r="B516" s="989"/>
      <c r="C516" s="693">
        <f t="shared" si="216"/>
        <v>0</v>
      </c>
      <c r="D516" s="867">
        <f t="shared" si="219"/>
        <v>0</v>
      </c>
      <c r="E516" s="471"/>
      <c r="F516" s="471"/>
      <c r="G516" s="471"/>
      <c r="H516" s="471"/>
      <c r="I516" s="435"/>
      <c r="J516" s="435"/>
      <c r="K516" s="435"/>
      <c r="L516" s="435"/>
      <c r="M516" s="435"/>
      <c r="N516" s="435"/>
      <c r="O516" s="435"/>
      <c r="P516" s="435"/>
      <c r="Q516" s="435"/>
      <c r="R516" s="435"/>
      <c r="S516" s="435"/>
      <c r="T516" s="435"/>
      <c r="U516" s="435"/>
      <c r="V516" s="435"/>
      <c r="W516" s="435"/>
      <c r="X516" s="435"/>
      <c r="Y516" s="435"/>
      <c r="Z516" s="435"/>
      <c r="AA516" s="435"/>
      <c r="AB516" s="435"/>
      <c r="AC516" s="435"/>
      <c r="AD516" s="435"/>
      <c r="AE516" s="435"/>
      <c r="AF516" s="435"/>
    </row>
    <row r="517" spans="1:32" s="436" customFormat="1" ht="18" customHeight="1" thickBot="1" x14ac:dyDescent="0.3">
      <c r="A517" s="435"/>
      <c r="B517" s="990"/>
      <c r="C517" s="696">
        <f t="shared" si="216"/>
        <v>0</v>
      </c>
      <c r="D517" s="869">
        <f t="shared" si="219"/>
        <v>0</v>
      </c>
      <c r="E517" s="471"/>
      <c r="F517" s="471"/>
      <c r="G517" s="471"/>
      <c r="H517" s="471"/>
      <c r="I517" s="435"/>
      <c r="J517" s="435"/>
      <c r="K517" s="435"/>
      <c r="L517" s="435"/>
      <c r="M517" s="435"/>
      <c r="N517" s="435"/>
      <c r="O517" s="435"/>
      <c r="P517" s="435"/>
      <c r="Q517" s="435"/>
      <c r="R517" s="435"/>
      <c r="S517" s="435"/>
      <c r="T517" s="435"/>
      <c r="U517" s="435"/>
      <c r="V517" s="435"/>
      <c r="W517" s="435"/>
      <c r="X517" s="435"/>
      <c r="Y517" s="435"/>
      <c r="Z517" s="435"/>
      <c r="AA517" s="435"/>
      <c r="AB517" s="435"/>
      <c r="AC517" s="435"/>
      <c r="AD517" s="435"/>
      <c r="AE517" s="435"/>
      <c r="AF517" s="435"/>
    </row>
    <row r="518" spans="1:32" s="436" customFormat="1" ht="18" customHeight="1" x14ac:dyDescent="0.25">
      <c r="A518" s="435"/>
      <c r="B518" s="929" t="s">
        <v>15</v>
      </c>
      <c r="C518" s="692">
        <f t="shared" si="216"/>
        <v>0</v>
      </c>
      <c r="D518" s="849">
        <f t="shared" ref="D518:D528" si="220">SUMIF($C$388:$C$398,C518,$H$388:$H$398)</f>
        <v>0</v>
      </c>
      <c r="E518" s="471"/>
      <c r="F518" s="471"/>
      <c r="G518" s="471"/>
      <c r="H518" s="471"/>
      <c r="I518" s="435"/>
      <c r="J518" s="435"/>
      <c r="K518" s="435"/>
      <c r="L518" s="435"/>
      <c r="M518" s="435"/>
      <c r="N518" s="435"/>
      <c r="O518" s="435"/>
      <c r="P518" s="435"/>
      <c r="Q518" s="435"/>
      <c r="R518" s="435"/>
      <c r="S518" s="435"/>
      <c r="T518" s="435"/>
      <c r="U518" s="435"/>
      <c r="V518" s="435"/>
      <c r="W518" s="435"/>
      <c r="X518" s="435"/>
      <c r="Y518" s="435"/>
      <c r="Z518" s="435"/>
      <c r="AA518" s="435"/>
      <c r="AB518" s="435"/>
      <c r="AC518" s="435"/>
      <c r="AD518" s="435"/>
      <c r="AE518" s="435"/>
      <c r="AF518" s="435"/>
    </row>
    <row r="519" spans="1:32" s="436" customFormat="1" ht="18" customHeight="1" x14ac:dyDescent="0.25">
      <c r="A519" s="435"/>
      <c r="B519" s="930"/>
      <c r="C519" s="693">
        <f t="shared" si="216"/>
        <v>0</v>
      </c>
      <c r="D519" s="867">
        <f t="shared" si="220"/>
        <v>0</v>
      </c>
      <c r="E519" s="471"/>
      <c r="F519" s="471"/>
      <c r="G519" s="471"/>
      <c r="H519" s="471"/>
      <c r="I519" s="435"/>
      <c r="J519" s="435"/>
      <c r="K519" s="435"/>
      <c r="L519" s="435"/>
      <c r="M519" s="435"/>
      <c r="N519" s="435"/>
      <c r="O519" s="435"/>
      <c r="P519" s="435"/>
      <c r="Q519" s="435"/>
      <c r="R519" s="435"/>
      <c r="S519" s="435"/>
      <c r="T519" s="435"/>
      <c r="U519" s="435"/>
      <c r="V519" s="435"/>
      <c r="W519" s="435"/>
      <c r="X519" s="435"/>
      <c r="Y519" s="435"/>
      <c r="Z519" s="435"/>
      <c r="AA519" s="435"/>
      <c r="AB519" s="435"/>
      <c r="AC519" s="435"/>
      <c r="AD519" s="435"/>
      <c r="AE519" s="435"/>
      <c r="AF519" s="435"/>
    </row>
    <row r="520" spans="1:32" s="436" customFormat="1" ht="18" customHeight="1" x14ac:dyDescent="0.25">
      <c r="A520" s="435"/>
      <c r="B520" s="930"/>
      <c r="C520" s="693">
        <f t="shared" si="216"/>
        <v>0</v>
      </c>
      <c r="D520" s="867">
        <f t="shared" si="220"/>
        <v>0</v>
      </c>
      <c r="E520" s="471"/>
      <c r="F520" s="471"/>
      <c r="G520" s="471"/>
      <c r="H520" s="471"/>
      <c r="I520" s="435"/>
      <c r="J520" s="435"/>
      <c r="K520" s="435"/>
      <c r="L520" s="435"/>
      <c r="M520" s="435"/>
      <c r="N520" s="435"/>
      <c r="O520" s="435"/>
      <c r="P520" s="435"/>
      <c r="Q520" s="435"/>
      <c r="R520" s="435"/>
      <c r="S520" s="435"/>
      <c r="T520" s="435"/>
      <c r="U520" s="435"/>
      <c r="V520" s="435"/>
      <c r="W520" s="435"/>
      <c r="X520" s="435"/>
      <c r="Y520" s="435"/>
      <c r="Z520" s="435"/>
      <c r="AA520" s="435"/>
      <c r="AB520" s="435"/>
      <c r="AC520" s="435"/>
      <c r="AD520" s="435"/>
      <c r="AE520" s="435"/>
      <c r="AF520" s="435"/>
    </row>
    <row r="521" spans="1:32" s="436" customFormat="1" ht="18" customHeight="1" x14ac:dyDescent="0.25">
      <c r="A521" s="435"/>
      <c r="B521" s="930"/>
      <c r="C521" s="693">
        <f t="shared" si="216"/>
        <v>0</v>
      </c>
      <c r="D521" s="867">
        <f t="shared" si="220"/>
        <v>0</v>
      </c>
      <c r="E521" s="471"/>
      <c r="F521" s="471"/>
      <c r="G521" s="471"/>
      <c r="H521" s="471"/>
      <c r="I521" s="435"/>
      <c r="J521" s="435"/>
      <c r="K521" s="435"/>
      <c r="L521" s="435"/>
      <c r="M521" s="435"/>
      <c r="N521" s="435"/>
      <c r="O521" s="435"/>
      <c r="P521" s="435"/>
      <c r="Q521" s="435"/>
      <c r="R521" s="435"/>
      <c r="S521" s="435"/>
      <c r="T521" s="435"/>
      <c r="U521" s="435"/>
      <c r="V521" s="435"/>
      <c r="W521" s="435"/>
      <c r="X521" s="435"/>
      <c r="Y521" s="435"/>
      <c r="Z521" s="435"/>
      <c r="AA521" s="435"/>
      <c r="AB521" s="435"/>
      <c r="AC521" s="435"/>
      <c r="AD521" s="435"/>
      <c r="AE521" s="435"/>
      <c r="AF521" s="435"/>
    </row>
    <row r="522" spans="1:32" s="436" customFormat="1" ht="18" customHeight="1" x14ac:dyDescent="0.25">
      <c r="A522" s="435"/>
      <c r="B522" s="930"/>
      <c r="C522" s="693">
        <f t="shared" si="216"/>
        <v>0</v>
      </c>
      <c r="D522" s="867">
        <f t="shared" si="220"/>
        <v>0</v>
      </c>
      <c r="E522" s="471"/>
      <c r="F522" s="471"/>
      <c r="G522" s="471"/>
      <c r="H522" s="471"/>
      <c r="I522" s="435"/>
      <c r="J522" s="435"/>
      <c r="K522" s="435"/>
      <c r="L522" s="435"/>
      <c r="M522" s="435"/>
      <c r="N522" s="435"/>
      <c r="O522" s="435"/>
      <c r="P522" s="435"/>
      <c r="Q522" s="435"/>
      <c r="R522" s="435"/>
      <c r="S522" s="435"/>
      <c r="T522" s="435"/>
      <c r="U522" s="435"/>
      <c r="V522" s="435"/>
      <c r="W522" s="435"/>
      <c r="X522" s="435"/>
      <c r="Y522" s="435"/>
      <c r="Z522" s="435"/>
      <c r="AA522" s="435"/>
      <c r="AB522" s="435"/>
      <c r="AC522" s="435"/>
      <c r="AD522" s="435"/>
      <c r="AE522" s="435"/>
      <c r="AF522" s="435"/>
    </row>
    <row r="523" spans="1:32" s="436" customFormat="1" ht="18" customHeight="1" x14ac:dyDescent="0.25">
      <c r="A523" s="435"/>
      <c r="B523" s="930"/>
      <c r="C523" s="693">
        <f t="shared" si="216"/>
        <v>0</v>
      </c>
      <c r="D523" s="867">
        <f t="shared" si="220"/>
        <v>0</v>
      </c>
      <c r="E523" s="471"/>
      <c r="F523" s="471"/>
      <c r="G523" s="471"/>
      <c r="H523" s="471"/>
      <c r="I523" s="435"/>
      <c r="J523" s="435"/>
      <c r="K523" s="435"/>
      <c r="L523" s="435"/>
      <c r="M523" s="435"/>
      <c r="N523" s="435"/>
      <c r="O523" s="435"/>
      <c r="P523" s="435"/>
      <c r="Q523" s="435"/>
      <c r="R523" s="435"/>
      <c r="S523" s="435"/>
      <c r="T523" s="435"/>
      <c r="U523" s="435"/>
      <c r="V523" s="435"/>
      <c r="W523" s="435"/>
      <c r="X523" s="435"/>
      <c r="Y523" s="435"/>
      <c r="Z523" s="435"/>
      <c r="AA523" s="435"/>
      <c r="AB523" s="435"/>
      <c r="AC523" s="435"/>
      <c r="AD523" s="435"/>
      <c r="AE523" s="435"/>
      <c r="AF523" s="435"/>
    </row>
    <row r="524" spans="1:32" s="436" customFormat="1" ht="18" customHeight="1" x14ac:dyDescent="0.25">
      <c r="A524" s="435"/>
      <c r="B524" s="930"/>
      <c r="C524" s="693">
        <f t="shared" si="216"/>
        <v>0</v>
      </c>
      <c r="D524" s="867">
        <f t="shared" si="220"/>
        <v>0</v>
      </c>
      <c r="E524" s="471"/>
      <c r="F524" s="471"/>
      <c r="G524" s="471"/>
      <c r="H524" s="471"/>
      <c r="I524" s="435"/>
      <c r="J524" s="435"/>
      <c r="K524" s="435"/>
      <c r="L524" s="435"/>
      <c r="M524" s="435"/>
      <c r="N524" s="435"/>
      <c r="O524" s="435"/>
      <c r="P524" s="435"/>
      <c r="Q524" s="435"/>
      <c r="R524" s="435"/>
      <c r="S524" s="435"/>
      <c r="T524" s="435"/>
      <c r="U524" s="435"/>
      <c r="V524" s="435"/>
      <c r="W524" s="435"/>
      <c r="X524" s="435"/>
      <c r="Y524" s="435"/>
      <c r="Z524" s="435"/>
      <c r="AA524" s="435"/>
      <c r="AB524" s="435"/>
      <c r="AC524" s="435"/>
      <c r="AD524" s="435"/>
      <c r="AE524" s="435"/>
      <c r="AF524" s="435"/>
    </row>
    <row r="525" spans="1:32" s="436" customFormat="1" ht="18" customHeight="1" x14ac:dyDescent="0.25">
      <c r="A525" s="435"/>
      <c r="B525" s="930"/>
      <c r="C525" s="693">
        <f t="shared" si="216"/>
        <v>0</v>
      </c>
      <c r="D525" s="867">
        <f t="shared" si="220"/>
        <v>0</v>
      </c>
      <c r="E525" s="471"/>
      <c r="F525" s="471"/>
      <c r="G525" s="471"/>
      <c r="H525" s="471"/>
      <c r="I525" s="435"/>
      <c r="J525" s="435"/>
      <c r="K525" s="435"/>
      <c r="L525" s="435"/>
      <c r="M525" s="435"/>
      <c r="N525" s="435"/>
      <c r="O525" s="435"/>
      <c r="P525" s="435"/>
      <c r="Q525" s="435"/>
      <c r="R525" s="435"/>
      <c r="S525" s="435"/>
      <c r="T525" s="435"/>
      <c r="U525" s="435"/>
      <c r="V525" s="435"/>
      <c r="W525" s="435"/>
      <c r="X525" s="435"/>
      <c r="Y525" s="435"/>
      <c r="Z525" s="435"/>
      <c r="AA525" s="435"/>
      <c r="AB525" s="435"/>
      <c r="AC525" s="435"/>
      <c r="AD525" s="435"/>
      <c r="AE525" s="435"/>
      <c r="AF525" s="435"/>
    </row>
    <row r="526" spans="1:32" s="436" customFormat="1" ht="18" customHeight="1" x14ac:dyDescent="0.25">
      <c r="A526" s="435"/>
      <c r="B526" s="930"/>
      <c r="C526" s="693">
        <f t="shared" si="216"/>
        <v>0</v>
      </c>
      <c r="D526" s="867">
        <f t="shared" si="220"/>
        <v>0</v>
      </c>
      <c r="E526" s="471"/>
      <c r="F526" s="471"/>
      <c r="G526" s="471"/>
      <c r="H526" s="471"/>
      <c r="I526" s="435"/>
      <c r="J526" s="435"/>
      <c r="K526" s="435"/>
      <c r="L526" s="435"/>
      <c r="M526" s="435"/>
      <c r="N526" s="435"/>
      <c r="O526" s="435"/>
      <c r="P526" s="435"/>
      <c r="Q526" s="435"/>
      <c r="R526" s="435"/>
      <c r="S526" s="435"/>
      <c r="T526" s="435"/>
      <c r="U526" s="435"/>
      <c r="V526" s="435"/>
      <c r="W526" s="435"/>
      <c r="X526" s="435"/>
      <c r="Y526" s="435"/>
      <c r="Z526" s="435"/>
      <c r="AA526" s="435"/>
      <c r="AB526" s="435"/>
      <c r="AC526" s="435"/>
      <c r="AD526" s="435"/>
      <c r="AE526" s="435"/>
      <c r="AF526" s="435"/>
    </row>
    <row r="527" spans="1:32" s="436" customFormat="1" ht="18" customHeight="1" x14ac:dyDescent="0.25">
      <c r="A527" s="435"/>
      <c r="B527" s="930"/>
      <c r="C527" s="693">
        <f t="shared" si="216"/>
        <v>0</v>
      </c>
      <c r="D527" s="867">
        <f t="shared" si="220"/>
        <v>0</v>
      </c>
      <c r="E527" s="471"/>
      <c r="F527" s="471"/>
      <c r="G527" s="471"/>
      <c r="H527" s="471"/>
      <c r="I527" s="435"/>
      <c r="J527" s="435"/>
      <c r="K527" s="435"/>
      <c r="L527" s="435"/>
      <c r="M527" s="435"/>
      <c r="N527" s="435"/>
      <c r="O527" s="435"/>
      <c r="P527" s="435"/>
      <c r="Q527" s="435"/>
      <c r="R527" s="435"/>
      <c r="S527" s="435"/>
      <c r="T527" s="435"/>
      <c r="U527" s="435"/>
      <c r="V527" s="435"/>
      <c r="W527" s="435"/>
      <c r="X527" s="435"/>
      <c r="Y527" s="435"/>
      <c r="Z527" s="435"/>
      <c r="AA527" s="435"/>
      <c r="AB527" s="435"/>
      <c r="AC527" s="435"/>
      <c r="AD527" s="435"/>
      <c r="AE527" s="435"/>
      <c r="AF527" s="435"/>
    </row>
    <row r="528" spans="1:32" s="436" customFormat="1" ht="18" customHeight="1" thickBot="1" x14ac:dyDescent="0.3">
      <c r="A528" s="435"/>
      <c r="B528" s="931"/>
      <c r="C528" s="694">
        <f t="shared" si="216"/>
        <v>0</v>
      </c>
      <c r="D528" s="868">
        <f t="shared" si="220"/>
        <v>0</v>
      </c>
      <c r="E528" s="471"/>
      <c r="F528" s="471"/>
      <c r="G528" s="471"/>
      <c r="H528" s="471"/>
      <c r="I528" s="435"/>
      <c r="J528" s="435"/>
      <c r="K528" s="435"/>
      <c r="L528" s="435"/>
      <c r="M528" s="435"/>
      <c r="N528" s="435"/>
      <c r="O528" s="435"/>
      <c r="P528" s="435"/>
      <c r="Q528" s="435"/>
      <c r="R528" s="435"/>
      <c r="S528" s="435"/>
      <c r="T528" s="435"/>
      <c r="U528" s="435"/>
      <c r="V528" s="435"/>
      <c r="W528" s="435"/>
      <c r="X528" s="435"/>
      <c r="Y528" s="435"/>
      <c r="Z528" s="435"/>
      <c r="AA528" s="435"/>
      <c r="AB528" s="435"/>
      <c r="AC528" s="435"/>
      <c r="AD528" s="435"/>
      <c r="AE528" s="435"/>
      <c r="AF528" s="435"/>
    </row>
    <row r="529" spans="1:32" s="436" customFormat="1" ht="18" customHeight="1" x14ac:dyDescent="0.25">
      <c r="A529" s="435"/>
      <c r="B529" s="981" t="s">
        <v>197</v>
      </c>
      <c r="C529" s="695">
        <f t="shared" si="216"/>
        <v>0</v>
      </c>
      <c r="D529" s="867">
        <f>SUMIF($C$399:$C$409,C529,$H$399:$H$409)</f>
        <v>0</v>
      </c>
      <c r="E529" s="471"/>
      <c r="F529" s="471"/>
      <c r="G529" s="471"/>
      <c r="H529" s="471"/>
      <c r="I529" s="435"/>
      <c r="J529" s="435"/>
      <c r="K529" s="435"/>
      <c r="L529" s="435"/>
      <c r="M529" s="435"/>
      <c r="N529" s="435"/>
      <c r="O529" s="435"/>
      <c r="P529" s="435"/>
      <c r="Q529" s="435"/>
      <c r="R529" s="435"/>
      <c r="S529" s="435"/>
      <c r="T529" s="435"/>
      <c r="U529" s="435"/>
      <c r="V529" s="435"/>
      <c r="W529" s="435"/>
      <c r="X529" s="435"/>
      <c r="Y529" s="435"/>
      <c r="Z529" s="435"/>
      <c r="AA529" s="435"/>
      <c r="AB529" s="435"/>
      <c r="AC529" s="435"/>
      <c r="AD529" s="435"/>
      <c r="AE529" s="435"/>
      <c r="AF529" s="435"/>
    </row>
    <row r="530" spans="1:32" s="436" customFormat="1" ht="18" customHeight="1" x14ac:dyDescent="0.25">
      <c r="A530" s="435"/>
      <c r="B530" s="976"/>
      <c r="C530" s="693">
        <f t="shared" si="216"/>
        <v>0</v>
      </c>
      <c r="D530" s="867">
        <f t="shared" ref="D530:D539" si="221">SUMIF($C$399:$C$409,C530,$H$399:$H$409)</f>
        <v>0</v>
      </c>
      <c r="E530" s="471"/>
      <c r="F530" s="471"/>
      <c r="G530" s="471"/>
      <c r="H530" s="471"/>
      <c r="I530" s="435"/>
      <c r="J530" s="435"/>
      <c r="K530" s="435"/>
      <c r="L530" s="435"/>
      <c r="M530" s="435"/>
      <c r="N530" s="435"/>
      <c r="O530" s="435"/>
      <c r="P530" s="435"/>
      <c r="Q530" s="435"/>
      <c r="R530" s="435"/>
      <c r="S530" s="435"/>
      <c r="T530" s="435"/>
      <c r="U530" s="435"/>
      <c r="V530" s="435"/>
      <c r="W530" s="435"/>
      <c r="X530" s="435"/>
      <c r="Y530" s="435"/>
      <c r="Z530" s="435"/>
      <c r="AA530" s="435"/>
      <c r="AB530" s="435"/>
      <c r="AC530" s="435"/>
      <c r="AD530" s="435"/>
      <c r="AE530" s="435"/>
      <c r="AF530" s="435"/>
    </row>
    <row r="531" spans="1:32" s="436" customFormat="1" ht="18" customHeight="1" x14ac:dyDescent="0.25">
      <c r="A531" s="435"/>
      <c r="B531" s="976"/>
      <c r="C531" s="693">
        <f t="shared" si="216"/>
        <v>0</v>
      </c>
      <c r="D531" s="867">
        <f t="shared" si="221"/>
        <v>0</v>
      </c>
      <c r="E531" s="471"/>
      <c r="F531" s="471"/>
      <c r="G531" s="471"/>
      <c r="H531" s="471"/>
      <c r="I531" s="435"/>
      <c r="J531" s="435"/>
      <c r="K531" s="435"/>
      <c r="L531" s="435"/>
      <c r="M531" s="435"/>
      <c r="N531" s="435"/>
      <c r="O531" s="435"/>
      <c r="P531" s="435"/>
      <c r="Q531" s="435"/>
      <c r="R531" s="435"/>
      <c r="S531" s="435"/>
      <c r="T531" s="435"/>
      <c r="U531" s="435"/>
      <c r="V531" s="435"/>
      <c r="W531" s="435"/>
      <c r="X531" s="435"/>
      <c r="Y531" s="435"/>
      <c r="Z531" s="435"/>
      <c r="AA531" s="435"/>
      <c r="AB531" s="435"/>
      <c r="AC531" s="435"/>
      <c r="AD531" s="435"/>
      <c r="AE531" s="435"/>
      <c r="AF531" s="435"/>
    </row>
    <row r="532" spans="1:32" s="436" customFormat="1" ht="18" customHeight="1" x14ac:dyDescent="0.25">
      <c r="A532" s="435"/>
      <c r="B532" s="976"/>
      <c r="C532" s="693">
        <f t="shared" si="216"/>
        <v>0</v>
      </c>
      <c r="D532" s="867">
        <f t="shared" si="221"/>
        <v>0</v>
      </c>
      <c r="E532" s="471"/>
      <c r="F532" s="471"/>
      <c r="G532" s="471"/>
      <c r="H532" s="471"/>
      <c r="I532" s="435"/>
      <c r="J532" s="435"/>
      <c r="K532" s="435"/>
      <c r="L532" s="435"/>
      <c r="M532" s="435"/>
      <c r="N532" s="435"/>
      <c r="O532" s="435"/>
      <c r="P532" s="435"/>
      <c r="Q532" s="435"/>
      <c r="R532" s="435"/>
      <c r="S532" s="435"/>
      <c r="T532" s="435"/>
      <c r="U532" s="435"/>
      <c r="V532" s="435"/>
      <c r="W532" s="435"/>
      <c r="X532" s="435"/>
      <c r="Y532" s="435"/>
      <c r="Z532" s="435"/>
      <c r="AA532" s="435"/>
      <c r="AB532" s="435"/>
      <c r="AC532" s="435"/>
      <c r="AD532" s="435"/>
      <c r="AE532" s="435"/>
      <c r="AF532" s="435"/>
    </row>
    <row r="533" spans="1:32" s="436" customFormat="1" ht="18" customHeight="1" x14ac:dyDescent="0.25">
      <c r="A533" s="435"/>
      <c r="B533" s="976"/>
      <c r="C533" s="693">
        <f t="shared" si="216"/>
        <v>0</v>
      </c>
      <c r="D533" s="867">
        <f t="shared" si="221"/>
        <v>0</v>
      </c>
      <c r="E533" s="471"/>
      <c r="F533" s="471"/>
      <c r="G533" s="471"/>
      <c r="H533" s="471"/>
      <c r="I533" s="435"/>
      <c r="J533" s="435"/>
      <c r="K533" s="435"/>
      <c r="L533" s="435"/>
      <c r="M533" s="435"/>
      <c r="N533" s="435"/>
      <c r="O533" s="435"/>
      <c r="P533" s="435"/>
      <c r="Q533" s="435"/>
      <c r="R533" s="435"/>
      <c r="S533" s="435"/>
      <c r="T533" s="435"/>
      <c r="U533" s="435"/>
      <c r="V533" s="435"/>
      <c r="W533" s="435"/>
      <c r="X533" s="435"/>
      <c r="Y533" s="435"/>
      <c r="Z533" s="435"/>
      <c r="AA533" s="435"/>
      <c r="AB533" s="435"/>
      <c r="AC533" s="435"/>
      <c r="AD533" s="435"/>
      <c r="AE533" s="435"/>
      <c r="AF533" s="435"/>
    </row>
    <row r="534" spans="1:32" s="436" customFormat="1" ht="18" customHeight="1" x14ac:dyDescent="0.25">
      <c r="A534" s="435"/>
      <c r="B534" s="976"/>
      <c r="C534" s="693">
        <f t="shared" si="216"/>
        <v>0</v>
      </c>
      <c r="D534" s="867">
        <f t="shared" si="221"/>
        <v>0</v>
      </c>
      <c r="E534" s="435"/>
      <c r="F534" s="435"/>
      <c r="G534" s="435"/>
      <c r="H534" s="435"/>
      <c r="I534" s="435"/>
      <c r="J534" s="435"/>
      <c r="K534" s="435"/>
      <c r="L534" s="435"/>
      <c r="M534" s="435"/>
      <c r="N534" s="435"/>
      <c r="O534" s="435"/>
      <c r="P534" s="435"/>
      <c r="Q534" s="435"/>
      <c r="R534" s="435"/>
      <c r="S534" s="435"/>
      <c r="T534" s="435"/>
      <c r="U534" s="435"/>
      <c r="V534" s="435"/>
      <c r="W534" s="435"/>
      <c r="X534" s="435"/>
      <c r="Y534" s="435"/>
      <c r="Z534" s="435"/>
      <c r="AA534" s="435"/>
      <c r="AB534" s="435"/>
      <c r="AC534" s="435"/>
      <c r="AD534" s="435"/>
      <c r="AE534" s="435"/>
      <c r="AF534" s="435"/>
    </row>
    <row r="535" spans="1:32" s="436" customFormat="1" ht="18" customHeight="1" x14ac:dyDescent="0.25">
      <c r="A535" s="435"/>
      <c r="B535" s="976"/>
      <c r="C535" s="693">
        <f t="shared" si="216"/>
        <v>0</v>
      </c>
      <c r="D535" s="867">
        <f t="shared" si="221"/>
        <v>0</v>
      </c>
      <c r="E535" s="435"/>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c r="AD535" s="435"/>
      <c r="AE535" s="435"/>
      <c r="AF535" s="435"/>
    </row>
    <row r="536" spans="1:32" x14ac:dyDescent="0.2">
      <c r="A536" s="234"/>
      <c r="B536" s="976"/>
      <c r="C536" s="693">
        <f t="shared" si="216"/>
        <v>0</v>
      </c>
      <c r="D536" s="867">
        <f t="shared" si="221"/>
        <v>0</v>
      </c>
      <c r="E536" s="234"/>
      <c r="F536" s="234"/>
      <c r="G536" s="234"/>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c r="AD536" s="234"/>
      <c r="AE536" s="234"/>
      <c r="AF536" s="234"/>
    </row>
    <row r="537" spans="1:32" x14ac:dyDescent="0.2">
      <c r="A537" s="234"/>
      <c r="B537" s="976"/>
      <c r="C537" s="693">
        <f t="shared" si="216"/>
        <v>0</v>
      </c>
      <c r="D537" s="867">
        <f t="shared" si="221"/>
        <v>0</v>
      </c>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row>
    <row r="538" spans="1:32" x14ac:dyDescent="0.2">
      <c r="A538" s="234"/>
      <c r="B538" s="976"/>
      <c r="C538" s="693">
        <f t="shared" si="216"/>
        <v>0</v>
      </c>
      <c r="D538" s="867">
        <f t="shared" si="221"/>
        <v>0</v>
      </c>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row>
    <row r="539" spans="1:32" ht="15" thickBot="1" x14ac:dyDescent="0.25">
      <c r="A539" s="234"/>
      <c r="B539" s="977"/>
      <c r="C539" s="694">
        <f t="shared" si="216"/>
        <v>0</v>
      </c>
      <c r="D539" s="868">
        <f t="shared" si="221"/>
        <v>0</v>
      </c>
      <c r="E539" s="234"/>
      <c r="F539" s="234"/>
      <c r="G539" s="234"/>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c r="AD539" s="234"/>
      <c r="AE539" s="234"/>
      <c r="AF539" s="234"/>
    </row>
    <row r="540" spans="1:32" x14ac:dyDescent="0.2">
      <c r="A540" s="234"/>
      <c r="B540" s="234"/>
      <c r="C540" s="234"/>
      <c r="D540" s="246"/>
      <c r="E540" s="246"/>
      <c r="F540" s="234"/>
      <c r="G540" s="234"/>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c r="AD540" s="234"/>
      <c r="AE540" s="234"/>
      <c r="AF540" s="234"/>
    </row>
    <row r="541" spans="1:32" ht="15" x14ac:dyDescent="0.25">
      <c r="A541" s="234"/>
      <c r="B541" s="234"/>
      <c r="C541" s="234"/>
      <c r="D541" s="234"/>
      <c r="E541" s="65" t="s">
        <v>415</v>
      </c>
      <c r="F541" s="234"/>
      <c r="G541" s="234"/>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row>
    <row r="542" spans="1:32" x14ac:dyDescent="0.2">
      <c r="A542" s="234"/>
      <c r="B542" s="234"/>
      <c r="C542" s="234"/>
      <c r="D542" s="234"/>
      <c r="E542" s="234"/>
      <c r="F542" s="234"/>
      <c r="G542" s="234"/>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row>
    <row r="543" spans="1:32" ht="15" x14ac:dyDescent="0.25">
      <c r="A543" s="234"/>
      <c r="B543" s="249" t="s">
        <v>54</v>
      </c>
      <c r="C543" s="234"/>
      <c r="D543" s="234"/>
      <c r="E543" s="234"/>
      <c r="F543" s="234"/>
      <c r="G543" s="234"/>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row>
    <row r="544" spans="1:32" x14ac:dyDescent="0.2">
      <c r="A544" s="234"/>
      <c r="B544" s="234"/>
      <c r="C544" s="234"/>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4"/>
      <c r="AE544" s="234"/>
      <c r="AF544" s="234"/>
    </row>
    <row r="545" spans="1:32" x14ac:dyDescent="0.2">
      <c r="A545" s="234"/>
      <c r="B545" s="234"/>
      <c r="C545" s="234"/>
      <c r="D545" s="234"/>
      <c r="E545" s="234"/>
      <c r="F545" s="234"/>
      <c r="G545" s="234"/>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c r="AD545" s="234"/>
      <c r="AE545" s="234"/>
      <c r="AF545" s="234"/>
    </row>
    <row r="546" spans="1:32" x14ac:dyDescent="0.2">
      <c r="A546" s="234"/>
      <c r="B546" s="234"/>
      <c r="C546" s="234"/>
      <c r="D546" s="234"/>
      <c r="E546" s="234"/>
      <c r="F546" s="234"/>
      <c r="G546" s="234"/>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c r="AE546" s="234"/>
      <c r="AF546" s="234"/>
    </row>
    <row r="547" spans="1:32" x14ac:dyDescent="0.2">
      <c r="A547" s="234"/>
      <c r="B547" s="234"/>
      <c r="C547" s="234"/>
      <c r="D547" s="234"/>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row>
    <row r="548" spans="1:32" x14ac:dyDescent="0.2">
      <c r="A548" s="234"/>
      <c r="B548" s="234"/>
      <c r="C548" s="234"/>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row>
    <row r="549" spans="1:32" ht="18" customHeight="1" thickBot="1" x14ac:dyDescent="0.25">
      <c r="A549" s="234"/>
      <c r="B549" s="234"/>
      <c r="C549" s="234"/>
      <c r="D549" s="234"/>
      <c r="E549" s="234"/>
      <c r="F549" s="234"/>
      <c r="G549" s="234"/>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c r="AD549" s="234"/>
      <c r="AE549" s="234"/>
      <c r="AF549" s="234"/>
    </row>
    <row r="550" spans="1:32" ht="65.25" customHeight="1" thickBot="1" x14ac:dyDescent="0.25">
      <c r="A550" s="234"/>
      <c r="B550" s="306" t="s">
        <v>35</v>
      </c>
      <c r="C550" s="697" t="s">
        <v>55</v>
      </c>
      <c r="D550" s="255" t="s">
        <v>707</v>
      </c>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row>
    <row r="551" spans="1:32" ht="19.5" customHeight="1" x14ac:dyDescent="0.2">
      <c r="A551" s="234"/>
      <c r="B551" s="940" t="str">
        <f>B485</f>
        <v>Plasma Etching</v>
      </c>
      <c r="C551" s="196" t="s">
        <v>199</v>
      </c>
      <c r="D551" s="855">
        <f>SUM(L419:L429)</f>
        <v>0</v>
      </c>
      <c r="E551" s="234"/>
      <c r="F551" s="234"/>
      <c r="G551" s="234"/>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c r="AD551" s="234"/>
      <c r="AE551" s="234"/>
      <c r="AF551" s="234"/>
    </row>
    <row r="552" spans="1:32" ht="19.5" customHeight="1" x14ac:dyDescent="0.2">
      <c r="A552" s="234"/>
      <c r="B552" s="941"/>
      <c r="C552" s="198" t="s">
        <v>200</v>
      </c>
      <c r="D552" s="856">
        <f>SUM(M419:M429)</f>
        <v>0</v>
      </c>
      <c r="E552" s="234"/>
      <c r="F552" s="234"/>
      <c r="G552" s="234"/>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row>
    <row r="553" spans="1:32" ht="19.5" customHeight="1" thickBot="1" x14ac:dyDescent="0.25">
      <c r="A553" s="234"/>
      <c r="B553" s="950"/>
      <c r="C553" s="200" t="s">
        <v>201</v>
      </c>
      <c r="D553" s="857">
        <f>SUM(N419:N429)</f>
        <v>0</v>
      </c>
      <c r="E553" s="234"/>
      <c r="F553" s="234"/>
      <c r="G553" s="234"/>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row>
    <row r="554" spans="1:32" ht="19.5" customHeight="1" x14ac:dyDescent="0.2">
      <c r="A554" s="234"/>
      <c r="B554" s="941" t="str">
        <f>B496</f>
        <v>Chamber Cleaning: In Situ plasma cleaning:</v>
      </c>
      <c r="C554" s="710" t="s">
        <v>199</v>
      </c>
      <c r="D554" s="858">
        <f>SUM(L430:L440)</f>
        <v>0</v>
      </c>
      <c r="E554" s="234"/>
      <c r="F554" s="234"/>
      <c r="G554" s="234"/>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c r="AD554" s="234"/>
      <c r="AE554" s="234"/>
      <c r="AF554" s="234"/>
    </row>
    <row r="555" spans="1:32" ht="19.5" customHeight="1" x14ac:dyDescent="0.2">
      <c r="A555" s="234"/>
      <c r="B555" s="941"/>
      <c r="C555" s="198" t="s">
        <v>200</v>
      </c>
      <c r="D555" s="856">
        <f>SUM(M430:M440)</f>
        <v>0</v>
      </c>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row>
    <row r="556" spans="1:32" ht="19.5" customHeight="1" thickBot="1" x14ac:dyDescent="0.25">
      <c r="A556" s="234"/>
      <c r="B556" s="941"/>
      <c r="C556" s="711" t="s">
        <v>201</v>
      </c>
      <c r="D556" s="856">
        <f>SUM(N430:N440)</f>
        <v>0</v>
      </c>
      <c r="E556" s="234"/>
      <c r="F556" s="234"/>
      <c r="G556" s="234"/>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c r="AD556" s="234"/>
      <c r="AE556" s="234"/>
      <c r="AF556" s="234"/>
    </row>
    <row r="557" spans="1:32" ht="19.5" customHeight="1" x14ac:dyDescent="0.2">
      <c r="A557" s="234"/>
      <c r="B557" s="940" t="str">
        <f>B507</f>
        <v>Chamber Cleaning: Remote plasma cleaning</v>
      </c>
      <c r="C557" s="196" t="s">
        <v>199</v>
      </c>
      <c r="D557" s="855">
        <f>SUM(L441:L451)</f>
        <v>0</v>
      </c>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row>
    <row r="558" spans="1:32" ht="19.5" customHeight="1" x14ac:dyDescent="0.2">
      <c r="A558" s="234"/>
      <c r="B558" s="941"/>
      <c r="C558" s="198" t="s">
        <v>200</v>
      </c>
      <c r="D558" s="856">
        <f>SUM(M441:M451)</f>
        <v>0</v>
      </c>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row>
    <row r="559" spans="1:32" ht="19.5" customHeight="1" thickBot="1" x14ac:dyDescent="0.25">
      <c r="A559" s="234"/>
      <c r="B559" s="950"/>
      <c r="C559" s="200" t="s">
        <v>201</v>
      </c>
      <c r="D559" s="857">
        <f>SUM(N441:N451)</f>
        <v>0</v>
      </c>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row>
    <row r="560" spans="1:32" ht="19.5" customHeight="1" x14ac:dyDescent="0.2">
      <c r="A560" s="234"/>
      <c r="B560" s="941" t="str">
        <f>B518</f>
        <v>Chamber Cleaning: In situ thermal cleaning:</v>
      </c>
      <c r="C560" s="710" t="s">
        <v>199</v>
      </c>
      <c r="D560" s="858">
        <f>SUM(L452:L462)</f>
        <v>0</v>
      </c>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row>
    <row r="561" spans="1:32" ht="19.5" customHeight="1" x14ac:dyDescent="0.2">
      <c r="A561" s="234"/>
      <c r="B561" s="941"/>
      <c r="C561" s="198" t="s">
        <v>200</v>
      </c>
      <c r="D561" s="856">
        <f>SUM(M452:M462)</f>
        <v>0</v>
      </c>
      <c r="F561" s="234"/>
      <c r="G561" s="234"/>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c r="AD561" s="234"/>
      <c r="AE561" s="234"/>
      <c r="AF561" s="234"/>
    </row>
    <row r="562" spans="1:32" ht="19.5" customHeight="1" thickBot="1" x14ac:dyDescent="0.25">
      <c r="A562" s="234"/>
      <c r="B562" s="941"/>
      <c r="C562" s="711" t="s">
        <v>201</v>
      </c>
      <c r="D562" s="856">
        <f>SUM(N452:N462)</f>
        <v>0</v>
      </c>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row>
    <row r="563" spans="1:32" ht="19.5" customHeight="1" x14ac:dyDescent="0.2">
      <c r="A563" s="234"/>
      <c r="B563" s="940" t="str">
        <f>B529</f>
        <v>Wafer Cleaning</v>
      </c>
      <c r="C563" s="196" t="s">
        <v>199</v>
      </c>
      <c r="D563" s="855">
        <f>SUM(L463:L473)</f>
        <v>0</v>
      </c>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row>
    <row r="564" spans="1:32" ht="19.5" customHeight="1" x14ac:dyDescent="0.2">
      <c r="A564" s="234"/>
      <c r="B564" s="941"/>
      <c r="C564" s="198" t="s">
        <v>200</v>
      </c>
      <c r="D564" s="856">
        <f>SUM(M463:M473)</f>
        <v>0</v>
      </c>
      <c r="E564" s="234"/>
      <c r="F564" s="234"/>
      <c r="G564" s="234"/>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c r="AD564" s="234"/>
      <c r="AE564" s="234"/>
      <c r="AF564" s="234"/>
    </row>
    <row r="565" spans="1:32" ht="19.5" customHeight="1" thickBot="1" x14ac:dyDescent="0.25">
      <c r="A565" s="234"/>
      <c r="B565" s="950"/>
      <c r="C565" s="200" t="s">
        <v>201</v>
      </c>
      <c r="D565" s="857">
        <f>SUM(N463:N473)</f>
        <v>0</v>
      </c>
      <c r="E565" s="234"/>
      <c r="F565" s="234"/>
      <c r="G565" s="234"/>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c r="AD565" s="234"/>
      <c r="AE565" s="234"/>
      <c r="AF565" s="234"/>
    </row>
    <row r="566" spans="1:32" x14ac:dyDescent="0.2">
      <c r="A566" s="234"/>
      <c r="B566" s="234"/>
      <c r="C566" s="234"/>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row>
    <row r="567" spans="1:32" ht="15" x14ac:dyDescent="0.25">
      <c r="A567" s="234"/>
      <c r="B567" s="234"/>
      <c r="C567" s="234"/>
      <c r="D567" s="234"/>
      <c r="E567" s="65" t="s">
        <v>415</v>
      </c>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row>
    <row r="568" spans="1:32" x14ac:dyDescent="0.2">
      <c r="A568" s="234"/>
      <c r="B568" s="234"/>
      <c r="C568" s="234"/>
      <c r="D568" s="234"/>
      <c r="E568" s="234"/>
      <c r="F568" s="234"/>
      <c r="G568" s="234"/>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row>
    <row r="569" spans="1:32" x14ac:dyDescent="0.2">
      <c r="A569" s="234"/>
      <c r="B569" s="234"/>
      <c r="C569" s="234"/>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row>
    <row r="570" spans="1:32" x14ac:dyDescent="0.2">
      <c r="A570" s="234"/>
      <c r="B570" s="234"/>
      <c r="C570" s="234"/>
      <c r="D570" s="234"/>
      <c r="E570" s="234"/>
      <c r="F570" s="234"/>
      <c r="G570" s="234"/>
      <c r="H570" s="234"/>
      <c r="I570" s="234"/>
      <c r="J570" s="234"/>
      <c r="K570" s="234"/>
      <c r="L570" s="234"/>
      <c r="M570" s="234"/>
      <c r="N570" s="234"/>
      <c r="O570" s="234"/>
      <c r="P570" s="234"/>
      <c r="Q570" s="234"/>
      <c r="R570" s="234"/>
      <c r="S570" s="234"/>
    </row>
    <row r="571" spans="1:32" x14ac:dyDescent="0.2">
      <c r="A571" s="234"/>
      <c r="B571" s="234"/>
      <c r="C571" s="234"/>
      <c r="D571" s="234"/>
      <c r="E571" s="234"/>
      <c r="F571" s="234"/>
      <c r="G571" s="234"/>
      <c r="H571" s="234"/>
      <c r="I571" s="234"/>
      <c r="J571" s="234"/>
      <c r="K571" s="234"/>
      <c r="L571" s="234"/>
      <c r="M571" s="234"/>
      <c r="N571" s="234"/>
      <c r="O571" s="234"/>
      <c r="P571" s="234"/>
      <c r="Q571" s="234"/>
      <c r="R571" s="234"/>
      <c r="S571" s="234"/>
    </row>
    <row r="612" spans="2:6" x14ac:dyDescent="0.2">
      <c r="B612" s="234"/>
      <c r="C612" s="234"/>
      <c r="D612" s="234"/>
      <c r="E612" s="234"/>
      <c r="F612" s="234"/>
    </row>
    <row r="633" spans="2:6" x14ac:dyDescent="0.2">
      <c r="B633" s="234"/>
      <c r="C633" s="234"/>
      <c r="D633" s="234"/>
      <c r="E633" s="234"/>
      <c r="F633" s="234"/>
    </row>
    <row r="634" spans="2:6" x14ac:dyDescent="0.2">
      <c r="B634" s="234"/>
      <c r="C634" s="234"/>
      <c r="D634" s="234"/>
      <c r="E634" s="234"/>
      <c r="F634" s="234"/>
    </row>
  </sheetData>
  <sheetProtection password="CDDE" sheet="1" objects="1" scenarios="1"/>
  <dataConsolidate>
    <dataRefs count="1">
      <dataRef ref="V40:V47" sheet="PV|MEMS|LCD Process"/>
    </dataRefs>
  </dataConsolidate>
  <mergeCells count="37">
    <mergeCell ref="AI270:AK270"/>
    <mergeCell ref="AL270:AN270"/>
    <mergeCell ref="AO270:AQ270"/>
    <mergeCell ref="AR270:AT270"/>
    <mergeCell ref="B204:B214"/>
    <mergeCell ref="B215:B225"/>
    <mergeCell ref="B226:B236"/>
    <mergeCell ref="B237:B247"/>
    <mergeCell ref="B6:H6"/>
    <mergeCell ref="B7:H10"/>
    <mergeCell ref="B271:B285"/>
    <mergeCell ref="B286:B300"/>
    <mergeCell ref="B301:B315"/>
    <mergeCell ref="B263:F264"/>
    <mergeCell ref="B316:B330"/>
    <mergeCell ref="B331:B345"/>
    <mergeCell ref="B563:B565"/>
    <mergeCell ref="B248:B258"/>
    <mergeCell ref="B485:B495"/>
    <mergeCell ref="B496:B506"/>
    <mergeCell ref="B507:B517"/>
    <mergeCell ref="B518:B528"/>
    <mergeCell ref="B430:B440"/>
    <mergeCell ref="B441:B451"/>
    <mergeCell ref="B452:B462"/>
    <mergeCell ref="B463:B473"/>
    <mergeCell ref="B419:B429"/>
    <mergeCell ref="B366:B376"/>
    <mergeCell ref="B377:B387"/>
    <mergeCell ref="B388:B398"/>
    <mergeCell ref="B557:B559"/>
    <mergeCell ref="B560:B562"/>
    <mergeCell ref="B399:B409"/>
    <mergeCell ref="B355:B365"/>
    <mergeCell ref="B529:B539"/>
    <mergeCell ref="B551:B553"/>
    <mergeCell ref="B554:B556"/>
  </mergeCells>
  <conditionalFormatting sqref="D271:D345">
    <cfRule type="expression" dxfId="26" priority="16">
      <formula>#REF!="Other"</formula>
    </cfRule>
  </conditionalFormatting>
  <conditionalFormatting sqref="D485:D517">
    <cfRule type="expression" dxfId="25" priority="15">
      <formula>$D485&gt;0</formula>
    </cfRule>
  </conditionalFormatting>
  <conditionalFormatting sqref="D551">
    <cfRule type="expression" dxfId="24" priority="13">
      <formula>$D$551&gt;0</formula>
    </cfRule>
  </conditionalFormatting>
  <conditionalFormatting sqref="C27:C66">
    <cfRule type="expression" dxfId="23" priority="6">
      <formula>B27="Other f-GHG (specify)"</formula>
    </cfRule>
  </conditionalFormatting>
  <conditionalFormatting sqref="D518:D528">
    <cfRule type="expression" dxfId="22" priority="5">
      <formula>$D518&gt;0</formula>
    </cfRule>
  </conditionalFormatting>
  <conditionalFormatting sqref="D529:D539">
    <cfRule type="expression" dxfId="21" priority="4">
      <formula>$D529&gt;0</formula>
    </cfRule>
  </conditionalFormatting>
  <conditionalFormatting sqref="D552">
    <cfRule type="expression" dxfId="20" priority="3">
      <formula>$D$552&gt;0</formula>
    </cfRule>
  </conditionalFormatting>
  <conditionalFormatting sqref="D553">
    <cfRule type="expression" dxfId="19" priority="2">
      <formula>$D$553&gt;0</formula>
    </cfRule>
  </conditionalFormatting>
  <conditionalFormatting sqref="D554:D565">
    <cfRule type="expression" dxfId="18" priority="1">
      <formula>D554&gt;0</formula>
    </cfRule>
  </conditionalFormatting>
  <dataValidations count="15">
    <dataValidation type="list" allowBlank="1" showInputMessage="1" showErrorMessage="1" sqref="D271:D345">
      <formula1>$B$168:$B$193</formula1>
    </dataValidation>
    <dataValidation type="decimal" allowBlank="1" showInputMessage="1" showErrorMessage="1" errorTitle="Decimal Fraction" error="This value is a decimal fraction. The value must fall between 0 and 1." sqref="F27:F66">
      <formula1>IF(D27="NO",0.0000001,0)</formula1>
      <formula2>1</formula2>
    </dataValidation>
    <dataValidation type="list" allowBlank="1" showInputMessage="1" showErrorMessage="1" sqref="B27:B34">
      <formula1>$U$25:$U$36</formula1>
    </dataValidation>
    <dataValidation type="list" allowBlank="1" showInputMessage="1" showErrorMessage="1" sqref="B35:B66">
      <formula1>$U$15:$U$23</formula1>
    </dataValidation>
    <dataValidation type="list" allowBlank="1" showInputMessage="1" showErrorMessage="1" sqref="D27:D66">
      <formula1>"Yes, No"</formula1>
    </dataValidation>
    <dataValidation type="decimal" allowBlank="1" showInputMessage="1" showErrorMessage="1" errorTitle="Decimal Fraction" error="This value is a decimal fraction. The value must fall between 0 and 1." sqref="E204:E258 F271:I345">
      <formula1>0</formula1>
      <formula2>1</formula2>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C13"/>
    <dataValidation type="list" allowBlank="1" showInputMessage="1" showErrorMessage="1" sqref="C204:C258">
      <formula1>$B$119:$B$158</formula1>
    </dataValidation>
    <dataValidation type="list" allowBlank="1" showInputMessage="1" showErrorMessage="1" sqref="C271:C285">
      <formula1>$C$204:$C$214</formula1>
    </dataValidation>
    <dataValidation type="list" allowBlank="1" showInputMessage="1" showErrorMessage="1" sqref="C286:C300">
      <formula1>$C$215:$C$225</formula1>
    </dataValidation>
    <dataValidation type="list" allowBlank="1" showInputMessage="1" showErrorMessage="1" sqref="C301:C315">
      <formula1>$C$226:$C$236</formula1>
    </dataValidation>
    <dataValidation type="list" allowBlank="1" showInputMessage="1" showErrorMessage="1" sqref="C316:C330">
      <formula1>$C$237:$C$247</formula1>
    </dataValidation>
    <dataValidation type="list" allowBlank="1" showInputMessage="1" showErrorMessage="1" sqref="C331:C345">
      <formula1>$C$248:$C$258</formula1>
    </dataValidation>
    <dataValidation type="decimal" allowBlank="1" showInputMessage="1" showErrorMessage="1" error="Value must be less than or equal to the values calculated in Equation 1-13" sqref="E271:E345">
      <formula1>0</formula1>
      <formula2>AF271</formula2>
    </dataValidation>
    <dataValidation type="decimal" allowBlank="1" showInputMessage="1" showErrorMessage="1" error="This value is a decimal fraction. The value must fall between 0 and 1." sqref="F355:F409">
      <formula1>0</formula1>
      <formula2>1</formula2>
    </dataValidation>
  </dataValidations>
  <hyperlinks>
    <hyperlink ref="C12"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4"/>
  <sheetViews>
    <sheetView zoomScale="70" zoomScaleNormal="70" zoomScalePageLayoutView="80" workbookViewId="0"/>
  </sheetViews>
  <sheetFormatPr defaultColWidth="8.85546875" defaultRowHeight="14.25" x14ac:dyDescent="0.2"/>
  <cols>
    <col min="1" max="1" width="3.7109375" style="235" customWidth="1"/>
    <col min="2" max="2" width="29" style="235" customWidth="1"/>
    <col min="3" max="3" width="31.140625" style="235" customWidth="1"/>
    <col min="4" max="4" width="27.7109375" style="235" customWidth="1"/>
    <col min="5" max="5" width="38.7109375" style="235" customWidth="1"/>
    <col min="6" max="6" width="34.28515625" style="235" customWidth="1"/>
    <col min="7" max="7" width="31.7109375" style="235" customWidth="1"/>
    <col min="8" max="8" width="32.85546875" style="235" customWidth="1"/>
    <col min="9" max="9" width="28.5703125" style="235" customWidth="1"/>
    <col min="10" max="10" width="29" style="235" customWidth="1"/>
    <col min="11" max="11" width="28.7109375" style="235" customWidth="1"/>
    <col min="12" max="12" width="25.7109375" style="235" customWidth="1"/>
    <col min="13" max="13" width="23.5703125" style="235" customWidth="1"/>
    <col min="14" max="14" width="23.28515625" style="235" customWidth="1"/>
    <col min="15" max="15" width="11.7109375" style="235" customWidth="1"/>
    <col min="16" max="17" width="8.85546875" style="235"/>
    <col min="18" max="18" width="15.140625" style="235" customWidth="1"/>
    <col min="19" max="19" width="16.7109375" style="235" hidden="1" customWidth="1"/>
    <col min="20" max="20" width="25.140625" style="235" hidden="1" customWidth="1"/>
    <col min="21" max="21" width="31.140625" style="235" hidden="1" customWidth="1"/>
    <col min="22" max="22" width="26.42578125" style="235" hidden="1" customWidth="1"/>
    <col min="23" max="23" width="47.28515625" style="235" hidden="1" customWidth="1"/>
    <col min="24" max="24" width="8.85546875" style="235" hidden="1" customWidth="1"/>
    <col min="25" max="25" width="26.42578125" style="235" hidden="1" customWidth="1"/>
    <col min="26" max="26" width="15.28515625" style="235" hidden="1" customWidth="1"/>
    <col min="27" max="27" width="0.140625" style="235" hidden="1" customWidth="1"/>
    <col min="28" max="28" width="29.28515625" style="235" hidden="1" customWidth="1"/>
    <col min="29" max="29" width="28.140625" style="235" hidden="1" customWidth="1"/>
    <col min="30" max="30" width="12.140625" style="235" hidden="1" customWidth="1"/>
    <col min="31" max="31" width="13.140625" style="235" hidden="1" customWidth="1"/>
    <col min="32" max="32" width="29" style="235" hidden="1" customWidth="1"/>
    <col min="33" max="46" width="8.85546875" style="235" hidden="1" customWidth="1"/>
    <col min="47" max="16384" width="8.85546875" style="235"/>
  </cols>
  <sheetData>
    <row r="1" spans="1:27"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row>
    <row r="2" spans="1:27"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236" customFormat="1" ht="18" x14ac:dyDescent="0.25">
      <c r="A3" s="234"/>
      <c r="B3" s="85" t="s">
        <v>13</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row>
    <row r="4" spans="1:27" s="236" customFormat="1" ht="15" x14ac:dyDescent="0.25">
      <c r="A4" s="234"/>
      <c r="B4" s="57" t="s">
        <v>91</v>
      </c>
      <c r="C4" s="56"/>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7" s="236" customFormat="1" x14ac:dyDescent="0.2">
      <c r="A5" s="234"/>
      <c r="B5" s="86" t="s">
        <v>141</v>
      </c>
      <c r="C5" s="56" t="str">
        <f>'f-HTFs'!C5</f>
        <v>e-GGRT RY2011.C.01.</v>
      </c>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7" ht="15" x14ac:dyDescent="0.2">
      <c r="A6" s="234"/>
      <c r="B6" s="967" t="s">
        <v>85</v>
      </c>
      <c r="C6" s="968"/>
      <c r="D6" s="968"/>
      <c r="E6" s="968"/>
      <c r="F6" s="968"/>
      <c r="G6" s="968"/>
      <c r="H6" s="968"/>
      <c r="I6" s="100"/>
      <c r="J6" s="101"/>
      <c r="K6" s="102"/>
      <c r="L6" s="102"/>
      <c r="M6" s="102"/>
      <c r="N6" s="102"/>
      <c r="O6" s="234"/>
      <c r="P6" s="234"/>
      <c r="Q6" s="234"/>
      <c r="R6" s="234"/>
      <c r="S6" s="234"/>
      <c r="T6" s="234"/>
      <c r="U6" s="234"/>
      <c r="V6" s="234"/>
      <c r="W6" s="234"/>
      <c r="X6" s="234"/>
      <c r="Y6" s="234"/>
      <c r="Z6" s="234"/>
      <c r="AA6" s="234"/>
    </row>
    <row r="7" spans="1:27" ht="15" x14ac:dyDescent="0.25">
      <c r="A7" s="234"/>
      <c r="B7" s="946" t="s">
        <v>696</v>
      </c>
      <c r="C7" s="947"/>
      <c r="D7" s="947"/>
      <c r="E7" s="947"/>
      <c r="F7" s="947"/>
      <c r="G7" s="947"/>
      <c r="H7" s="947"/>
      <c r="I7" s="152"/>
      <c r="J7" s="153"/>
      <c r="K7" s="98"/>
      <c r="L7" s="98"/>
      <c r="M7" s="98"/>
      <c r="N7" s="98"/>
      <c r="O7" s="234"/>
      <c r="P7" s="234"/>
      <c r="Q7" s="234"/>
      <c r="R7" s="234"/>
      <c r="S7" s="234"/>
      <c r="T7" s="234"/>
      <c r="U7" s="234"/>
      <c r="V7" s="234"/>
      <c r="W7" s="234"/>
      <c r="X7" s="234"/>
      <c r="Y7" s="234"/>
      <c r="Z7" s="234"/>
      <c r="AA7" s="234"/>
    </row>
    <row r="8" spans="1:27" x14ac:dyDescent="0.2">
      <c r="A8" s="234"/>
      <c r="B8" s="948"/>
      <c r="C8" s="949"/>
      <c r="D8" s="949"/>
      <c r="E8" s="949"/>
      <c r="F8" s="949"/>
      <c r="G8" s="949"/>
      <c r="H8" s="949"/>
      <c r="I8" s="74"/>
      <c r="J8" s="75"/>
      <c r="K8" s="74"/>
      <c r="L8" s="74"/>
      <c r="M8" s="74"/>
      <c r="N8" s="74"/>
      <c r="O8" s="234"/>
      <c r="P8" s="234"/>
      <c r="Q8" s="234"/>
      <c r="S8" s="234" t="s">
        <v>540</v>
      </c>
      <c r="T8" s="234"/>
      <c r="U8" s="234"/>
      <c r="V8" s="234"/>
      <c r="W8" s="234"/>
      <c r="X8" s="234"/>
      <c r="Y8" s="234"/>
      <c r="Z8" s="234"/>
      <c r="AA8" s="234"/>
    </row>
    <row r="9" spans="1:27" x14ac:dyDescent="0.2">
      <c r="A9" s="234"/>
      <c r="B9" s="948"/>
      <c r="C9" s="949"/>
      <c r="D9" s="949"/>
      <c r="E9" s="949"/>
      <c r="F9" s="949"/>
      <c r="G9" s="949"/>
      <c r="H9" s="949"/>
      <c r="I9" s="74"/>
      <c r="J9" s="75"/>
      <c r="K9" s="74"/>
      <c r="L9" s="74"/>
      <c r="M9" s="74"/>
      <c r="N9" s="74"/>
      <c r="O9" s="234"/>
      <c r="P9" s="234"/>
      <c r="Q9" s="234"/>
      <c r="R9" s="234"/>
      <c r="S9" s="234"/>
      <c r="T9" s="234"/>
      <c r="U9" s="234"/>
      <c r="V9" s="234"/>
      <c r="W9" s="234"/>
      <c r="X9" s="234"/>
      <c r="Y9" s="234"/>
      <c r="Z9" s="234"/>
      <c r="AA9" s="234"/>
    </row>
    <row r="10" spans="1:27" x14ac:dyDescent="0.2">
      <c r="A10" s="234"/>
      <c r="B10" s="997"/>
      <c r="C10" s="998"/>
      <c r="D10" s="998"/>
      <c r="E10" s="998"/>
      <c r="F10" s="998"/>
      <c r="G10" s="998"/>
      <c r="H10" s="998"/>
      <c r="I10" s="76"/>
      <c r="J10" s="77"/>
      <c r="K10" s="74"/>
      <c r="L10" s="74"/>
      <c r="M10" s="74"/>
      <c r="N10" s="74"/>
      <c r="O10" s="234"/>
      <c r="P10" s="234"/>
      <c r="Q10" s="234"/>
      <c r="R10" s="234"/>
      <c r="S10" s="234"/>
      <c r="T10" s="234"/>
      <c r="U10" s="234"/>
      <c r="V10" s="234"/>
      <c r="W10" s="234"/>
      <c r="X10" s="234"/>
      <c r="Y10" s="234"/>
      <c r="Z10" s="234"/>
      <c r="AA10" s="234"/>
    </row>
    <row r="11" spans="1:27" ht="15" x14ac:dyDescent="0.2">
      <c r="A11" s="234"/>
      <c r="B11" s="103" t="s">
        <v>86</v>
      </c>
      <c r="C11" s="104"/>
      <c r="D11" s="104"/>
      <c r="E11" s="104"/>
      <c r="F11" s="104"/>
      <c r="G11" s="104"/>
      <c r="H11" s="104"/>
      <c r="I11" s="100"/>
      <c r="J11" s="101"/>
      <c r="K11" s="102"/>
      <c r="L11" s="102"/>
      <c r="M11" s="102"/>
      <c r="N11" s="102"/>
      <c r="O11" s="234"/>
      <c r="P11" s="234"/>
      <c r="Q11" s="234"/>
      <c r="R11" s="234"/>
      <c r="S11" s="234"/>
      <c r="T11" s="234"/>
      <c r="U11" s="234"/>
      <c r="V11" s="234"/>
      <c r="W11" s="234"/>
      <c r="X11" s="234"/>
      <c r="Y11" s="234"/>
      <c r="Z11" s="234"/>
      <c r="AA11" s="234"/>
    </row>
    <row r="12" spans="1:27" ht="15" x14ac:dyDescent="0.2">
      <c r="A12" s="234"/>
      <c r="B12" s="60" t="s">
        <v>88</v>
      </c>
      <c r="C12" s="59" t="s">
        <v>724</v>
      </c>
      <c r="D12" s="87"/>
      <c r="E12" s="87"/>
      <c r="F12" s="87"/>
      <c r="G12" s="60"/>
      <c r="H12" s="246"/>
      <c r="I12" s="246"/>
      <c r="J12" s="246"/>
      <c r="K12" s="246"/>
      <c r="L12" s="246"/>
      <c r="M12" s="246"/>
      <c r="N12" s="246"/>
      <c r="O12" s="234"/>
      <c r="P12" s="234"/>
      <c r="Q12" s="234"/>
      <c r="R12" s="234"/>
      <c r="S12" s="234"/>
      <c r="T12" s="234"/>
      <c r="U12" s="234"/>
      <c r="V12" s="234"/>
      <c r="W12" s="234"/>
      <c r="X12" s="234"/>
      <c r="Y12" s="234"/>
      <c r="Z12" s="234"/>
      <c r="AA12" s="234"/>
    </row>
    <row r="13" spans="1:27" ht="15" x14ac:dyDescent="0.2">
      <c r="A13" s="234"/>
      <c r="B13" s="60" t="s">
        <v>89</v>
      </c>
      <c r="C13" s="158" t="s">
        <v>87</v>
      </c>
      <c r="D13" s="87"/>
      <c r="E13" s="87"/>
      <c r="F13" s="87"/>
      <c r="G13" s="60"/>
      <c r="H13" s="246"/>
      <c r="I13" s="246"/>
      <c r="J13" s="246"/>
      <c r="K13" s="246"/>
      <c r="L13" s="246"/>
      <c r="M13" s="246"/>
      <c r="N13" s="246"/>
      <c r="O13" s="234"/>
      <c r="P13" s="234"/>
      <c r="Q13" s="234"/>
      <c r="R13" s="234"/>
      <c r="S13" s="234"/>
      <c r="T13" s="234"/>
      <c r="U13" s="234"/>
      <c r="V13" s="234"/>
      <c r="W13" s="234"/>
      <c r="X13" s="234"/>
      <c r="Y13" s="234"/>
      <c r="Z13" s="234"/>
      <c r="AA13" s="234"/>
    </row>
    <row r="14" spans="1:27" x14ac:dyDescent="0.2">
      <c r="A14" s="234"/>
      <c r="B14" s="234"/>
      <c r="C14" s="234"/>
      <c r="D14" s="234"/>
      <c r="E14" s="234"/>
      <c r="F14" s="234"/>
      <c r="G14" s="234"/>
      <c r="H14" s="234"/>
      <c r="I14" s="234"/>
      <c r="J14" s="234"/>
      <c r="K14" s="234"/>
      <c r="L14" s="234"/>
      <c r="M14" s="234"/>
      <c r="N14" s="234"/>
      <c r="O14" s="234"/>
      <c r="P14" s="234"/>
      <c r="Q14" s="234"/>
      <c r="R14" s="234"/>
      <c r="S14" s="234"/>
      <c r="T14" s="33" t="s">
        <v>75</v>
      </c>
      <c r="U14" s="33"/>
      <c r="V14" s="234"/>
      <c r="W14" s="234"/>
      <c r="X14" s="234"/>
      <c r="Z14" s="234"/>
      <c r="AA14" s="234"/>
    </row>
    <row r="15" spans="1:27" ht="16.5" x14ac:dyDescent="0.3">
      <c r="A15" s="234"/>
      <c r="B15" s="234"/>
      <c r="C15" s="234"/>
      <c r="D15" s="234"/>
      <c r="E15" s="234"/>
      <c r="F15" s="234"/>
      <c r="G15" s="234"/>
      <c r="H15" s="234"/>
      <c r="I15" s="234"/>
      <c r="J15" s="234"/>
      <c r="K15" s="234"/>
      <c r="L15" s="234"/>
      <c r="M15" s="234"/>
      <c r="N15" s="234"/>
      <c r="O15" s="234"/>
      <c r="P15" s="234"/>
      <c r="Q15" s="234"/>
      <c r="R15" s="234"/>
      <c r="S15" s="234"/>
      <c r="T15" s="237" t="s">
        <v>174</v>
      </c>
      <c r="U15" s="216" t="s">
        <v>374</v>
      </c>
      <c r="V15" s="234"/>
      <c r="W15" s="234"/>
      <c r="X15" s="234"/>
      <c r="Y15" s="240"/>
      <c r="AA15" s="234"/>
    </row>
    <row r="16" spans="1:27" ht="16.5" x14ac:dyDescent="0.3">
      <c r="A16" s="234"/>
      <c r="B16" s="234"/>
      <c r="C16" s="234"/>
      <c r="D16" s="234"/>
      <c r="E16" s="234"/>
      <c r="F16" s="234"/>
      <c r="G16" s="234"/>
      <c r="H16" s="234"/>
      <c r="I16" s="234"/>
      <c r="J16" s="234"/>
      <c r="K16" s="234"/>
      <c r="L16" s="234"/>
      <c r="M16" s="234"/>
      <c r="N16" s="234"/>
      <c r="O16" s="234"/>
      <c r="P16" s="234"/>
      <c r="Q16" s="234"/>
      <c r="R16" s="234"/>
      <c r="S16" s="234"/>
      <c r="T16" s="213" t="s">
        <v>175</v>
      </c>
      <c r="U16" s="216" t="s">
        <v>377</v>
      </c>
      <c r="V16" s="234"/>
      <c r="W16" s="234"/>
      <c r="X16" s="234"/>
      <c r="Y16" s="240"/>
      <c r="AA16" s="234"/>
    </row>
    <row r="17" spans="1:28" ht="16.5" x14ac:dyDescent="0.3">
      <c r="A17" s="234"/>
      <c r="C17" s="234"/>
      <c r="D17" s="234"/>
      <c r="E17" s="234"/>
      <c r="F17" s="234"/>
      <c r="G17" s="234"/>
      <c r="H17" s="234"/>
      <c r="I17" s="234"/>
      <c r="J17" s="234"/>
      <c r="K17" s="234"/>
      <c r="L17" s="234"/>
      <c r="M17" s="234"/>
      <c r="N17" s="234"/>
      <c r="O17" s="234"/>
      <c r="P17" s="234"/>
      <c r="Q17" s="234"/>
      <c r="R17" s="234"/>
      <c r="S17" s="234"/>
      <c r="T17" s="213" t="s">
        <v>177</v>
      </c>
      <c r="U17" s="216" t="s">
        <v>380</v>
      </c>
      <c r="V17" s="234"/>
      <c r="W17" s="234"/>
      <c r="X17" s="234"/>
      <c r="Y17" s="240"/>
      <c r="AA17" s="234"/>
    </row>
    <row r="18" spans="1:28" ht="16.5" x14ac:dyDescent="0.3">
      <c r="A18" s="234"/>
      <c r="B18" s="249" t="s">
        <v>60</v>
      </c>
      <c r="C18" s="234"/>
      <c r="D18" s="234"/>
      <c r="E18" s="234"/>
      <c r="F18" s="234"/>
      <c r="G18" s="234"/>
      <c r="H18" s="234"/>
      <c r="I18" s="234"/>
      <c r="J18" s="234"/>
      <c r="K18" s="234"/>
      <c r="L18" s="234"/>
      <c r="M18" s="234"/>
      <c r="N18" s="234"/>
      <c r="O18" s="234"/>
      <c r="P18" s="234"/>
      <c r="Q18" s="234"/>
      <c r="R18" s="234"/>
      <c r="S18" s="234"/>
      <c r="T18" s="213" t="s">
        <v>189</v>
      </c>
      <c r="U18" s="216" t="s">
        <v>389</v>
      </c>
      <c r="V18" s="234"/>
      <c r="W18" s="234"/>
      <c r="X18" s="234"/>
      <c r="Y18" s="240"/>
      <c r="AA18" s="234"/>
    </row>
    <row r="19" spans="1:28" ht="16.5" x14ac:dyDescent="0.3">
      <c r="A19" s="234"/>
      <c r="B19" s="234"/>
      <c r="C19" s="234"/>
      <c r="D19" s="234"/>
      <c r="E19" s="234"/>
      <c r="F19" s="234"/>
      <c r="G19" s="234"/>
      <c r="H19" s="234"/>
      <c r="I19" s="234"/>
      <c r="J19" s="234"/>
      <c r="K19" s="234"/>
      <c r="L19" s="234"/>
      <c r="M19" s="234"/>
      <c r="N19" s="234"/>
      <c r="O19" s="234"/>
      <c r="P19" s="234"/>
      <c r="Q19" s="234"/>
      <c r="R19" s="234"/>
      <c r="S19" s="234"/>
      <c r="T19" s="213" t="s">
        <v>176</v>
      </c>
      <c r="U19" s="216" t="s">
        <v>309</v>
      </c>
      <c r="V19" s="234"/>
      <c r="W19" s="234"/>
      <c r="X19" s="234"/>
      <c r="Y19" s="240"/>
      <c r="AA19" s="234"/>
    </row>
    <row r="20" spans="1:28" ht="16.5" x14ac:dyDescent="0.3">
      <c r="A20" s="234"/>
      <c r="B20" s="234"/>
      <c r="C20" s="234"/>
      <c r="D20" s="234"/>
      <c r="E20" s="234"/>
      <c r="F20" s="234"/>
      <c r="G20" s="234"/>
      <c r="H20" s="234"/>
      <c r="I20" s="234"/>
      <c r="J20" s="234"/>
      <c r="K20" s="234"/>
      <c r="L20" s="234"/>
      <c r="M20" s="234"/>
      <c r="N20" s="234"/>
      <c r="O20" s="234"/>
      <c r="P20" s="234"/>
      <c r="Q20" s="234"/>
      <c r="R20" s="234"/>
      <c r="S20" s="234"/>
      <c r="T20" s="213" t="s">
        <v>202</v>
      </c>
      <c r="U20" s="216" t="s">
        <v>312</v>
      </c>
      <c r="V20" s="234"/>
      <c r="W20" s="234"/>
      <c r="X20" s="234"/>
      <c r="Y20" s="240"/>
      <c r="AA20" s="234"/>
    </row>
    <row r="21" spans="1:28" ht="16.5" x14ac:dyDescent="0.3">
      <c r="A21" s="234"/>
      <c r="B21" s="234"/>
      <c r="C21" s="234"/>
      <c r="D21" s="234"/>
      <c r="E21" s="234"/>
      <c r="F21" s="234"/>
      <c r="G21" s="234"/>
      <c r="H21" s="234"/>
      <c r="I21" s="234"/>
      <c r="J21" s="234"/>
      <c r="K21" s="234"/>
      <c r="L21" s="234"/>
      <c r="M21" s="234"/>
      <c r="N21" s="234"/>
      <c r="O21" s="234"/>
      <c r="P21" s="234"/>
      <c r="Q21" s="234"/>
      <c r="R21" s="234"/>
      <c r="S21" s="234"/>
      <c r="T21" s="242" t="s">
        <v>178</v>
      </c>
      <c r="U21" s="216" t="s">
        <v>371</v>
      </c>
      <c r="V21" s="234"/>
      <c r="W21" s="234"/>
      <c r="X21" s="234"/>
      <c r="Y21" s="241"/>
      <c r="AA21" s="234"/>
    </row>
    <row r="22" spans="1:28" ht="16.5" x14ac:dyDescent="0.3">
      <c r="A22" s="234"/>
      <c r="B22" s="234"/>
      <c r="C22" s="234"/>
      <c r="D22" s="234"/>
      <c r="E22" s="234"/>
      <c r="F22" s="234"/>
      <c r="G22" s="234"/>
      <c r="H22" s="234"/>
      <c r="I22" s="234"/>
      <c r="J22" s="234"/>
      <c r="K22" s="234"/>
      <c r="L22" s="234"/>
      <c r="M22" s="234"/>
      <c r="N22" s="234"/>
      <c r="O22" s="234"/>
      <c r="P22" s="234"/>
      <c r="Q22" s="234"/>
      <c r="R22" s="234"/>
      <c r="S22" s="234"/>
      <c r="T22" s="213" t="s">
        <v>179</v>
      </c>
      <c r="U22" s="216" t="s">
        <v>365</v>
      </c>
      <c r="V22" s="234"/>
      <c r="W22" s="234"/>
      <c r="X22" s="234"/>
      <c r="Y22" s="234"/>
      <c r="AA22" s="234"/>
    </row>
    <row r="23" spans="1:28" x14ac:dyDescent="0.2">
      <c r="A23" s="234"/>
      <c r="B23" s="234"/>
      <c r="C23" s="234"/>
      <c r="D23" s="234"/>
      <c r="E23" s="234"/>
      <c r="F23" s="234"/>
      <c r="G23" s="234"/>
      <c r="H23" s="234"/>
      <c r="I23" s="234"/>
      <c r="J23" s="234"/>
      <c r="K23" s="234"/>
      <c r="L23" s="234"/>
      <c r="M23" s="234"/>
      <c r="N23" s="234"/>
      <c r="O23" s="234"/>
      <c r="P23" s="234"/>
      <c r="Q23" s="234"/>
      <c r="R23" s="234"/>
      <c r="S23" s="234"/>
      <c r="U23" s="122" t="s">
        <v>520</v>
      </c>
      <c r="V23" s="234"/>
      <c r="W23" s="234"/>
      <c r="X23" s="234"/>
      <c r="Y23" s="240"/>
      <c r="AA23" s="234"/>
    </row>
    <row r="24" spans="1:28" x14ac:dyDescent="0.2">
      <c r="A24" s="234"/>
      <c r="B24" s="234"/>
      <c r="C24" s="234"/>
      <c r="D24" s="234"/>
      <c r="E24" s="234"/>
      <c r="F24" s="234"/>
      <c r="G24" s="234"/>
      <c r="H24" s="234"/>
      <c r="I24" s="234"/>
      <c r="J24" s="234"/>
      <c r="K24" s="234"/>
      <c r="L24" s="234"/>
      <c r="M24" s="234"/>
      <c r="N24" s="234"/>
      <c r="O24" s="234"/>
      <c r="P24" s="234"/>
      <c r="Q24" s="234"/>
      <c r="R24" s="234"/>
      <c r="S24" s="234"/>
      <c r="V24" s="234"/>
      <c r="W24" s="234"/>
      <c r="X24" s="234"/>
      <c r="Y24" s="240"/>
      <c r="AA24" s="234"/>
    </row>
    <row r="25" spans="1:28" ht="17.25" thickBot="1" x14ac:dyDescent="0.35">
      <c r="A25" s="234"/>
      <c r="B25" s="234"/>
      <c r="C25" s="234"/>
      <c r="D25" s="234"/>
      <c r="E25" s="234"/>
      <c r="F25" s="234"/>
      <c r="G25" s="234"/>
      <c r="H25" s="234"/>
      <c r="I25" s="234"/>
      <c r="J25" s="234"/>
      <c r="K25" s="234"/>
      <c r="L25" s="234"/>
      <c r="M25" s="234"/>
      <c r="N25" s="234"/>
      <c r="O25" s="234"/>
      <c r="P25" s="234"/>
      <c r="Q25" s="234"/>
      <c r="R25" s="234"/>
      <c r="S25" s="234"/>
      <c r="T25" s="237" t="s">
        <v>174</v>
      </c>
      <c r="U25" s="216" t="s">
        <v>374</v>
      </c>
      <c r="V25" s="234"/>
      <c r="W25" s="123" t="s">
        <v>523</v>
      </c>
      <c r="X25" s="239" t="s">
        <v>374</v>
      </c>
      <c r="Y25" s="240"/>
      <c r="AA25" s="234"/>
    </row>
    <row r="26" spans="1:28" ht="88.5" thickBot="1" x14ac:dyDescent="0.35">
      <c r="A26" s="234"/>
      <c r="B26" s="250" t="s">
        <v>110</v>
      </c>
      <c r="C26" s="251" t="s">
        <v>522</v>
      </c>
      <c r="D26" s="252" t="s">
        <v>63</v>
      </c>
      <c r="E26" s="252" t="s">
        <v>430</v>
      </c>
      <c r="F26" s="253" t="s">
        <v>613</v>
      </c>
      <c r="G26" s="253" t="s">
        <v>62</v>
      </c>
      <c r="H26" s="253" t="s">
        <v>416</v>
      </c>
      <c r="I26" s="254" t="s">
        <v>417</v>
      </c>
      <c r="J26" s="255" t="s">
        <v>521</v>
      </c>
      <c r="K26" s="234"/>
      <c r="L26" s="234"/>
      <c r="M26" s="234"/>
      <c r="N26" s="234"/>
      <c r="O26" s="234"/>
      <c r="P26" s="234"/>
      <c r="Q26" s="234"/>
      <c r="R26" s="234"/>
      <c r="S26" s="234"/>
      <c r="T26" s="213" t="s">
        <v>175</v>
      </c>
      <c r="U26" s="216" t="s">
        <v>377</v>
      </c>
      <c r="V26" s="234"/>
      <c r="W26" s="123" t="s">
        <v>524</v>
      </c>
      <c r="X26" s="239" t="s">
        <v>377</v>
      </c>
      <c r="Y26" s="234"/>
      <c r="Z26" s="240"/>
      <c r="AB26" s="234"/>
    </row>
    <row r="27" spans="1:28" ht="18" customHeight="1" x14ac:dyDescent="0.3">
      <c r="A27" s="234"/>
      <c r="B27" s="89"/>
      <c r="C27" s="93"/>
      <c r="D27" s="478"/>
      <c r="E27" s="479"/>
      <c r="F27" s="478"/>
      <c r="G27" s="480"/>
      <c r="H27" s="481"/>
      <c r="I27" s="482"/>
      <c r="J27" s="257" t="str">
        <f>IF(B27="","",F27*G27*H27+I27)</f>
        <v/>
      </c>
      <c r="K27" s="234"/>
      <c r="L27" s="234"/>
      <c r="M27" s="234"/>
      <c r="N27" s="234"/>
      <c r="O27" s="234"/>
      <c r="P27" s="234"/>
      <c r="Q27" s="234"/>
      <c r="R27" s="234"/>
      <c r="S27" s="234"/>
      <c r="T27" s="213" t="s">
        <v>177</v>
      </c>
      <c r="U27" s="216" t="s">
        <v>380</v>
      </c>
      <c r="V27" s="234"/>
      <c r="W27" s="123" t="s">
        <v>525</v>
      </c>
      <c r="X27" s="239" t="s">
        <v>380</v>
      </c>
      <c r="Y27" s="234"/>
      <c r="Z27" s="240"/>
      <c r="AB27" s="234"/>
    </row>
    <row r="28" spans="1:28" ht="18" customHeight="1" x14ac:dyDescent="0.3">
      <c r="A28" s="234"/>
      <c r="B28" s="90"/>
      <c r="C28" s="94"/>
      <c r="D28" s="483"/>
      <c r="E28" s="483"/>
      <c r="F28" s="483"/>
      <c r="G28" s="484"/>
      <c r="H28" s="485"/>
      <c r="I28" s="486"/>
      <c r="J28" s="263" t="str">
        <f t="shared" ref="J28:J66" si="0">IF(B28="","",F28*G28*H28+I28)</f>
        <v/>
      </c>
      <c r="K28" s="234"/>
      <c r="L28" s="234"/>
      <c r="M28" s="234"/>
      <c r="N28" s="234"/>
      <c r="O28" s="234"/>
      <c r="P28" s="234"/>
      <c r="Q28" s="234"/>
      <c r="R28" s="234"/>
      <c r="S28" s="234"/>
      <c r="T28" s="213" t="s">
        <v>189</v>
      </c>
      <c r="U28" s="216" t="s">
        <v>389</v>
      </c>
      <c r="V28" s="234"/>
      <c r="W28" s="123" t="s">
        <v>526</v>
      </c>
      <c r="X28" s="239" t="s">
        <v>389</v>
      </c>
      <c r="Y28" s="234"/>
      <c r="Z28" s="241"/>
      <c r="AB28" s="234"/>
    </row>
    <row r="29" spans="1:28" ht="18" customHeight="1" x14ac:dyDescent="0.3">
      <c r="A29" s="234"/>
      <c r="B29" s="90"/>
      <c r="C29" s="94"/>
      <c r="D29" s="483"/>
      <c r="E29" s="483"/>
      <c r="F29" s="483"/>
      <c r="G29" s="484"/>
      <c r="H29" s="485"/>
      <c r="I29" s="486"/>
      <c r="J29" s="263" t="str">
        <f t="shared" si="0"/>
        <v/>
      </c>
      <c r="K29" s="234"/>
      <c r="L29" s="234"/>
      <c r="M29" s="234"/>
      <c r="N29" s="234"/>
      <c r="O29" s="234"/>
      <c r="P29" s="234"/>
      <c r="Q29" s="234"/>
      <c r="R29" s="234"/>
      <c r="S29" s="234"/>
      <c r="T29" s="213" t="s">
        <v>176</v>
      </c>
      <c r="U29" s="216" t="s">
        <v>309</v>
      </c>
      <c r="V29" s="234"/>
      <c r="W29" s="123" t="s">
        <v>530</v>
      </c>
      <c r="X29" s="125" t="s">
        <v>517</v>
      </c>
      <c r="Y29" s="234"/>
      <c r="Z29" s="234"/>
      <c r="AB29" s="234"/>
    </row>
    <row r="30" spans="1:28" ht="18" customHeight="1" x14ac:dyDescent="0.3">
      <c r="A30" s="234"/>
      <c r="B30" s="90"/>
      <c r="C30" s="94"/>
      <c r="D30" s="483"/>
      <c r="E30" s="483"/>
      <c r="F30" s="483"/>
      <c r="G30" s="484"/>
      <c r="H30" s="485"/>
      <c r="I30" s="486"/>
      <c r="J30" s="263" t="str">
        <f t="shared" si="0"/>
        <v/>
      </c>
      <c r="K30" s="234"/>
      <c r="L30" s="234"/>
      <c r="M30" s="234"/>
      <c r="N30" s="234"/>
      <c r="O30" s="234"/>
      <c r="P30" s="234"/>
      <c r="Q30" s="234"/>
      <c r="R30" s="234"/>
      <c r="S30" s="234"/>
      <c r="T30" s="213" t="s">
        <v>202</v>
      </c>
      <c r="U30" s="216" t="s">
        <v>312</v>
      </c>
      <c r="V30" s="234"/>
      <c r="W30" s="123" t="s">
        <v>531</v>
      </c>
      <c r="X30" s="125" t="s">
        <v>518</v>
      </c>
      <c r="Y30" s="234"/>
      <c r="Z30" s="240"/>
      <c r="AB30" s="234"/>
    </row>
    <row r="31" spans="1:28" ht="18" customHeight="1" x14ac:dyDescent="0.3">
      <c r="A31" s="234"/>
      <c r="B31" s="90"/>
      <c r="C31" s="94"/>
      <c r="D31" s="483"/>
      <c r="E31" s="483"/>
      <c r="F31" s="483"/>
      <c r="G31" s="484"/>
      <c r="H31" s="485"/>
      <c r="I31" s="486"/>
      <c r="J31" s="263" t="str">
        <f t="shared" si="0"/>
        <v/>
      </c>
      <c r="K31" s="234"/>
      <c r="L31" s="234"/>
      <c r="M31" s="234"/>
      <c r="N31" s="234"/>
      <c r="O31" s="234"/>
      <c r="P31" s="234"/>
      <c r="Q31" s="234"/>
      <c r="R31" s="234"/>
      <c r="S31" s="234"/>
      <c r="T31" s="242" t="s">
        <v>178</v>
      </c>
      <c r="U31" s="216" t="s">
        <v>371</v>
      </c>
      <c r="V31" s="234"/>
      <c r="W31" s="123" t="s">
        <v>532</v>
      </c>
      <c r="X31" s="125" t="s">
        <v>519</v>
      </c>
      <c r="Y31" s="234"/>
      <c r="Z31" s="240"/>
      <c r="AB31" s="234"/>
    </row>
    <row r="32" spans="1:28" ht="18" customHeight="1" x14ac:dyDescent="0.3">
      <c r="A32" s="234"/>
      <c r="B32" s="90"/>
      <c r="C32" s="94"/>
      <c r="D32" s="483"/>
      <c r="E32" s="483"/>
      <c r="F32" s="483"/>
      <c r="G32" s="484"/>
      <c r="H32" s="485"/>
      <c r="I32" s="486"/>
      <c r="J32" s="263" t="str">
        <f t="shared" si="0"/>
        <v/>
      </c>
      <c r="K32" s="234"/>
      <c r="L32" s="234"/>
      <c r="M32" s="234"/>
      <c r="N32" s="234"/>
      <c r="O32" s="234"/>
      <c r="P32" s="234"/>
      <c r="Q32" s="234"/>
      <c r="R32" s="234"/>
      <c r="S32" s="234"/>
      <c r="T32" s="213" t="s">
        <v>179</v>
      </c>
      <c r="U32" s="216" t="s">
        <v>365</v>
      </c>
      <c r="V32" s="234"/>
      <c r="W32" s="123" t="s">
        <v>533</v>
      </c>
      <c r="X32" s="239" t="s">
        <v>309</v>
      </c>
      <c r="Y32" s="234"/>
      <c r="Z32" s="240"/>
      <c r="AB32" s="234"/>
    </row>
    <row r="33" spans="1:40" ht="18" customHeight="1" x14ac:dyDescent="0.3">
      <c r="A33" s="234"/>
      <c r="B33" s="90"/>
      <c r="C33" s="94"/>
      <c r="D33" s="483"/>
      <c r="E33" s="483"/>
      <c r="F33" s="483"/>
      <c r="G33" s="484"/>
      <c r="H33" s="485"/>
      <c r="I33" s="486"/>
      <c r="J33" s="263" t="str">
        <f t="shared" si="0"/>
        <v/>
      </c>
      <c r="K33" s="234"/>
      <c r="L33" s="234"/>
      <c r="M33" s="234"/>
      <c r="N33" s="234"/>
      <c r="O33" s="234"/>
      <c r="P33" s="234"/>
      <c r="Q33" s="234"/>
      <c r="R33" s="234"/>
      <c r="S33" s="234"/>
      <c r="T33" s="213" t="s">
        <v>120</v>
      </c>
      <c r="U33" s="121" t="s">
        <v>518</v>
      </c>
      <c r="V33" s="234"/>
      <c r="W33" s="124" t="s">
        <v>528</v>
      </c>
      <c r="X33" s="239" t="s">
        <v>312</v>
      </c>
      <c r="Y33" s="234"/>
      <c r="Z33" s="240"/>
      <c r="AB33" s="234"/>
    </row>
    <row r="34" spans="1:40" ht="18" customHeight="1" x14ac:dyDescent="0.3">
      <c r="A34" s="234"/>
      <c r="B34" s="90"/>
      <c r="C34" s="94"/>
      <c r="D34" s="483"/>
      <c r="E34" s="483"/>
      <c r="F34" s="483"/>
      <c r="G34" s="484"/>
      <c r="H34" s="485"/>
      <c r="I34" s="486"/>
      <c r="J34" s="263" t="str">
        <f>IF(B34="","",F34*G34*H34+I34)</f>
        <v/>
      </c>
      <c r="K34" s="234"/>
      <c r="L34" s="234"/>
      <c r="M34" s="234"/>
      <c r="N34" s="234"/>
      <c r="O34" s="234"/>
      <c r="P34" s="234"/>
      <c r="Q34" s="234"/>
      <c r="R34" s="234"/>
      <c r="S34" s="234"/>
      <c r="T34" s="213" t="s">
        <v>121</v>
      </c>
      <c r="U34" s="121" t="s">
        <v>519</v>
      </c>
      <c r="V34" s="234"/>
      <c r="W34" s="124" t="s">
        <v>529</v>
      </c>
      <c r="X34" s="239" t="s">
        <v>371</v>
      </c>
      <c r="Y34" s="234"/>
      <c r="Z34" s="240"/>
      <c r="AB34" s="234"/>
      <c r="AC34" s="270"/>
      <c r="AD34" s="270"/>
      <c r="AE34" s="270"/>
      <c r="AF34" s="270"/>
      <c r="AG34" s="270"/>
      <c r="AH34" s="270"/>
      <c r="AI34" s="619"/>
      <c r="AJ34" s="619"/>
      <c r="AK34" s="270"/>
      <c r="AL34" s="270"/>
      <c r="AM34" s="270"/>
      <c r="AN34" s="270"/>
    </row>
    <row r="35" spans="1:40" ht="18" customHeight="1" x14ac:dyDescent="0.3">
      <c r="A35" s="234"/>
      <c r="B35" s="92"/>
      <c r="C35" s="94"/>
      <c r="D35" s="487"/>
      <c r="E35" s="487"/>
      <c r="F35" s="487"/>
      <c r="G35" s="703"/>
      <c r="H35" s="704"/>
      <c r="I35" s="705"/>
      <c r="J35" s="284" t="str">
        <f t="shared" si="0"/>
        <v/>
      </c>
      <c r="K35" s="234"/>
      <c r="L35" s="234"/>
      <c r="M35" s="234"/>
      <c r="N35" s="234"/>
      <c r="O35" s="234"/>
      <c r="P35" s="234"/>
      <c r="Q35" s="234"/>
      <c r="R35" s="234"/>
      <c r="S35" s="234"/>
      <c r="T35" s="213" t="s">
        <v>122</v>
      </c>
      <c r="U35" s="121" t="s">
        <v>517</v>
      </c>
      <c r="V35" s="234"/>
      <c r="W35" s="124" t="s">
        <v>527</v>
      </c>
      <c r="X35" s="239" t="s">
        <v>365</v>
      </c>
      <c r="Y35" s="234"/>
      <c r="Z35" s="240"/>
      <c r="AB35" s="234"/>
    </row>
    <row r="36" spans="1:40" ht="18" customHeight="1" x14ac:dyDescent="0.2">
      <c r="A36" s="234"/>
      <c r="B36" s="92"/>
      <c r="C36" s="94"/>
      <c r="D36" s="483"/>
      <c r="E36" s="483"/>
      <c r="F36" s="483"/>
      <c r="G36" s="484"/>
      <c r="H36" s="485"/>
      <c r="I36" s="486"/>
      <c r="J36" s="263" t="str">
        <f t="shared" si="0"/>
        <v/>
      </c>
      <c r="K36" s="234"/>
      <c r="L36" s="234"/>
      <c r="M36" s="234"/>
      <c r="N36" s="234"/>
      <c r="O36" s="234"/>
      <c r="P36" s="234"/>
      <c r="Q36" s="234"/>
      <c r="R36" s="234"/>
      <c r="S36" s="234"/>
      <c r="U36" s="122" t="s">
        <v>520</v>
      </c>
      <c r="V36" s="234"/>
      <c r="W36" s="126" t="s">
        <v>520</v>
      </c>
      <c r="X36" s="126" t="s">
        <v>520</v>
      </c>
      <c r="Y36" s="234"/>
      <c r="Z36" s="234"/>
      <c r="AB36" s="234"/>
    </row>
    <row r="37" spans="1:40" ht="18" customHeight="1" x14ac:dyDescent="0.2">
      <c r="A37" s="234"/>
      <c r="B37" s="92"/>
      <c r="C37" s="94"/>
      <c r="D37" s="483"/>
      <c r="E37" s="487"/>
      <c r="F37" s="483"/>
      <c r="G37" s="484"/>
      <c r="H37" s="485"/>
      <c r="I37" s="486"/>
      <c r="J37" s="263" t="str">
        <f t="shared" si="0"/>
        <v/>
      </c>
      <c r="K37" s="234"/>
      <c r="L37" s="234"/>
      <c r="M37" s="234"/>
      <c r="N37" s="234"/>
      <c r="O37" s="234"/>
      <c r="P37" s="234"/>
      <c r="Q37" s="234"/>
      <c r="R37" s="234"/>
      <c r="S37" s="234"/>
      <c r="T37" s="234"/>
      <c r="U37" s="234"/>
      <c r="V37" s="234"/>
      <c r="W37" s="234"/>
      <c r="X37" s="234"/>
      <c r="Y37" s="234"/>
      <c r="Z37" s="234"/>
      <c r="AB37" s="234"/>
    </row>
    <row r="38" spans="1:40" ht="18" customHeight="1" x14ac:dyDescent="0.2">
      <c r="A38" s="234"/>
      <c r="B38" s="92"/>
      <c r="C38" s="94"/>
      <c r="D38" s="483"/>
      <c r="E38" s="483"/>
      <c r="F38" s="483"/>
      <c r="G38" s="484"/>
      <c r="H38" s="485"/>
      <c r="I38" s="486"/>
      <c r="J38" s="263" t="str">
        <f t="shared" si="0"/>
        <v/>
      </c>
      <c r="K38" s="234"/>
      <c r="L38" s="234"/>
      <c r="M38" s="234"/>
      <c r="N38" s="234"/>
      <c r="O38" s="234"/>
      <c r="P38" s="234"/>
      <c r="Q38" s="234"/>
      <c r="R38" s="234"/>
      <c r="S38" s="234"/>
      <c r="T38" s="234"/>
      <c r="U38" s="234"/>
      <c r="V38" s="234"/>
      <c r="W38" s="234"/>
      <c r="X38" s="234"/>
      <c r="Y38" s="234"/>
      <c r="Z38" s="234"/>
      <c r="AA38" s="234"/>
      <c r="AB38" s="234"/>
    </row>
    <row r="39" spans="1:40" ht="18" customHeight="1" x14ac:dyDescent="0.2">
      <c r="A39" s="234"/>
      <c r="B39" s="92"/>
      <c r="C39" s="94"/>
      <c r="D39" s="483"/>
      <c r="E39" s="483"/>
      <c r="F39" s="483"/>
      <c r="G39" s="484"/>
      <c r="H39" s="485"/>
      <c r="I39" s="486"/>
      <c r="J39" s="263"/>
      <c r="K39" s="234"/>
      <c r="L39" s="234"/>
      <c r="M39" s="234"/>
      <c r="N39" s="234"/>
      <c r="O39" s="234"/>
      <c r="P39" s="234"/>
      <c r="Q39" s="234"/>
      <c r="R39" s="234"/>
      <c r="S39" s="234"/>
      <c r="T39" s="234"/>
      <c r="U39" s="234"/>
      <c r="V39" s="234"/>
      <c r="W39" s="234"/>
      <c r="X39" s="234"/>
      <c r="Y39" s="234"/>
      <c r="Z39" s="234"/>
      <c r="AA39" s="234"/>
      <c r="AB39" s="234"/>
    </row>
    <row r="40" spans="1:40" ht="18" customHeight="1" x14ac:dyDescent="0.2">
      <c r="A40" s="234"/>
      <c r="B40" s="92"/>
      <c r="C40" s="94"/>
      <c r="D40" s="483"/>
      <c r="E40" s="483"/>
      <c r="F40" s="483"/>
      <c r="G40" s="484"/>
      <c r="H40" s="485"/>
      <c r="I40" s="486"/>
      <c r="J40" s="263"/>
      <c r="K40" s="234"/>
      <c r="L40" s="234"/>
      <c r="M40" s="234"/>
      <c r="N40" s="234"/>
      <c r="O40" s="234"/>
      <c r="P40" s="234"/>
      <c r="Q40" s="234"/>
      <c r="R40" s="234"/>
      <c r="S40" s="234"/>
      <c r="T40" s="234"/>
      <c r="U40" s="234"/>
      <c r="V40" s="234"/>
      <c r="W40" s="234"/>
      <c r="X40" s="234"/>
      <c r="Y40" s="234"/>
      <c r="Z40" s="234"/>
      <c r="AA40" s="234"/>
      <c r="AB40" s="234"/>
    </row>
    <row r="41" spans="1:40" ht="18" customHeight="1" x14ac:dyDescent="0.2">
      <c r="A41" s="234"/>
      <c r="B41" s="92"/>
      <c r="C41" s="94"/>
      <c r="D41" s="483"/>
      <c r="E41" s="483"/>
      <c r="F41" s="483"/>
      <c r="G41" s="484"/>
      <c r="H41" s="485"/>
      <c r="I41" s="486"/>
      <c r="J41" s="263"/>
      <c r="K41" s="234"/>
      <c r="L41" s="234"/>
      <c r="M41" s="234"/>
      <c r="N41" s="234"/>
      <c r="O41" s="234"/>
      <c r="P41" s="234"/>
      <c r="Q41" s="234"/>
      <c r="R41" s="234"/>
      <c r="S41" s="234"/>
      <c r="T41" s="234"/>
      <c r="U41" s="234"/>
      <c r="V41" s="234"/>
      <c r="W41" s="234"/>
      <c r="X41" s="234"/>
      <c r="Y41" s="234"/>
      <c r="Z41" s="234"/>
      <c r="AA41" s="234"/>
      <c r="AB41" s="234"/>
    </row>
    <row r="42" spans="1:40" ht="18" customHeight="1" x14ac:dyDescent="0.2">
      <c r="A42" s="234"/>
      <c r="B42" s="92"/>
      <c r="C42" s="94"/>
      <c r="D42" s="483"/>
      <c r="E42" s="483"/>
      <c r="F42" s="483"/>
      <c r="G42" s="484"/>
      <c r="H42" s="485"/>
      <c r="I42" s="486"/>
      <c r="J42" s="263"/>
      <c r="K42" s="234"/>
      <c r="L42" s="234"/>
      <c r="M42" s="234"/>
      <c r="N42" s="234"/>
      <c r="O42" s="234"/>
      <c r="P42" s="234"/>
      <c r="Q42" s="234"/>
      <c r="R42" s="234"/>
      <c r="S42" s="234"/>
      <c r="T42" s="234"/>
      <c r="U42" s="234"/>
      <c r="V42" s="234"/>
      <c r="W42" s="234"/>
      <c r="X42" s="234"/>
      <c r="Y42" s="234"/>
      <c r="Z42" s="234"/>
      <c r="AA42" s="234"/>
      <c r="AB42" s="234"/>
    </row>
    <row r="43" spans="1:40" ht="18" customHeight="1" thickBot="1" x14ac:dyDescent="0.25">
      <c r="A43" s="234"/>
      <c r="B43" s="92"/>
      <c r="C43" s="94"/>
      <c r="D43" s="483"/>
      <c r="E43" s="483"/>
      <c r="F43" s="483"/>
      <c r="G43" s="484"/>
      <c r="H43" s="485"/>
      <c r="I43" s="486"/>
      <c r="J43" s="263"/>
      <c r="K43" s="234"/>
      <c r="L43" s="234"/>
      <c r="M43" s="234"/>
      <c r="N43" s="234"/>
      <c r="O43" s="234"/>
      <c r="P43" s="234"/>
      <c r="Q43" s="234"/>
      <c r="R43" s="234"/>
      <c r="S43" s="234"/>
      <c r="T43" s="234"/>
      <c r="U43" s="234"/>
      <c r="V43" s="234"/>
      <c r="W43" s="234"/>
      <c r="X43" s="234"/>
      <c r="Y43" s="234"/>
      <c r="Z43" s="234"/>
      <c r="AA43" s="234"/>
      <c r="AB43" s="234"/>
    </row>
    <row r="44" spans="1:40" ht="18" customHeight="1" x14ac:dyDescent="0.2">
      <c r="A44" s="234"/>
      <c r="B44" s="92"/>
      <c r="C44" s="94"/>
      <c r="D44" s="483"/>
      <c r="E44" s="483"/>
      <c r="F44" s="483"/>
      <c r="G44" s="484"/>
      <c r="H44" s="485"/>
      <c r="I44" s="486"/>
      <c r="J44" s="263"/>
      <c r="K44" s="234"/>
      <c r="L44" s="234"/>
      <c r="M44" s="234"/>
      <c r="N44" s="234"/>
      <c r="O44" s="234"/>
      <c r="P44" s="234"/>
      <c r="Q44" s="234"/>
      <c r="R44" s="234"/>
      <c r="S44" s="234">
        <f>SUM($Y$44:Y44)</f>
        <v>0</v>
      </c>
      <c r="T44" s="234">
        <f>SUM($Y$44:Y44)</f>
        <v>0</v>
      </c>
      <c r="U44" s="258" t="str">
        <f t="shared" ref="U44:U83" si="1">IF(B27="","",IF(B27=$U$36,C27,B27))</f>
        <v/>
      </c>
      <c r="V44" s="259" t="str">
        <f t="shared" ref="V44:V83" si="2">J27</f>
        <v/>
      </c>
      <c r="X44" s="234">
        <f>COUNTIF($U$44:U44,U44)</f>
        <v>1</v>
      </c>
      <c r="Y44" s="234">
        <f>IF(U44="",0,IF(X44=1,1,0))</f>
        <v>0</v>
      </c>
      <c r="Z44" s="234"/>
      <c r="AA44" s="234">
        <v>1</v>
      </c>
      <c r="AB44" s="240" t="e">
        <f t="shared" ref="AB44:AB83" si="3">VLOOKUP(AA44,$T$44:$U$83,2,FALSE)</f>
        <v>#N/A</v>
      </c>
      <c r="AC44" s="241" t="str">
        <f t="shared" ref="AC44:AC83" si="4">IF(ISNA(AB44)=TRUE,"",AB44)</f>
        <v/>
      </c>
      <c r="AD44" s="235">
        <f>COUNTIF($U$25:$U$35,AC44)</f>
        <v>0</v>
      </c>
      <c r="AE44" s="235">
        <v>1</v>
      </c>
      <c r="AF44" s="285" t="e">
        <f t="shared" ref="AF44:AF83" si="5">VLOOKUP(AE44,$S$44:$U$83,3,FALSE)</f>
        <v>#N/A</v>
      </c>
      <c r="AG44" s="285" t="str">
        <f>IF(ISNA(AF44)=TRUE,"",AF44)</f>
        <v/>
      </c>
    </row>
    <row r="45" spans="1:40" ht="18" customHeight="1" x14ac:dyDescent="0.2">
      <c r="A45" s="234"/>
      <c r="B45" s="92"/>
      <c r="C45" s="94"/>
      <c r="D45" s="483"/>
      <c r="E45" s="483"/>
      <c r="F45" s="483"/>
      <c r="G45" s="484"/>
      <c r="H45" s="485"/>
      <c r="I45" s="486"/>
      <c r="J45" s="263"/>
      <c r="K45" s="234"/>
      <c r="L45" s="234"/>
      <c r="M45" s="234"/>
      <c r="N45" s="234"/>
      <c r="O45" s="234"/>
      <c r="P45" s="234"/>
      <c r="Q45" s="234"/>
      <c r="R45" s="234"/>
      <c r="S45" s="234">
        <f>SUM($Y$44:Y45)</f>
        <v>0</v>
      </c>
      <c r="T45" s="234">
        <f>SUM($Y$44:Y45)</f>
        <v>0</v>
      </c>
      <c r="U45" s="264" t="str">
        <f t="shared" si="1"/>
        <v/>
      </c>
      <c r="V45" s="265" t="str">
        <f t="shared" si="2"/>
        <v/>
      </c>
      <c r="W45" s="234"/>
      <c r="X45" s="234">
        <f>COUNTIF($U$44:U45,U45)</f>
        <v>2</v>
      </c>
      <c r="Y45" s="234">
        <f t="shared" ref="Y45:Y52" si="6">IF(U45="",0,IF(X45=1,1,0))</f>
        <v>0</v>
      </c>
      <c r="Z45" s="234"/>
      <c r="AA45" s="234">
        <v>2</v>
      </c>
      <c r="AB45" s="240" t="e">
        <f t="shared" si="3"/>
        <v>#N/A</v>
      </c>
      <c r="AC45" s="241" t="str">
        <f t="shared" si="4"/>
        <v/>
      </c>
      <c r="AD45" s="235">
        <f t="shared" ref="AD45:AD83" si="7">COUNTIF($U$25:$U$35,AC45)</f>
        <v>0</v>
      </c>
      <c r="AE45" s="235">
        <v>2</v>
      </c>
      <c r="AF45" s="285" t="e">
        <f t="shared" si="5"/>
        <v>#N/A</v>
      </c>
      <c r="AG45" s="285" t="str">
        <f t="shared" ref="AG45:AG52" si="8">IF(ISNA(AF45)=TRUE,"",AF45)</f>
        <v/>
      </c>
    </row>
    <row r="46" spans="1:40" ht="18" customHeight="1" x14ac:dyDescent="0.2">
      <c r="A46" s="234"/>
      <c r="B46" s="92"/>
      <c r="C46" s="94"/>
      <c r="D46" s="483"/>
      <c r="E46" s="483"/>
      <c r="F46" s="483"/>
      <c r="G46" s="484"/>
      <c r="H46" s="485"/>
      <c r="I46" s="486"/>
      <c r="J46" s="263"/>
      <c r="K46" s="234"/>
      <c r="L46" s="234"/>
      <c r="M46" s="234"/>
      <c r="N46" s="234"/>
      <c r="O46" s="234"/>
      <c r="P46" s="234"/>
      <c r="Q46" s="234"/>
      <c r="R46" s="234"/>
      <c r="S46" s="234">
        <f>SUM($Y$44:Y46)</f>
        <v>0</v>
      </c>
      <c r="T46" s="234">
        <f>SUM($Y$44:Y46)</f>
        <v>0</v>
      </c>
      <c r="U46" s="264" t="str">
        <f t="shared" si="1"/>
        <v/>
      </c>
      <c r="V46" s="265" t="str">
        <f t="shared" si="2"/>
        <v/>
      </c>
      <c r="W46" s="234"/>
      <c r="X46" s="234">
        <f>COUNTIF($U$44:U46,U46)</f>
        <v>3</v>
      </c>
      <c r="Y46" s="234">
        <f t="shared" si="6"/>
        <v>0</v>
      </c>
      <c r="Z46" s="234"/>
      <c r="AA46" s="234">
        <v>3</v>
      </c>
      <c r="AB46" s="240" t="e">
        <f t="shared" si="3"/>
        <v>#N/A</v>
      </c>
      <c r="AC46" s="241" t="str">
        <f t="shared" si="4"/>
        <v/>
      </c>
      <c r="AD46" s="235">
        <f t="shared" si="7"/>
        <v>0</v>
      </c>
      <c r="AE46" s="235">
        <v>3</v>
      </c>
      <c r="AF46" s="285" t="e">
        <f t="shared" si="5"/>
        <v>#N/A</v>
      </c>
      <c r="AG46" s="285" t="str">
        <f t="shared" si="8"/>
        <v/>
      </c>
    </row>
    <row r="47" spans="1:40" ht="18" customHeight="1" x14ac:dyDescent="0.2">
      <c r="A47" s="234"/>
      <c r="B47" s="92"/>
      <c r="C47" s="94"/>
      <c r="D47" s="483"/>
      <c r="E47" s="483"/>
      <c r="F47" s="483"/>
      <c r="G47" s="484"/>
      <c r="H47" s="485"/>
      <c r="I47" s="486"/>
      <c r="J47" s="263"/>
      <c r="K47" s="234"/>
      <c r="L47" s="234"/>
      <c r="M47" s="234"/>
      <c r="N47" s="234"/>
      <c r="O47" s="234"/>
      <c r="P47" s="234"/>
      <c r="Q47" s="234"/>
      <c r="R47" s="234"/>
      <c r="S47" s="234">
        <f>SUM($Y$44:Y47)</f>
        <v>0</v>
      </c>
      <c r="T47" s="234">
        <f>SUM($Y$44:Y47)</f>
        <v>0</v>
      </c>
      <c r="U47" s="264" t="str">
        <f t="shared" si="1"/>
        <v/>
      </c>
      <c r="V47" s="265" t="str">
        <f t="shared" si="2"/>
        <v/>
      </c>
      <c r="W47" s="234"/>
      <c r="X47" s="234">
        <f>COUNTIF($U$44:U47,U47)</f>
        <v>4</v>
      </c>
      <c r="Y47" s="234">
        <f t="shared" si="6"/>
        <v>0</v>
      </c>
      <c r="Z47" s="234"/>
      <c r="AA47" s="234">
        <v>4</v>
      </c>
      <c r="AB47" s="240" t="e">
        <f t="shared" si="3"/>
        <v>#N/A</v>
      </c>
      <c r="AC47" s="241" t="str">
        <f t="shared" si="4"/>
        <v/>
      </c>
      <c r="AD47" s="235">
        <f t="shared" si="7"/>
        <v>0</v>
      </c>
      <c r="AE47" s="235">
        <v>4</v>
      </c>
      <c r="AF47" s="285" t="e">
        <f t="shared" si="5"/>
        <v>#N/A</v>
      </c>
      <c r="AG47" s="285" t="str">
        <f t="shared" si="8"/>
        <v/>
      </c>
    </row>
    <row r="48" spans="1:40" ht="18" customHeight="1" x14ac:dyDescent="0.2">
      <c r="A48" s="234"/>
      <c r="B48" s="92"/>
      <c r="C48" s="94"/>
      <c r="D48" s="483"/>
      <c r="E48" s="483"/>
      <c r="F48" s="483"/>
      <c r="G48" s="484"/>
      <c r="H48" s="485"/>
      <c r="I48" s="486"/>
      <c r="J48" s="263"/>
      <c r="K48" s="234"/>
      <c r="L48" s="234"/>
      <c r="M48" s="234"/>
      <c r="N48" s="234"/>
      <c r="O48" s="234"/>
      <c r="P48" s="234"/>
      <c r="Q48" s="234"/>
      <c r="R48" s="234"/>
      <c r="S48" s="234">
        <f>SUM($Y$44:Y48)</f>
        <v>0</v>
      </c>
      <c r="T48" s="234">
        <f>SUM($Y$44:Y48)</f>
        <v>0</v>
      </c>
      <c r="U48" s="264" t="str">
        <f t="shared" si="1"/>
        <v/>
      </c>
      <c r="V48" s="265" t="str">
        <f t="shared" si="2"/>
        <v/>
      </c>
      <c r="W48" s="234"/>
      <c r="X48" s="234">
        <f>COUNTIF($U$44:U48,U48)</f>
        <v>5</v>
      </c>
      <c r="Y48" s="234">
        <f t="shared" si="6"/>
        <v>0</v>
      </c>
      <c r="Z48" s="234"/>
      <c r="AA48" s="234">
        <v>5</v>
      </c>
      <c r="AB48" s="240" t="e">
        <f t="shared" si="3"/>
        <v>#N/A</v>
      </c>
      <c r="AC48" s="241" t="str">
        <f t="shared" si="4"/>
        <v/>
      </c>
      <c r="AD48" s="235">
        <f t="shared" si="7"/>
        <v>0</v>
      </c>
      <c r="AE48" s="235">
        <v>5</v>
      </c>
      <c r="AF48" s="285" t="e">
        <f t="shared" si="5"/>
        <v>#N/A</v>
      </c>
      <c r="AG48" s="285" t="str">
        <f t="shared" si="8"/>
        <v/>
      </c>
    </row>
    <row r="49" spans="1:33" ht="18" customHeight="1" x14ac:dyDescent="0.2">
      <c r="A49" s="234"/>
      <c r="B49" s="92"/>
      <c r="C49" s="94"/>
      <c r="D49" s="483"/>
      <c r="E49" s="483"/>
      <c r="F49" s="483"/>
      <c r="G49" s="484"/>
      <c r="H49" s="485"/>
      <c r="I49" s="486"/>
      <c r="J49" s="263"/>
      <c r="K49" s="234"/>
      <c r="L49" s="234"/>
      <c r="M49" s="234"/>
      <c r="N49" s="234"/>
      <c r="O49" s="234"/>
      <c r="P49" s="234"/>
      <c r="Q49" s="234"/>
      <c r="R49" s="234"/>
      <c r="S49" s="234">
        <f>SUM($Y$44:Y49)</f>
        <v>0</v>
      </c>
      <c r="T49" s="234">
        <f>SUM($Y$44:Y49)</f>
        <v>0</v>
      </c>
      <c r="U49" s="264" t="str">
        <f t="shared" si="1"/>
        <v/>
      </c>
      <c r="V49" s="265" t="str">
        <f t="shared" si="2"/>
        <v/>
      </c>
      <c r="W49" s="234"/>
      <c r="X49" s="234">
        <f>COUNTIF($U$44:U49,U49)</f>
        <v>6</v>
      </c>
      <c r="Y49" s="234">
        <f t="shared" si="6"/>
        <v>0</v>
      </c>
      <c r="Z49" s="234"/>
      <c r="AA49" s="234">
        <v>6</v>
      </c>
      <c r="AB49" s="240" t="e">
        <f t="shared" si="3"/>
        <v>#N/A</v>
      </c>
      <c r="AC49" s="241" t="str">
        <f t="shared" si="4"/>
        <v/>
      </c>
      <c r="AD49" s="235">
        <f t="shared" si="7"/>
        <v>0</v>
      </c>
      <c r="AE49" s="235">
        <v>6</v>
      </c>
      <c r="AF49" s="285" t="e">
        <f t="shared" si="5"/>
        <v>#N/A</v>
      </c>
      <c r="AG49" s="285" t="str">
        <f t="shared" si="8"/>
        <v/>
      </c>
    </row>
    <row r="50" spans="1:33" ht="18" customHeight="1" x14ac:dyDescent="0.2">
      <c r="A50" s="234"/>
      <c r="B50" s="92"/>
      <c r="C50" s="94"/>
      <c r="D50" s="483"/>
      <c r="E50" s="483"/>
      <c r="F50" s="483"/>
      <c r="G50" s="484"/>
      <c r="H50" s="485"/>
      <c r="I50" s="486"/>
      <c r="J50" s="263"/>
      <c r="K50" s="234"/>
      <c r="L50" s="234"/>
      <c r="M50" s="234"/>
      <c r="N50" s="234"/>
      <c r="O50" s="234"/>
      <c r="P50" s="234"/>
      <c r="Q50" s="234"/>
      <c r="R50" s="234"/>
      <c r="S50" s="234">
        <f>SUM($Y$44:Y50)</f>
        <v>0</v>
      </c>
      <c r="T50" s="234">
        <f>SUM($Y$44:Y50)</f>
        <v>0</v>
      </c>
      <c r="U50" s="264" t="str">
        <f t="shared" si="1"/>
        <v/>
      </c>
      <c r="V50" s="265" t="str">
        <f t="shared" si="2"/>
        <v/>
      </c>
      <c r="W50" s="234"/>
      <c r="X50" s="234">
        <f>COUNTIF($U$44:U50,U50)</f>
        <v>7</v>
      </c>
      <c r="Y50" s="234">
        <f t="shared" si="6"/>
        <v>0</v>
      </c>
      <c r="Z50" s="234"/>
      <c r="AA50" s="234">
        <v>7</v>
      </c>
      <c r="AB50" s="240" t="e">
        <f t="shared" si="3"/>
        <v>#N/A</v>
      </c>
      <c r="AC50" s="241" t="str">
        <f t="shared" si="4"/>
        <v/>
      </c>
      <c r="AD50" s="235">
        <f t="shared" si="7"/>
        <v>0</v>
      </c>
      <c r="AE50" s="235">
        <v>7</v>
      </c>
      <c r="AF50" s="285" t="e">
        <f t="shared" si="5"/>
        <v>#N/A</v>
      </c>
      <c r="AG50" s="285" t="str">
        <f t="shared" si="8"/>
        <v/>
      </c>
    </row>
    <row r="51" spans="1:33" ht="18" customHeight="1" x14ac:dyDescent="0.2">
      <c r="A51" s="234"/>
      <c r="B51" s="92"/>
      <c r="C51" s="94"/>
      <c r="D51" s="483"/>
      <c r="E51" s="483"/>
      <c r="F51" s="483"/>
      <c r="G51" s="484"/>
      <c r="H51" s="485"/>
      <c r="I51" s="486"/>
      <c r="J51" s="263"/>
      <c r="K51" s="234"/>
      <c r="L51" s="234"/>
      <c r="M51" s="234"/>
      <c r="N51" s="234"/>
      <c r="O51" s="234"/>
      <c r="P51" s="234"/>
      <c r="Q51" s="234"/>
      <c r="R51" s="234"/>
      <c r="S51" s="234">
        <f>SUM($Y$44:Y51)</f>
        <v>0</v>
      </c>
      <c r="T51" s="234">
        <f>SUM($Y$44:Y51)</f>
        <v>0</v>
      </c>
      <c r="U51" s="264" t="str">
        <f t="shared" si="1"/>
        <v/>
      </c>
      <c r="V51" s="265" t="str">
        <f t="shared" si="2"/>
        <v/>
      </c>
      <c r="W51" s="234"/>
      <c r="X51" s="234">
        <f>COUNTIF($U$44:U51,U51)</f>
        <v>8</v>
      </c>
      <c r="Y51" s="234">
        <f t="shared" si="6"/>
        <v>0</v>
      </c>
      <c r="Z51" s="234"/>
      <c r="AA51" s="234">
        <v>8</v>
      </c>
      <c r="AB51" s="240" t="e">
        <f t="shared" si="3"/>
        <v>#N/A</v>
      </c>
      <c r="AC51" s="241" t="str">
        <f t="shared" si="4"/>
        <v/>
      </c>
      <c r="AD51" s="235">
        <f t="shared" si="7"/>
        <v>0</v>
      </c>
      <c r="AE51" s="235">
        <v>8</v>
      </c>
      <c r="AF51" s="285" t="e">
        <f t="shared" si="5"/>
        <v>#N/A</v>
      </c>
      <c r="AG51" s="285" t="str">
        <f t="shared" si="8"/>
        <v/>
      </c>
    </row>
    <row r="52" spans="1:33" ht="18" customHeight="1" x14ac:dyDescent="0.2">
      <c r="A52" s="234"/>
      <c r="B52" s="92"/>
      <c r="C52" s="94"/>
      <c r="D52" s="483"/>
      <c r="E52" s="483"/>
      <c r="F52" s="483"/>
      <c r="G52" s="484"/>
      <c r="H52" s="485"/>
      <c r="I52" s="486"/>
      <c r="J52" s="263"/>
      <c r="K52" s="234"/>
      <c r="L52" s="234"/>
      <c r="M52" s="234"/>
      <c r="N52" s="234"/>
      <c r="O52" s="234"/>
      <c r="P52" s="234"/>
      <c r="Q52" s="234"/>
      <c r="R52" s="234"/>
      <c r="S52" s="234">
        <f>SUM($Y$44:Y52)</f>
        <v>0</v>
      </c>
      <c r="T52" s="234">
        <f>SUM($Y$44:Y52)</f>
        <v>0</v>
      </c>
      <c r="U52" s="273" t="str">
        <f t="shared" si="1"/>
        <v/>
      </c>
      <c r="V52" s="274" t="str">
        <f t="shared" si="2"/>
        <v/>
      </c>
      <c r="W52" s="234"/>
      <c r="X52" s="234">
        <f>COUNTIF($U$44:U52,U52)</f>
        <v>9</v>
      </c>
      <c r="Y52" s="234">
        <f t="shared" si="6"/>
        <v>0</v>
      </c>
      <c r="Z52" s="234"/>
      <c r="AA52" s="234">
        <v>9</v>
      </c>
      <c r="AB52" s="240" t="e">
        <f t="shared" si="3"/>
        <v>#N/A</v>
      </c>
      <c r="AC52" s="241" t="str">
        <f t="shared" si="4"/>
        <v/>
      </c>
      <c r="AD52" s="235">
        <f t="shared" si="7"/>
        <v>0</v>
      </c>
      <c r="AE52" s="235">
        <v>9</v>
      </c>
      <c r="AF52" s="285" t="e">
        <f t="shared" si="5"/>
        <v>#N/A</v>
      </c>
      <c r="AG52" s="285" t="str">
        <f t="shared" si="8"/>
        <v/>
      </c>
    </row>
    <row r="53" spans="1:33" ht="18" customHeight="1" x14ac:dyDescent="0.2">
      <c r="A53" s="234"/>
      <c r="B53" s="92"/>
      <c r="C53" s="94"/>
      <c r="D53" s="483"/>
      <c r="E53" s="483"/>
      <c r="F53" s="483"/>
      <c r="G53" s="484"/>
      <c r="H53" s="485"/>
      <c r="I53" s="486"/>
      <c r="J53" s="263"/>
      <c r="K53" s="234"/>
      <c r="L53" s="234"/>
      <c r="M53" s="234"/>
      <c r="N53" s="234"/>
      <c r="O53" s="234"/>
      <c r="P53" s="234"/>
      <c r="Q53" s="234"/>
      <c r="R53" s="234"/>
      <c r="S53" s="234">
        <f>SUM($Y$44:Y53)</f>
        <v>0</v>
      </c>
      <c r="T53" s="234">
        <f>SUM($Y$44:Y53)</f>
        <v>0</v>
      </c>
      <c r="U53" s="273" t="str">
        <f t="shared" si="1"/>
        <v/>
      </c>
      <c r="V53" s="274" t="str">
        <f t="shared" si="2"/>
        <v/>
      </c>
      <c r="W53" s="234"/>
      <c r="X53" s="234">
        <f>COUNTIF($U$44:U53,U53)</f>
        <v>10</v>
      </c>
      <c r="Y53" s="234">
        <f t="shared" ref="Y53:Y83" si="9">IF(U53="",0,IF(X53=1,1,0))</f>
        <v>0</v>
      </c>
      <c r="Z53" s="234"/>
      <c r="AA53" s="234">
        <v>10</v>
      </c>
      <c r="AB53" s="240" t="e">
        <f t="shared" si="3"/>
        <v>#N/A</v>
      </c>
      <c r="AC53" s="241" t="str">
        <f t="shared" si="4"/>
        <v/>
      </c>
      <c r="AD53" s="235">
        <f t="shared" si="7"/>
        <v>0</v>
      </c>
      <c r="AE53" s="235">
        <v>10</v>
      </c>
      <c r="AF53" s="285" t="e">
        <f t="shared" si="5"/>
        <v>#N/A</v>
      </c>
      <c r="AG53" s="285" t="str">
        <f t="shared" ref="AG53:AG83" si="10">IF(ISNA(AF53)=TRUE,"",AF53)</f>
        <v/>
      </c>
    </row>
    <row r="54" spans="1:33" ht="18" customHeight="1" x14ac:dyDescent="0.2">
      <c r="A54" s="234"/>
      <c r="B54" s="92"/>
      <c r="C54" s="94"/>
      <c r="D54" s="483"/>
      <c r="E54" s="483"/>
      <c r="F54" s="483"/>
      <c r="G54" s="484"/>
      <c r="H54" s="485"/>
      <c r="I54" s="486"/>
      <c r="J54" s="263" t="str">
        <f t="shared" si="0"/>
        <v/>
      </c>
      <c r="K54" s="234"/>
      <c r="L54" s="234"/>
      <c r="M54" s="234"/>
      <c r="N54" s="234"/>
      <c r="O54" s="234"/>
      <c r="P54" s="234"/>
      <c r="Q54" s="234"/>
      <c r="R54" s="234"/>
      <c r="S54" s="234">
        <f>SUM($Y$44:Y54)</f>
        <v>0</v>
      </c>
      <c r="T54" s="234">
        <f>SUM($Y$44:Y54)</f>
        <v>0</v>
      </c>
      <c r="U54" s="273" t="str">
        <f t="shared" si="1"/>
        <v/>
      </c>
      <c r="V54" s="274" t="str">
        <f t="shared" si="2"/>
        <v/>
      </c>
      <c r="W54" s="234"/>
      <c r="X54" s="234">
        <f>COUNTIF($U$44:U54,U54)</f>
        <v>11</v>
      </c>
      <c r="Y54" s="234">
        <f t="shared" si="9"/>
        <v>0</v>
      </c>
      <c r="Z54" s="234"/>
      <c r="AA54" s="234">
        <v>11</v>
      </c>
      <c r="AB54" s="240" t="e">
        <f t="shared" si="3"/>
        <v>#N/A</v>
      </c>
      <c r="AC54" s="241" t="str">
        <f t="shared" si="4"/>
        <v/>
      </c>
      <c r="AD54" s="235">
        <f t="shared" si="7"/>
        <v>0</v>
      </c>
      <c r="AE54" s="235">
        <v>11</v>
      </c>
      <c r="AF54" s="285" t="e">
        <f t="shared" si="5"/>
        <v>#N/A</v>
      </c>
      <c r="AG54" s="285" t="str">
        <f t="shared" si="10"/>
        <v/>
      </c>
    </row>
    <row r="55" spans="1:33" ht="18" customHeight="1" x14ac:dyDescent="0.2">
      <c r="A55" s="234"/>
      <c r="B55" s="92"/>
      <c r="C55" s="94"/>
      <c r="D55" s="483"/>
      <c r="E55" s="483"/>
      <c r="F55" s="483"/>
      <c r="G55" s="484"/>
      <c r="H55" s="485"/>
      <c r="I55" s="486"/>
      <c r="J55" s="263" t="str">
        <f t="shared" si="0"/>
        <v/>
      </c>
      <c r="K55" s="234"/>
      <c r="L55" s="234"/>
      <c r="M55" s="234"/>
      <c r="N55" s="234"/>
      <c r="O55" s="234"/>
      <c r="P55" s="234"/>
      <c r="Q55" s="234"/>
      <c r="R55" s="234"/>
      <c r="S55" s="234">
        <f>SUM($Y$44:Y55)</f>
        <v>0</v>
      </c>
      <c r="T55" s="234">
        <f>SUM($Y$44:Y55)</f>
        <v>0</v>
      </c>
      <c r="U55" s="273" t="str">
        <f t="shared" si="1"/>
        <v/>
      </c>
      <c r="V55" s="274" t="str">
        <f t="shared" si="2"/>
        <v/>
      </c>
      <c r="W55" s="234"/>
      <c r="X55" s="234">
        <f>COUNTIF($U$44:U55,U55)</f>
        <v>12</v>
      </c>
      <c r="Y55" s="234">
        <f t="shared" si="9"/>
        <v>0</v>
      </c>
      <c r="Z55" s="234"/>
      <c r="AA55" s="234">
        <v>12</v>
      </c>
      <c r="AB55" s="240" t="e">
        <f t="shared" si="3"/>
        <v>#N/A</v>
      </c>
      <c r="AC55" s="241" t="str">
        <f t="shared" si="4"/>
        <v/>
      </c>
      <c r="AD55" s="235">
        <f t="shared" si="7"/>
        <v>0</v>
      </c>
      <c r="AE55" s="235">
        <v>12</v>
      </c>
      <c r="AF55" s="285" t="e">
        <f t="shared" si="5"/>
        <v>#N/A</v>
      </c>
      <c r="AG55" s="285" t="str">
        <f t="shared" si="10"/>
        <v/>
      </c>
    </row>
    <row r="56" spans="1:33" ht="18" customHeight="1" x14ac:dyDescent="0.2">
      <c r="A56" s="234"/>
      <c r="B56" s="92"/>
      <c r="C56" s="94"/>
      <c r="D56" s="483"/>
      <c r="E56" s="483"/>
      <c r="F56" s="483"/>
      <c r="G56" s="484"/>
      <c r="H56" s="485"/>
      <c r="I56" s="486"/>
      <c r="J56" s="263" t="str">
        <f t="shared" si="0"/>
        <v/>
      </c>
      <c r="K56" s="234"/>
      <c r="L56" s="234"/>
      <c r="M56" s="234"/>
      <c r="N56" s="234"/>
      <c r="O56" s="234"/>
      <c r="P56" s="234"/>
      <c r="Q56" s="234"/>
      <c r="R56" s="234"/>
      <c r="S56" s="234">
        <f>SUM($Y$44:Y56)</f>
        <v>0</v>
      </c>
      <c r="T56" s="234">
        <f>SUM($Y$44:Y56)</f>
        <v>0</v>
      </c>
      <c r="U56" s="273" t="str">
        <f t="shared" si="1"/>
        <v/>
      </c>
      <c r="V56" s="274">
        <f t="shared" si="2"/>
        <v>0</v>
      </c>
      <c r="W56" s="234"/>
      <c r="X56" s="234">
        <f>COUNTIF($U$44:U56,U56)</f>
        <v>13</v>
      </c>
      <c r="Y56" s="234">
        <f t="shared" si="9"/>
        <v>0</v>
      </c>
      <c r="Z56" s="234"/>
      <c r="AA56" s="234">
        <v>13</v>
      </c>
      <c r="AB56" s="240" t="e">
        <f t="shared" si="3"/>
        <v>#N/A</v>
      </c>
      <c r="AC56" s="241" t="str">
        <f t="shared" si="4"/>
        <v/>
      </c>
      <c r="AD56" s="235">
        <f t="shared" si="7"/>
        <v>0</v>
      </c>
      <c r="AE56" s="235">
        <v>13</v>
      </c>
      <c r="AF56" s="285" t="e">
        <f t="shared" si="5"/>
        <v>#N/A</v>
      </c>
      <c r="AG56" s="285" t="str">
        <f t="shared" si="10"/>
        <v/>
      </c>
    </row>
    <row r="57" spans="1:33" ht="18" customHeight="1" x14ac:dyDescent="0.2">
      <c r="A57" s="234"/>
      <c r="B57" s="92"/>
      <c r="C57" s="94"/>
      <c r="D57" s="483"/>
      <c r="E57" s="483"/>
      <c r="F57" s="483"/>
      <c r="G57" s="484"/>
      <c r="H57" s="485"/>
      <c r="I57" s="486"/>
      <c r="J57" s="263" t="str">
        <f t="shared" si="0"/>
        <v/>
      </c>
      <c r="K57" s="234"/>
      <c r="L57" s="234"/>
      <c r="M57" s="234"/>
      <c r="N57" s="234"/>
      <c r="O57" s="234"/>
      <c r="P57" s="234"/>
      <c r="Q57" s="234"/>
      <c r="R57" s="234"/>
      <c r="S57" s="234">
        <f>SUM($Y$44:Y57)</f>
        <v>0</v>
      </c>
      <c r="T57" s="234">
        <f>SUM($Y$44:Y57)</f>
        <v>0</v>
      </c>
      <c r="U57" s="273" t="str">
        <f t="shared" si="1"/>
        <v/>
      </c>
      <c r="V57" s="274">
        <f t="shared" si="2"/>
        <v>0</v>
      </c>
      <c r="W57" s="234"/>
      <c r="X57" s="234">
        <f>COUNTIF($U$44:U57,U57)</f>
        <v>14</v>
      </c>
      <c r="Y57" s="234">
        <f t="shared" si="9"/>
        <v>0</v>
      </c>
      <c r="Z57" s="234"/>
      <c r="AA57" s="234">
        <v>14</v>
      </c>
      <c r="AB57" s="240" t="e">
        <f t="shared" si="3"/>
        <v>#N/A</v>
      </c>
      <c r="AC57" s="241" t="str">
        <f t="shared" si="4"/>
        <v/>
      </c>
      <c r="AD57" s="235">
        <f t="shared" si="7"/>
        <v>0</v>
      </c>
      <c r="AE57" s="235">
        <v>14</v>
      </c>
      <c r="AF57" s="285" t="e">
        <f t="shared" si="5"/>
        <v>#N/A</v>
      </c>
      <c r="AG57" s="285" t="str">
        <f t="shared" si="10"/>
        <v/>
      </c>
    </row>
    <row r="58" spans="1:33" ht="18" customHeight="1" x14ac:dyDescent="0.2">
      <c r="A58" s="234"/>
      <c r="B58" s="92"/>
      <c r="C58" s="94"/>
      <c r="D58" s="487"/>
      <c r="E58" s="487"/>
      <c r="F58" s="487"/>
      <c r="G58" s="703"/>
      <c r="H58" s="704"/>
      <c r="I58" s="705"/>
      <c r="J58" s="263" t="str">
        <f t="shared" si="0"/>
        <v/>
      </c>
      <c r="K58" s="234"/>
      <c r="L58" s="234"/>
      <c r="M58" s="234"/>
      <c r="N58" s="234"/>
      <c r="O58" s="234"/>
      <c r="P58" s="234"/>
      <c r="Q58" s="234"/>
      <c r="R58" s="234"/>
      <c r="S58" s="234">
        <f>SUM($Y$44:Y58)</f>
        <v>0</v>
      </c>
      <c r="T58" s="234">
        <f>SUM($Y$44:Y58)</f>
        <v>0</v>
      </c>
      <c r="U58" s="273" t="str">
        <f t="shared" si="1"/>
        <v/>
      </c>
      <c r="V58" s="274">
        <f t="shared" si="2"/>
        <v>0</v>
      </c>
      <c r="W58" s="234"/>
      <c r="X58" s="234">
        <f>COUNTIF($U$44:U58,U58)</f>
        <v>15</v>
      </c>
      <c r="Y58" s="234">
        <f t="shared" si="9"/>
        <v>0</v>
      </c>
      <c r="Z58" s="234"/>
      <c r="AA58" s="234">
        <v>15</v>
      </c>
      <c r="AB58" s="240" t="e">
        <f t="shared" si="3"/>
        <v>#N/A</v>
      </c>
      <c r="AC58" s="241" t="str">
        <f t="shared" si="4"/>
        <v/>
      </c>
      <c r="AD58" s="235">
        <f t="shared" si="7"/>
        <v>0</v>
      </c>
      <c r="AE58" s="235">
        <v>15</v>
      </c>
      <c r="AF58" s="285" t="e">
        <f t="shared" si="5"/>
        <v>#N/A</v>
      </c>
      <c r="AG58" s="285" t="str">
        <f t="shared" si="10"/>
        <v/>
      </c>
    </row>
    <row r="59" spans="1:33" ht="18" customHeight="1" x14ac:dyDescent="0.2">
      <c r="A59" s="234"/>
      <c r="B59" s="90"/>
      <c r="C59" s="94"/>
      <c r="D59" s="483"/>
      <c r="E59" s="483"/>
      <c r="F59" s="483"/>
      <c r="G59" s="484"/>
      <c r="H59" s="485"/>
      <c r="I59" s="486"/>
      <c r="J59" s="263" t="str">
        <f t="shared" si="0"/>
        <v/>
      </c>
      <c r="K59" s="234"/>
      <c r="L59" s="234"/>
      <c r="M59" s="234"/>
      <c r="N59" s="234"/>
      <c r="O59" s="234"/>
      <c r="P59" s="234"/>
      <c r="Q59" s="234"/>
      <c r="R59" s="234"/>
      <c r="S59" s="234">
        <f>SUM($Y$44:Y59)</f>
        <v>0</v>
      </c>
      <c r="T59" s="234">
        <f>SUM($Y$44:Y59)</f>
        <v>0</v>
      </c>
      <c r="U59" s="273" t="str">
        <f t="shared" si="1"/>
        <v/>
      </c>
      <c r="V59" s="274">
        <f t="shared" si="2"/>
        <v>0</v>
      </c>
      <c r="W59" s="234"/>
      <c r="X59" s="234">
        <f>COUNTIF($U$44:U59,U59)</f>
        <v>16</v>
      </c>
      <c r="Y59" s="234">
        <f t="shared" si="9"/>
        <v>0</v>
      </c>
      <c r="Z59" s="234"/>
      <c r="AA59" s="234">
        <v>16</v>
      </c>
      <c r="AB59" s="240" t="e">
        <f t="shared" si="3"/>
        <v>#N/A</v>
      </c>
      <c r="AC59" s="241" t="str">
        <f t="shared" si="4"/>
        <v/>
      </c>
      <c r="AD59" s="235">
        <f t="shared" si="7"/>
        <v>0</v>
      </c>
      <c r="AE59" s="235">
        <v>16</v>
      </c>
      <c r="AF59" s="285" t="e">
        <f t="shared" si="5"/>
        <v>#N/A</v>
      </c>
      <c r="AG59" s="285" t="str">
        <f t="shared" si="10"/>
        <v/>
      </c>
    </row>
    <row r="60" spans="1:33" ht="18" customHeight="1" x14ac:dyDescent="0.2">
      <c r="A60" s="234"/>
      <c r="B60" s="90"/>
      <c r="C60" s="94"/>
      <c r="D60" s="483"/>
      <c r="E60" s="483"/>
      <c r="F60" s="483"/>
      <c r="G60" s="484"/>
      <c r="H60" s="485"/>
      <c r="I60" s="486"/>
      <c r="J60" s="263" t="str">
        <f t="shared" si="0"/>
        <v/>
      </c>
      <c r="K60" s="234"/>
      <c r="L60" s="234"/>
      <c r="M60" s="234"/>
      <c r="N60" s="234"/>
      <c r="O60" s="234"/>
      <c r="P60" s="234"/>
      <c r="Q60" s="234"/>
      <c r="R60" s="234"/>
      <c r="S60" s="234">
        <f>SUM($Y$44:Y60)</f>
        <v>0</v>
      </c>
      <c r="T60" s="234">
        <f>SUM($Y$44:Y60)</f>
        <v>0</v>
      </c>
      <c r="U60" s="273" t="str">
        <f t="shared" si="1"/>
        <v/>
      </c>
      <c r="V60" s="274">
        <f t="shared" si="2"/>
        <v>0</v>
      </c>
      <c r="W60" s="234"/>
      <c r="X60" s="234">
        <f>COUNTIF($U$44:U60,U60)</f>
        <v>17</v>
      </c>
      <c r="Y60" s="234">
        <f t="shared" si="9"/>
        <v>0</v>
      </c>
      <c r="Z60" s="234"/>
      <c r="AA60" s="234">
        <v>17</v>
      </c>
      <c r="AB60" s="240" t="e">
        <f t="shared" si="3"/>
        <v>#N/A</v>
      </c>
      <c r="AC60" s="241" t="str">
        <f t="shared" si="4"/>
        <v/>
      </c>
      <c r="AD60" s="235">
        <f t="shared" si="7"/>
        <v>0</v>
      </c>
      <c r="AE60" s="235">
        <v>17</v>
      </c>
      <c r="AF60" s="285" t="e">
        <f t="shared" si="5"/>
        <v>#N/A</v>
      </c>
      <c r="AG60" s="285" t="str">
        <f t="shared" si="10"/>
        <v/>
      </c>
    </row>
    <row r="61" spans="1:33" ht="18" customHeight="1" x14ac:dyDescent="0.2">
      <c r="A61" s="234"/>
      <c r="B61" s="90"/>
      <c r="C61" s="94"/>
      <c r="D61" s="487"/>
      <c r="E61" s="483"/>
      <c r="F61" s="483"/>
      <c r="G61" s="484"/>
      <c r="H61" s="485"/>
      <c r="I61" s="486"/>
      <c r="J61" s="263" t="str">
        <f t="shared" si="0"/>
        <v/>
      </c>
      <c r="K61" s="234"/>
      <c r="L61" s="234"/>
      <c r="M61" s="234"/>
      <c r="N61" s="234"/>
      <c r="O61" s="234"/>
      <c r="P61" s="234"/>
      <c r="Q61" s="234"/>
      <c r="R61" s="234"/>
      <c r="S61" s="234">
        <f>SUM($Y$44:Y61)</f>
        <v>0</v>
      </c>
      <c r="T61" s="234">
        <f>SUM($Y$44:Y61)</f>
        <v>0</v>
      </c>
      <c r="U61" s="273" t="str">
        <f t="shared" si="1"/>
        <v/>
      </c>
      <c r="V61" s="274">
        <f t="shared" si="2"/>
        <v>0</v>
      </c>
      <c r="W61" s="234"/>
      <c r="X61" s="234">
        <f>COUNTIF($U$44:U61,U61)</f>
        <v>18</v>
      </c>
      <c r="Y61" s="234">
        <f t="shared" si="9"/>
        <v>0</v>
      </c>
      <c r="Z61" s="234"/>
      <c r="AA61" s="234">
        <v>18</v>
      </c>
      <c r="AB61" s="240" t="e">
        <f t="shared" si="3"/>
        <v>#N/A</v>
      </c>
      <c r="AC61" s="241" t="str">
        <f t="shared" si="4"/>
        <v/>
      </c>
      <c r="AD61" s="235">
        <f t="shared" si="7"/>
        <v>0</v>
      </c>
      <c r="AE61" s="235">
        <v>18</v>
      </c>
      <c r="AF61" s="285" t="e">
        <f t="shared" si="5"/>
        <v>#N/A</v>
      </c>
      <c r="AG61" s="285" t="str">
        <f t="shared" si="10"/>
        <v/>
      </c>
    </row>
    <row r="62" spans="1:33" ht="18" customHeight="1" x14ac:dyDescent="0.2">
      <c r="A62" s="234"/>
      <c r="B62" s="90"/>
      <c r="C62" s="94"/>
      <c r="D62" s="487"/>
      <c r="E62" s="483"/>
      <c r="F62" s="483"/>
      <c r="G62" s="484"/>
      <c r="H62" s="485"/>
      <c r="I62" s="486"/>
      <c r="J62" s="263" t="str">
        <f t="shared" si="0"/>
        <v/>
      </c>
      <c r="K62" s="234"/>
      <c r="L62" s="234"/>
      <c r="M62" s="234"/>
      <c r="N62" s="234"/>
      <c r="O62" s="234"/>
      <c r="P62" s="234"/>
      <c r="Q62" s="234"/>
      <c r="R62" s="234"/>
      <c r="S62" s="234">
        <f>SUM($Y$44:Y62)</f>
        <v>0</v>
      </c>
      <c r="T62" s="234">
        <f>SUM($Y$44:Y62)</f>
        <v>0</v>
      </c>
      <c r="U62" s="273" t="str">
        <f t="shared" si="1"/>
        <v/>
      </c>
      <c r="V62" s="274">
        <f t="shared" si="2"/>
        <v>0</v>
      </c>
      <c r="W62" s="234"/>
      <c r="X62" s="234">
        <f>COUNTIF($U$44:U62,U62)</f>
        <v>19</v>
      </c>
      <c r="Y62" s="234">
        <f t="shared" si="9"/>
        <v>0</v>
      </c>
      <c r="Z62" s="234"/>
      <c r="AA62" s="234">
        <v>19</v>
      </c>
      <c r="AB62" s="240" t="e">
        <f t="shared" si="3"/>
        <v>#N/A</v>
      </c>
      <c r="AC62" s="241" t="str">
        <f t="shared" si="4"/>
        <v/>
      </c>
      <c r="AD62" s="235">
        <f t="shared" si="7"/>
        <v>0</v>
      </c>
      <c r="AE62" s="235">
        <v>19</v>
      </c>
      <c r="AF62" s="285" t="e">
        <f t="shared" si="5"/>
        <v>#N/A</v>
      </c>
      <c r="AG62" s="285" t="str">
        <f t="shared" si="10"/>
        <v/>
      </c>
    </row>
    <row r="63" spans="1:33" ht="18" customHeight="1" x14ac:dyDescent="0.2">
      <c r="A63" s="234"/>
      <c r="B63" s="90"/>
      <c r="C63" s="94"/>
      <c r="D63" s="487"/>
      <c r="E63" s="483"/>
      <c r="F63" s="483"/>
      <c r="G63" s="484"/>
      <c r="H63" s="485"/>
      <c r="I63" s="486"/>
      <c r="J63" s="263" t="str">
        <f t="shared" si="0"/>
        <v/>
      </c>
      <c r="K63" s="234"/>
      <c r="L63" s="234"/>
      <c r="M63" s="234"/>
      <c r="N63" s="234"/>
      <c r="O63" s="234"/>
      <c r="P63" s="234"/>
      <c r="Q63" s="234"/>
      <c r="R63" s="234"/>
      <c r="S63" s="234">
        <f>SUM($Y$44:Y63)</f>
        <v>0</v>
      </c>
      <c r="T63" s="234">
        <f>SUM($Y$44:Y63)</f>
        <v>0</v>
      </c>
      <c r="U63" s="273" t="str">
        <f t="shared" si="1"/>
        <v/>
      </c>
      <c r="V63" s="274">
        <f t="shared" si="2"/>
        <v>0</v>
      </c>
      <c r="W63" s="234"/>
      <c r="X63" s="234">
        <f>COUNTIF($U$44:U63,U63)</f>
        <v>20</v>
      </c>
      <c r="Y63" s="234">
        <f t="shared" si="9"/>
        <v>0</v>
      </c>
      <c r="Z63" s="234"/>
      <c r="AA63" s="234">
        <v>20</v>
      </c>
      <c r="AB63" s="240" t="e">
        <f t="shared" si="3"/>
        <v>#N/A</v>
      </c>
      <c r="AC63" s="241" t="str">
        <f t="shared" si="4"/>
        <v/>
      </c>
      <c r="AD63" s="235">
        <f t="shared" si="7"/>
        <v>0</v>
      </c>
      <c r="AE63" s="235">
        <v>20</v>
      </c>
      <c r="AF63" s="285" t="e">
        <f t="shared" si="5"/>
        <v>#N/A</v>
      </c>
      <c r="AG63" s="285" t="str">
        <f t="shared" si="10"/>
        <v/>
      </c>
    </row>
    <row r="64" spans="1:33" ht="18" customHeight="1" x14ac:dyDescent="0.2">
      <c r="A64" s="234"/>
      <c r="B64" s="90"/>
      <c r="C64" s="94"/>
      <c r="D64" s="487"/>
      <c r="E64" s="483"/>
      <c r="F64" s="483"/>
      <c r="G64" s="484"/>
      <c r="H64" s="485"/>
      <c r="I64" s="486"/>
      <c r="J64" s="263" t="str">
        <f t="shared" si="0"/>
        <v/>
      </c>
      <c r="K64" s="234"/>
      <c r="L64" s="234"/>
      <c r="M64" s="234"/>
      <c r="N64" s="234"/>
      <c r="O64" s="234"/>
      <c r="P64" s="234"/>
      <c r="Q64" s="234"/>
      <c r="R64" s="234"/>
      <c r="S64" s="234">
        <f>SUM($Y$44:Y64)</f>
        <v>0</v>
      </c>
      <c r="T64" s="234">
        <f>SUM($Y$44:Y64)</f>
        <v>0</v>
      </c>
      <c r="U64" s="273" t="str">
        <f t="shared" si="1"/>
        <v/>
      </c>
      <c r="V64" s="274">
        <f t="shared" si="2"/>
        <v>0</v>
      </c>
      <c r="W64" s="234"/>
      <c r="X64" s="234">
        <f>COUNTIF($U$44:U64,U64)</f>
        <v>21</v>
      </c>
      <c r="Y64" s="234">
        <f t="shared" si="9"/>
        <v>0</v>
      </c>
      <c r="Z64" s="234"/>
      <c r="AA64" s="234">
        <v>21</v>
      </c>
      <c r="AB64" s="240" t="e">
        <f t="shared" si="3"/>
        <v>#N/A</v>
      </c>
      <c r="AC64" s="241" t="str">
        <f t="shared" si="4"/>
        <v/>
      </c>
      <c r="AD64" s="235">
        <f t="shared" si="7"/>
        <v>0</v>
      </c>
      <c r="AE64" s="235">
        <v>21</v>
      </c>
      <c r="AF64" s="285" t="e">
        <f t="shared" si="5"/>
        <v>#N/A</v>
      </c>
      <c r="AG64" s="285" t="str">
        <f t="shared" si="10"/>
        <v/>
      </c>
    </row>
    <row r="65" spans="1:33" ht="17.25" customHeight="1" x14ac:dyDescent="0.2">
      <c r="A65" s="234"/>
      <c r="B65" s="90"/>
      <c r="C65" s="94"/>
      <c r="D65" s="483"/>
      <c r="E65" s="483"/>
      <c r="F65" s="483"/>
      <c r="G65" s="484"/>
      <c r="H65" s="485"/>
      <c r="I65" s="486"/>
      <c r="J65" s="263" t="str">
        <f t="shared" si="0"/>
        <v/>
      </c>
      <c r="K65" s="234"/>
      <c r="L65" s="234"/>
      <c r="M65" s="234"/>
      <c r="N65" s="234"/>
      <c r="O65" s="234"/>
      <c r="P65" s="234"/>
      <c r="Q65" s="234"/>
      <c r="R65" s="234"/>
      <c r="S65" s="234">
        <f>SUM($Y$44:Y65)</f>
        <v>0</v>
      </c>
      <c r="T65" s="234">
        <f>SUM($Y$44:Y65)</f>
        <v>0</v>
      </c>
      <c r="U65" s="273" t="str">
        <f t="shared" si="1"/>
        <v/>
      </c>
      <c r="V65" s="274">
        <f t="shared" si="2"/>
        <v>0</v>
      </c>
      <c r="W65" s="234"/>
      <c r="X65" s="234">
        <f>COUNTIF($U$44:U65,U65)</f>
        <v>22</v>
      </c>
      <c r="Y65" s="234">
        <f t="shared" si="9"/>
        <v>0</v>
      </c>
      <c r="Z65" s="234"/>
      <c r="AA65" s="234">
        <v>22</v>
      </c>
      <c r="AB65" s="240" t="e">
        <f t="shared" si="3"/>
        <v>#N/A</v>
      </c>
      <c r="AC65" s="241" t="str">
        <f t="shared" si="4"/>
        <v/>
      </c>
      <c r="AD65" s="235">
        <f t="shared" si="7"/>
        <v>0</v>
      </c>
      <c r="AE65" s="235">
        <v>22</v>
      </c>
      <c r="AF65" s="285" t="e">
        <f t="shared" si="5"/>
        <v>#N/A</v>
      </c>
      <c r="AG65" s="285" t="str">
        <f t="shared" si="10"/>
        <v/>
      </c>
    </row>
    <row r="66" spans="1:33" ht="18.75" customHeight="1" thickBot="1" x14ac:dyDescent="0.25">
      <c r="A66" s="234"/>
      <c r="B66" s="91"/>
      <c r="C66" s="129"/>
      <c r="D66" s="488"/>
      <c r="E66" s="488"/>
      <c r="F66" s="488"/>
      <c r="G66" s="489"/>
      <c r="H66" s="490"/>
      <c r="I66" s="491"/>
      <c r="J66" s="276" t="str">
        <f t="shared" si="0"/>
        <v/>
      </c>
      <c r="K66" s="234"/>
      <c r="L66" s="234"/>
      <c r="M66" s="234"/>
      <c r="N66" s="234"/>
      <c r="O66" s="234"/>
      <c r="P66" s="234"/>
      <c r="Q66" s="234"/>
      <c r="R66" s="234"/>
      <c r="S66" s="234">
        <f>SUM($Y$44:Y66)</f>
        <v>0</v>
      </c>
      <c r="T66" s="234">
        <f>SUM($Y$44:Y66)</f>
        <v>0</v>
      </c>
      <c r="U66" s="273" t="str">
        <f t="shared" si="1"/>
        <v/>
      </c>
      <c r="V66" s="274">
        <f t="shared" si="2"/>
        <v>0</v>
      </c>
      <c r="W66" s="234"/>
      <c r="X66" s="234">
        <f>COUNTIF($U$44:U66,U66)</f>
        <v>23</v>
      </c>
      <c r="Y66" s="234">
        <f t="shared" si="9"/>
        <v>0</v>
      </c>
      <c r="Z66" s="234"/>
      <c r="AA66" s="234">
        <v>23</v>
      </c>
      <c r="AB66" s="240" t="e">
        <f t="shared" si="3"/>
        <v>#N/A</v>
      </c>
      <c r="AC66" s="241" t="str">
        <f t="shared" si="4"/>
        <v/>
      </c>
      <c r="AD66" s="235">
        <f t="shared" si="7"/>
        <v>0</v>
      </c>
      <c r="AE66" s="235">
        <v>23</v>
      </c>
      <c r="AF66" s="285" t="e">
        <f t="shared" si="5"/>
        <v>#N/A</v>
      </c>
      <c r="AG66" s="285" t="str">
        <f t="shared" si="10"/>
        <v/>
      </c>
    </row>
    <row r="67" spans="1:33" x14ac:dyDescent="0.2">
      <c r="A67" s="234"/>
      <c r="B67" s="234"/>
      <c r="C67" s="234"/>
      <c r="D67" s="234"/>
      <c r="E67" s="234"/>
      <c r="F67" s="234"/>
      <c r="G67" s="234"/>
      <c r="H67" s="234"/>
      <c r="I67" s="234"/>
      <c r="J67" s="234"/>
      <c r="K67" s="234"/>
      <c r="L67" s="234"/>
      <c r="M67" s="234"/>
      <c r="N67" s="234"/>
      <c r="O67" s="234"/>
      <c r="P67" s="234"/>
      <c r="Q67" s="234"/>
      <c r="R67" s="234"/>
      <c r="S67" s="234">
        <f>SUM($Y$44:Y67)</f>
        <v>0</v>
      </c>
      <c r="T67" s="234">
        <f>SUM($Y$44:Y67)</f>
        <v>0</v>
      </c>
      <c r="U67" s="273" t="str">
        <f t="shared" si="1"/>
        <v/>
      </c>
      <c r="V67" s="274">
        <f t="shared" si="2"/>
        <v>0</v>
      </c>
      <c r="W67" s="234"/>
      <c r="X67" s="234">
        <f>COUNTIF($U$44:U67,U67)</f>
        <v>24</v>
      </c>
      <c r="Y67" s="234">
        <f t="shared" si="9"/>
        <v>0</v>
      </c>
      <c r="Z67" s="234"/>
      <c r="AA67" s="234">
        <v>24</v>
      </c>
      <c r="AB67" s="240" t="e">
        <f t="shared" si="3"/>
        <v>#N/A</v>
      </c>
      <c r="AC67" s="241" t="str">
        <f t="shared" si="4"/>
        <v/>
      </c>
      <c r="AD67" s="235">
        <f t="shared" si="7"/>
        <v>0</v>
      </c>
      <c r="AE67" s="235">
        <v>24</v>
      </c>
      <c r="AF67" s="285" t="e">
        <f t="shared" si="5"/>
        <v>#N/A</v>
      </c>
      <c r="AG67" s="285" t="str">
        <f t="shared" si="10"/>
        <v/>
      </c>
    </row>
    <row r="68" spans="1:33" ht="18" customHeight="1" thickBot="1" x14ac:dyDescent="0.25">
      <c r="A68" s="234"/>
      <c r="B68" s="234"/>
      <c r="C68" s="234"/>
      <c r="D68" s="234"/>
      <c r="E68" s="234"/>
      <c r="F68" s="234"/>
      <c r="G68" s="234"/>
      <c r="H68" s="234"/>
      <c r="I68" s="234"/>
      <c r="J68" s="234"/>
      <c r="K68" s="234"/>
      <c r="L68" s="234"/>
      <c r="M68" s="234"/>
      <c r="N68" s="234"/>
      <c r="O68" s="234"/>
      <c r="P68" s="234"/>
      <c r="Q68" s="234"/>
      <c r="R68" s="234"/>
      <c r="S68" s="234">
        <f>SUM($Y$44:Y68)</f>
        <v>0</v>
      </c>
      <c r="T68" s="234">
        <f>SUM($Y$44:Y68)</f>
        <v>0</v>
      </c>
      <c r="U68" s="273" t="str">
        <f t="shared" si="1"/>
        <v/>
      </c>
      <c r="V68" s="274">
        <f t="shared" si="2"/>
        <v>0</v>
      </c>
      <c r="W68" s="234"/>
      <c r="X68" s="234">
        <f>COUNTIF($U$44:U68,U68)</f>
        <v>25</v>
      </c>
      <c r="Y68" s="234">
        <f t="shared" si="9"/>
        <v>0</v>
      </c>
      <c r="Z68" s="234"/>
      <c r="AA68" s="234">
        <v>25</v>
      </c>
      <c r="AB68" s="240" t="e">
        <f t="shared" si="3"/>
        <v>#N/A</v>
      </c>
      <c r="AC68" s="241" t="str">
        <f t="shared" si="4"/>
        <v/>
      </c>
      <c r="AD68" s="235">
        <f t="shared" si="7"/>
        <v>0</v>
      </c>
      <c r="AE68" s="235">
        <v>25</v>
      </c>
      <c r="AF68" s="285" t="e">
        <f t="shared" si="5"/>
        <v>#N/A</v>
      </c>
      <c r="AG68" s="285" t="str">
        <f t="shared" si="10"/>
        <v/>
      </c>
    </row>
    <row r="69" spans="1:33" ht="48.75" customHeight="1" thickBot="1" x14ac:dyDescent="0.25">
      <c r="A69" s="234"/>
      <c r="B69" s="279" t="s">
        <v>110</v>
      </c>
      <c r="C69" s="255" t="s">
        <v>521</v>
      </c>
      <c r="D69" s="56"/>
      <c r="E69" s="234"/>
      <c r="F69" s="280"/>
      <c r="G69" s="234"/>
      <c r="H69" s="234"/>
      <c r="I69" s="234"/>
      <c r="J69" s="234"/>
      <c r="K69" s="234"/>
      <c r="L69" s="234"/>
      <c r="M69" s="234"/>
      <c r="N69" s="234"/>
      <c r="O69" s="234"/>
      <c r="P69" s="234"/>
      <c r="Q69" s="234"/>
      <c r="R69" s="234"/>
      <c r="S69" s="234">
        <f>SUM($Y$44:Y69)</f>
        <v>0</v>
      </c>
      <c r="T69" s="234">
        <f>SUM($Y$44:Y69)</f>
        <v>0</v>
      </c>
      <c r="U69" s="273" t="str">
        <f t="shared" si="1"/>
        <v/>
      </c>
      <c r="V69" s="274">
        <f t="shared" si="2"/>
        <v>0</v>
      </c>
      <c r="W69" s="234"/>
      <c r="X69" s="234">
        <f>COUNTIF($U$44:U69,U69)</f>
        <v>26</v>
      </c>
      <c r="Y69" s="234">
        <f t="shared" si="9"/>
        <v>0</v>
      </c>
      <c r="Z69" s="234"/>
      <c r="AA69" s="234">
        <v>26</v>
      </c>
      <c r="AB69" s="240" t="e">
        <f t="shared" si="3"/>
        <v>#N/A</v>
      </c>
      <c r="AC69" s="241" t="str">
        <f t="shared" si="4"/>
        <v/>
      </c>
      <c r="AD69" s="235">
        <f t="shared" si="7"/>
        <v>0</v>
      </c>
      <c r="AE69" s="235">
        <v>26</v>
      </c>
      <c r="AF69" s="285" t="e">
        <f t="shared" si="5"/>
        <v>#N/A</v>
      </c>
      <c r="AG69" s="285" t="str">
        <f t="shared" si="10"/>
        <v/>
      </c>
    </row>
    <row r="70" spans="1:33" ht="18" customHeight="1" x14ac:dyDescent="0.2">
      <c r="A70" s="234"/>
      <c r="B70" s="350" t="str">
        <f>AC44</f>
        <v/>
      </c>
      <c r="C70" s="620" t="str">
        <f>IF(B70="","",IF(AD44=0,SUMIF($C$27:$C$66,B70,$J$27:$J$66),SUMIF($B$27:$B$66,B70,$J$27:$J$66)))</f>
        <v/>
      </c>
      <c r="D70" s="234"/>
      <c r="E70" s="234"/>
      <c r="F70" s="280"/>
      <c r="G70" s="234"/>
      <c r="H70" s="234"/>
      <c r="I70" s="234"/>
      <c r="J70" s="234"/>
      <c r="K70" s="234"/>
      <c r="L70" s="234"/>
      <c r="M70" s="234"/>
      <c r="N70" s="234"/>
      <c r="O70" s="234"/>
      <c r="P70" s="234"/>
      <c r="Q70" s="234"/>
      <c r="R70" s="234"/>
      <c r="S70" s="234">
        <f>SUM($Y$44:Y70)</f>
        <v>0</v>
      </c>
      <c r="T70" s="234">
        <f>SUM($Y$44:Y70)</f>
        <v>0</v>
      </c>
      <c r="U70" s="273" t="str">
        <f t="shared" si="1"/>
        <v/>
      </c>
      <c r="V70" s="274">
        <f t="shared" si="2"/>
        <v>0</v>
      </c>
      <c r="W70" s="234"/>
      <c r="X70" s="234">
        <f>COUNTIF($U$44:U70,U70)</f>
        <v>27</v>
      </c>
      <c r="Y70" s="234">
        <f t="shared" si="9"/>
        <v>0</v>
      </c>
      <c r="Z70" s="234"/>
      <c r="AA70" s="234">
        <v>27</v>
      </c>
      <c r="AB70" s="240" t="e">
        <f t="shared" si="3"/>
        <v>#N/A</v>
      </c>
      <c r="AC70" s="241" t="str">
        <f t="shared" si="4"/>
        <v/>
      </c>
      <c r="AD70" s="235">
        <f t="shared" si="7"/>
        <v>0</v>
      </c>
      <c r="AE70" s="235">
        <v>27</v>
      </c>
      <c r="AF70" s="285" t="e">
        <f t="shared" si="5"/>
        <v>#N/A</v>
      </c>
      <c r="AG70" s="285" t="str">
        <f t="shared" si="10"/>
        <v/>
      </c>
    </row>
    <row r="71" spans="1:33" ht="18" customHeight="1" x14ac:dyDescent="0.2">
      <c r="A71" s="234"/>
      <c r="B71" s="358" t="str">
        <f t="shared" ref="B71:B109" si="11">AC45</f>
        <v/>
      </c>
      <c r="C71" s="621" t="str">
        <f t="shared" ref="C71:C109" si="12">IF(B71="","",IF(AD45=0,SUMIF($C$27:$C$66,B71,$J$27:$J$66),SUMIF($B$27:$B$66,B71,$J$27:$J$66)))</f>
        <v/>
      </c>
      <c r="D71" s="234"/>
      <c r="E71" s="234"/>
      <c r="F71" s="280"/>
      <c r="G71" s="234"/>
      <c r="H71" s="234"/>
      <c r="I71" s="234"/>
      <c r="J71" s="234"/>
      <c r="K71" s="234"/>
      <c r="L71" s="234"/>
      <c r="M71" s="234"/>
      <c r="N71" s="234"/>
      <c r="O71" s="234"/>
      <c r="P71" s="234"/>
      <c r="Q71" s="234"/>
      <c r="R71" s="234"/>
      <c r="S71" s="234">
        <f>SUM($Y$44:Y71)</f>
        <v>0</v>
      </c>
      <c r="T71" s="234">
        <f>SUM($Y$44:Y71)</f>
        <v>0</v>
      </c>
      <c r="U71" s="273" t="str">
        <f t="shared" si="1"/>
        <v/>
      </c>
      <c r="V71" s="274" t="str">
        <f t="shared" si="2"/>
        <v/>
      </c>
      <c r="W71" s="234"/>
      <c r="X71" s="234">
        <f>COUNTIF($U$44:U71,U71)</f>
        <v>28</v>
      </c>
      <c r="Y71" s="234">
        <f t="shared" si="9"/>
        <v>0</v>
      </c>
      <c r="Z71" s="234"/>
      <c r="AA71" s="234">
        <v>28</v>
      </c>
      <c r="AB71" s="240" t="e">
        <f t="shared" si="3"/>
        <v>#N/A</v>
      </c>
      <c r="AC71" s="241" t="str">
        <f t="shared" si="4"/>
        <v/>
      </c>
      <c r="AD71" s="235">
        <f t="shared" si="7"/>
        <v>0</v>
      </c>
      <c r="AE71" s="235">
        <v>28</v>
      </c>
      <c r="AF71" s="285" t="e">
        <f t="shared" si="5"/>
        <v>#N/A</v>
      </c>
      <c r="AG71" s="285" t="str">
        <f t="shared" si="10"/>
        <v/>
      </c>
    </row>
    <row r="72" spans="1:33" ht="18" customHeight="1" x14ac:dyDescent="0.2">
      <c r="A72" s="234"/>
      <c r="B72" s="358" t="str">
        <f t="shared" si="11"/>
        <v/>
      </c>
      <c r="C72" s="621" t="str">
        <f t="shared" si="12"/>
        <v/>
      </c>
      <c r="D72" s="234"/>
      <c r="E72" s="234"/>
      <c r="F72" s="280"/>
      <c r="G72" s="234"/>
      <c r="H72" s="234"/>
      <c r="I72" s="234"/>
      <c r="J72" s="234"/>
      <c r="K72" s="234"/>
      <c r="L72" s="234"/>
      <c r="M72" s="234"/>
      <c r="N72" s="234"/>
      <c r="O72" s="234"/>
      <c r="P72" s="234"/>
      <c r="Q72" s="234"/>
      <c r="R72" s="234"/>
      <c r="S72" s="234">
        <f>SUM($Y$44:Y72)</f>
        <v>0</v>
      </c>
      <c r="T72" s="234">
        <f>SUM($Y$44:Y72)</f>
        <v>0</v>
      </c>
      <c r="U72" s="273" t="str">
        <f t="shared" si="1"/>
        <v/>
      </c>
      <c r="V72" s="274" t="str">
        <f t="shared" si="2"/>
        <v/>
      </c>
      <c r="W72" s="234"/>
      <c r="X72" s="234">
        <f>COUNTIF($U$44:U72,U72)</f>
        <v>29</v>
      </c>
      <c r="Y72" s="234">
        <f t="shared" si="9"/>
        <v>0</v>
      </c>
      <c r="Z72" s="234"/>
      <c r="AA72" s="234">
        <v>29</v>
      </c>
      <c r="AB72" s="240" t="e">
        <f t="shared" si="3"/>
        <v>#N/A</v>
      </c>
      <c r="AC72" s="241" t="str">
        <f t="shared" si="4"/>
        <v/>
      </c>
      <c r="AD72" s="235">
        <f t="shared" si="7"/>
        <v>0</v>
      </c>
      <c r="AE72" s="235">
        <v>29</v>
      </c>
      <c r="AF72" s="285" t="e">
        <f t="shared" si="5"/>
        <v>#N/A</v>
      </c>
      <c r="AG72" s="285" t="str">
        <f t="shared" si="10"/>
        <v/>
      </c>
    </row>
    <row r="73" spans="1:33" ht="18" customHeight="1" x14ac:dyDescent="0.2">
      <c r="A73" s="234"/>
      <c r="B73" s="358" t="str">
        <f t="shared" si="11"/>
        <v/>
      </c>
      <c r="C73" s="621" t="str">
        <f t="shared" si="12"/>
        <v/>
      </c>
      <c r="D73" s="234"/>
      <c r="E73" s="234"/>
      <c r="F73" s="280"/>
      <c r="G73" s="234"/>
      <c r="H73" s="234"/>
      <c r="I73" s="234"/>
      <c r="J73" s="234"/>
      <c r="K73" s="234"/>
      <c r="L73" s="234"/>
      <c r="M73" s="234"/>
      <c r="N73" s="234"/>
      <c r="O73" s="234"/>
      <c r="P73" s="234"/>
      <c r="Q73" s="234"/>
      <c r="R73" s="234"/>
      <c r="S73" s="234">
        <f>SUM($Y$44:Y73)</f>
        <v>0</v>
      </c>
      <c r="T73" s="234">
        <f>SUM($Y$44:Y73)</f>
        <v>0</v>
      </c>
      <c r="U73" s="273" t="str">
        <f t="shared" si="1"/>
        <v/>
      </c>
      <c r="V73" s="274" t="str">
        <f t="shared" si="2"/>
        <v/>
      </c>
      <c r="W73" s="234"/>
      <c r="X73" s="234">
        <f>COUNTIF($U$44:U73,U73)</f>
        <v>30</v>
      </c>
      <c r="Y73" s="234">
        <f t="shared" si="9"/>
        <v>0</v>
      </c>
      <c r="Z73" s="234"/>
      <c r="AA73" s="234">
        <v>30</v>
      </c>
      <c r="AB73" s="240" t="e">
        <f t="shared" si="3"/>
        <v>#N/A</v>
      </c>
      <c r="AC73" s="241" t="str">
        <f t="shared" si="4"/>
        <v/>
      </c>
      <c r="AD73" s="235">
        <f t="shared" si="7"/>
        <v>0</v>
      </c>
      <c r="AE73" s="235">
        <v>30</v>
      </c>
      <c r="AF73" s="285" t="e">
        <f t="shared" si="5"/>
        <v>#N/A</v>
      </c>
      <c r="AG73" s="285" t="str">
        <f t="shared" si="10"/>
        <v/>
      </c>
    </row>
    <row r="74" spans="1:33" ht="18" customHeight="1" x14ac:dyDescent="0.2">
      <c r="A74" s="234"/>
      <c r="B74" s="358" t="str">
        <f t="shared" si="11"/>
        <v/>
      </c>
      <c r="C74" s="621" t="str">
        <f t="shared" si="12"/>
        <v/>
      </c>
      <c r="D74" s="234"/>
      <c r="E74" s="234"/>
      <c r="F74" s="280"/>
      <c r="G74" s="234"/>
      <c r="H74" s="234"/>
      <c r="I74" s="234"/>
      <c r="J74" s="234"/>
      <c r="K74" s="234"/>
      <c r="L74" s="234"/>
      <c r="M74" s="234"/>
      <c r="N74" s="234"/>
      <c r="O74" s="234"/>
      <c r="P74" s="234"/>
      <c r="Q74" s="234"/>
      <c r="R74" s="234"/>
      <c r="S74" s="234">
        <f>SUM($Y$44:Y74)</f>
        <v>0</v>
      </c>
      <c r="T74" s="234">
        <f>SUM($Y$44:Y74)</f>
        <v>0</v>
      </c>
      <c r="U74" s="273" t="str">
        <f t="shared" si="1"/>
        <v/>
      </c>
      <c r="V74" s="274" t="str">
        <f t="shared" si="2"/>
        <v/>
      </c>
      <c r="W74" s="234"/>
      <c r="X74" s="234">
        <f>COUNTIF($U$44:U74,U74)</f>
        <v>31</v>
      </c>
      <c r="Y74" s="234">
        <f t="shared" si="9"/>
        <v>0</v>
      </c>
      <c r="Z74" s="234"/>
      <c r="AA74" s="234">
        <v>31</v>
      </c>
      <c r="AB74" s="240" t="e">
        <f t="shared" si="3"/>
        <v>#N/A</v>
      </c>
      <c r="AC74" s="241" t="str">
        <f t="shared" si="4"/>
        <v/>
      </c>
      <c r="AD74" s="235">
        <f t="shared" si="7"/>
        <v>0</v>
      </c>
      <c r="AE74" s="235">
        <v>31</v>
      </c>
      <c r="AF74" s="285" t="e">
        <f t="shared" si="5"/>
        <v>#N/A</v>
      </c>
      <c r="AG74" s="285" t="str">
        <f t="shared" si="10"/>
        <v/>
      </c>
    </row>
    <row r="75" spans="1:33" ht="18" customHeight="1" x14ac:dyDescent="0.2">
      <c r="A75" s="234"/>
      <c r="B75" s="358" t="str">
        <f t="shared" si="11"/>
        <v/>
      </c>
      <c r="C75" s="621" t="str">
        <f t="shared" si="12"/>
        <v/>
      </c>
      <c r="D75" s="234"/>
      <c r="E75" s="234"/>
      <c r="F75" s="127"/>
      <c r="G75" s="234"/>
      <c r="H75" s="234"/>
      <c r="I75" s="234"/>
      <c r="J75" s="234"/>
      <c r="K75" s="234"/>
      <c r="L75" s="234"/>
      <c r="M75" s="234"/>
      <c r="N75" s="234"/>
      <c r="O75" s="234"/>
      <c r="P75" s="234"/>
      <c r="Q75" s="234"/>
      <c r="R75" s="234"/>
      <c r="S75" s="234">
        <f>SUM($Y$44:Y75)</f>
        <v>0</v>
      </c>
      <c r="T75" s="234">
        <f>SUM($Y$44:Y75)</f>
        <v>0</v>
      </c>
      <c r="U75" s="273" t="str">
        <f t="shared" si="1"/>
        <v/>
      </c>
      <c r="V75" s="274" t="str">
        <f t="shared" si="2"/>
        <v/>
      </c>
      <c r="W75" s="234"/>
      <c r="X75" s="234">
        <f>COUNTIF($U$44:U75,U75)</f>
        <v>32</v>
      </c>
      <c r="Y75" s="234">
        <f t="shared" si="9"/>
        <v>0</v>
      </c>
      <c r="Z75" s="234"/>
      <c r="AA75" s="234">
        <v>32</v>
      </c>
      <c r="AB75" s="240" t="e">
        <f t="shared" si="3"/>
        <v>#N/A</v>
      </c>
      <c r="AC75" s="241" t="str">
        <f t="shared" si="4"/>
        <v/>
      </c>
      <c r="AD75" s="235">
        <f t="shared" si="7"/>
        <v>0</v>
      </c>
      <c r="AE75" s="235">
        <v>32</v>
      </c>
      <c r="AF75" s="285" t="e">
        <f t="shared" si="5"/>
        <v>#N/A</v>
      </c>
      <c r="AG75" s="285" t="str">
        <f t="shared" si="10"/>
        <v/>
      </c>
    </row>
    <row r="76" spans="1:33" ht="18" customHeight="1" x14ac:dyDescent="0.2">
      <c r="A76" s="234"/>
      <c r="B76" s="358" t="str">
        <f t="shared" si="11"/>
        <v/>
      </c>
      <c r="C76" s="621" t="str">
        <f t="shared" si="12"/>
        <v/>
      </c>
      <c r="D76" s="234"/>
      <c r="E76" s="234"/>
      <c r="F76" s="127"/>
      <c r="G76" s="234"/>
      <c r="H76" s="234"/>
      <c r="I76" s="234"/>
      <c r="J76" s="234"/>
      <c r="K76" s="234"/>
      <c r="L76" s="234"/>
      <c r="M76" s="234"/>
      <c r="N76" s="234"/>
      <c r="O76" s="234"/>
      <c r="P76" s="234"/>
      <c r="Q76" s="234"/>
      <c r="R76" s="234"/>
      <c r="S76" s="234">
        <f>SUM($Y$44:Y76)</f>
        <v>0</v>
      </c>
      <c r="T76" s="234">
        <f>SUM($Y$44:Y76)</f>
        <v>0</v>
      </c>
      <c r="U76" s="273" t="str">
        <f t="shared" si="1"/>
        <v/>
      </c>
      <c r="V76" s="274" t="str">
        <f t="shared" si="2"/>
        <v/>
      </c>
      <c r="W76" s="234"/>
      <c r="X76" s="234">
        <f>COUNTIF($U$44:U76,U76)</f>
        <v>33</v>
      </c>
      <c r="Y76" s="234">
        <f t="shared" si="9"/>
        <v>0</v>
      </c>
      <c r="Z76" s="234"/>
      <c r="AA76" s="234">
        <v>33</v>
      </c>
      <c r="AB76" s="240" t="e">
        <f t="shared" si="3"/>
        <v>#N/A</v>
      </c>
      <c r="AC76" s="241" t="str">
        <f t="shared" si="4"/>
        <v/>
      </c>
      <c r="AD76" s="235">
        <f t="shared" si="7"/>
        <v>0</v>
      </c>
      <c r="AE76" s="235">
        <v>33</v>
      </c>
      <c r="AF76" s="285" t="e">
        <f t="shared" si="5"/>
        <v>#N/A</v>
      </c>
      <c r="AG76" s="285" t="str">
        <f t="shared" si="10"/>
        <v/>
      </c>
    </row>
    <row r="77" spans="1:33" ht="18" customHeight="1" x14ac:dyDescent="0.2">
      <c r="A77" s="234"/>
      <c r="B77" s="358" t="str">
        <f t="shared" si="11"/>
        <v/>
      </c>
      <c r="C77" s="621" t="str">
        <f t="shared" si="12"/>
        <v/>
      </c>
      <c r="D77" s="234"/>
      <c r="E77" s="234"/>
      <c r="F77" s="127"/>
      <c r="G77" s="234"/>
      <c r="H77" s="234"/>
      <c r="I77" s="234"/>
      <c r="J77" s="234"/>
      <c r="K77" s="234"/>
      <c r="L77" s="234"/>
      <c r="M77" s="234"/>
      <c r="N77" s="234"/>
      <c r="O77" s="234"/>
      <c r="P77" s="234"/>
      <c r="Q77" s="234"/>
      <c r="R77" s="234"/>
      <c r="S77" s="234">
        <f>SUM($Y$44:Y77)</f>
        <v>0</v>
      </c>
      <c r="T77" s="234">
        <f>SUM($Y$44:Y77)</f>
        <v>0</v>
      </c>
      <c r="U77" s="273" t="str">
        <f t="shared" si="1"/>
        <v/>
      </c>
      <c r="V77" s="274" t="str">
        <f t="shared" si="2"/>
        <v/>
      </c>
      <c r="W77" s="234"/>
      <c r="X77" s="234">
        <f>COUNTIF($U$44:U77,U77)</f>
        <v>34</v>
      </c>
      <c r="Y77" s="234">
        <f t="shared" si="9"/>
        <v>0</v>
      </c>
      <c r="Z77" s="234"/>
      <c r="AA77" s="234">
        <v>34</v>
      </c>
      <c r="AB77" s="240" t="e">
        <f t="shared" si="3"/>
        <v>#N/A</v>
      </c>
      <c r="AC77" s="241" t="str">
        <f t="shared" si="4"/>
        <v/>
      </c>
      <c r="AD77" s="235">
        <f t="shared" si="7"/>
        <v>0</v>
      </c>
      <c r="AE77" s="235">
        <v>34</v>
      </c>
      <c r="AF77" s="285" t="e">
        <f t="shared" si="5"/>
        <v>#N/A</v>
      </c>
      <c r="AG77" s="285" t="str">
        <f t="shared" si="10"/>
        <v/>
      </c>
    </row>
    <row r="78" spans="1:33" ht="18" customHeight="1" x14ac:dyDescent="0.2">
      <c r="A78" s="234"/>
      <c r="B78" s="358" t="str">
        <f t="shared" si="11"/>
        <v/>
      </c>
      <c r="C78" s="621" t="str">
        <f t="shared" si="12"/>
        <v/>
      </c>
      <c r="D78" s="234"/>
      <c r="E78" s="234"/>
      <c r="F78" s="280"/>
      <c r="G78" s="234"/>
      <c r="H78" s="234"/>
      <c r="I78" s="234"/>
      <c r="J78" s="234"/>
      <c r="K78" s="234"/>
      <c r="L78" s="234"/>
      <c r="M78" s="234"/>
      <c r="N78" s="234"/>
      <c r="O78" s="234"/>
      <c r="P78" s="234"/>
      <c r="Q78" s="234"/>
      <c r="R78" s="234"/>
      <c r="S78" s="234">
        <f>SUM($Y$44:Y78)</f>
        <v>0</v>
      </c>
      <c r="T78" s="234">
        <f>SUM($Y$44:Y78)</f>
        <v>0</v>
      </c>
      <c r="U78" s="273" t="str">
        <f t="shared" si="1"/>
        <v/>
      </c>
      <c r="V78" s="274" t="str">
        <f t="shared" si="2"/>
        <v/>
      </c>
      <c r="W78" s="234"/>
      <c r="X78" s="234">
        <f>COUNTIF($U$44:U78,U78)</f>
        <v>35</v>
      </c>
      <c r="Y78" s="234">
        <f t="shared" si="9"/>
        <v>0</v>
      </c>
      <c r="Z78" s="234"/>
      <c r="AA78" s="234">
        <v>35</v>
      </c>
      <c r="AB78" s="240" t="e">
        <f t="shared" si="3"/>
        <v>#N/A</v>
      </c>
      <c r="AC78" s="241" t="str">
        <f t="shared" si="4"/>
        <v/>
      </c>
      <c r="AD78" s="235">
        <f t="shared" si="7"/>
        <v>0</v>
      </c>
      <c r="AE78" s="235">
        <v>35</v>
      </c>
      <c r="AF78" s="285" t="e">
        <f t="shared" si="5"/>
        <v>#N/A</v>
      </c>
      <c r="AG78" s="285" t="str">
        <f t="shared" si="10"/>
        <v/>
      </c>
    </row>
    <row r="79" spans="1:33" ht="18" customHeight="1" x14ac:dyDescent="0.2">
      <c r="A79" s="234"/>
      <c r="B79" s="358" t="str">
        <f t="shared" si="11"/>
        <v/>
      </c>
      <c r="C79" s="621" t="str">
        <f t="shared" si="12"/>
        <v/>
      </c>
      <c r="D79" s="234"/>
      <c r="E79" s="234"/>
      <c r="F79" s="280"/>
      <c r="G79" s="234"/>
      <c r="H79" s="234"/>
      <c r="I79" s="234"/>
      <c r="J79" s="234"/>
      <c r="K79" s="234"/>
      <c r="L79" s="234"/>
      <c r="M79" s="234"/>
      <c r="N79" s="234"/>
      <c r="O79" s="234"/>
      <c r="P79" s="234"/>
      <c r="Q79" s="234"/>
      <c r="R79" s="234"/>
      <c r="S79" s="234">
        <f>SUM($Y$44:Y79)</f>
        <v>0</v>
      </c>
      <c r="T79" s="234">
        <f>SUM($Y$44:Y79)</f>
        <v>0</v>
      </c>
      <c r="U79" s="273" t="str">
        <f t="shared" si="1"/>
        <v/>
      </c>
      <c r="V79" s="274" t="str">
        <f t="shared" si="2"/>
        <v/>
      </c>
      <c r="W79" s="234"/>
      <c r="X79" s="234">
        <f>COUNTIF($U$44:U79,U79)</f>
        <v>36</v>
      </c>
      <c r="Y79" s="234">
        <f t="shared" si="9"/>
        <v>0</v>
      </c>
      <c r="Z79" s="234"/>
      <c r="AA79" s="234">
        <v>36</v>
      </c>
      <c r="AB79" s="240" t="e">
        <f t="shared" si="3"/>
        <v>#N/A</v>
      </c>
      <c r="AC79" s="241" t="str">
        <f t="shared" si="4"/>
        <v/>
      </c>
      <c r="AD79" s="235">
        <f t="shared" si="7"/>
        <v>0</v>
      </c>
      <c r="AE79" s="235">
        <v>36</v>
      </c>
      <c r="AF79" s="285" t="e">
        <f t="shared" si="5"/>
        <v>#N/A</v>
      </c>
      <c r="AG79" s="285" t="str">
        <f t="shared" si="10"/>
        <v/>
      </c>
    </row>
    <row r="80" spans="1:33" ht="18" customHeight="1" x14ac:dyDescent="0.2">
      <c r="A80" s="234"/>
      <c r="B80" s="358" t="str">
        <f t="shared" si="11"/>
        <v/>
      </c>
      <c r="C80" s="621" t="str">
        <f t="shared" si="12"/>
        <v/>
      </c>
      <c r="D80" s="234"/>
      <c r="E80" s="234"/>
      <c r="F80" s="280"/>
      <c r="G80" s="234"/>
      <c r="H80" s="234"/>
      <c r="I80" s="234"/>
      <c r="J80" s="234"/>
      <c r="K80" s="234"/>
      <c r="L80" s="234"/>
      <c r="M80" s="234"/>
      <c r="N80" s="234"/>
      <c r="O80" s="234"/>
      <c r="P80" s="234"/>
      <c r="Q80" s="234"/>
      <c r="R80" s="234"/>
      <c r="S80" s="234">
        <f>SUM($Y$44:Y80)</f>
        <v>0</v>
      </c>
      <c r="T80" s="234">
        <f>SUM($Y$44:Y80)</f>
        <v>0</v>
      </c>
      <c r="U80" s="273" t="str">
        <f t="shared" si="1"/>
        <v/>
      </c>
      <c r="V80" s="274" t="str">
        <f t="shared" si="2"/>
        <v/>
      </c>
      <c r="W80" s="234"/>
      <c r="X80" s="234">
        <f>COUNTIF($U$44:U80,U80)</f>
        <v>37</v>
      </c>
      <c r="Y80" s="234">
        <f t="shared" si="9"/>
        <v>0</v>
      </c>
      <c r="Z80" s="234"/>
      <c r="AA80" s="234">
        <v>37</v>
      </c>
      <c r="AB80" s="240" t="e">
        <f t="shared" si="3"/>
        <v>#N/A</v>
      </c>
      <c r="AC80" s="241" t="str">
        <f t="shared" si="4"/>
        <v/>
      </c>
      <c r="AD80" s="235">
        <f t="shared" si="7"/>
        <v>0</v>
      </c>
      <c r="AE80" s="235">
        <v>37</v>
      </c>
      <c r="AF80" s="285" t="e">
        <f t="shared" si="5"/>
        <v>#N/A</v>
      </c>
      <c r="AG80" s="285" t="str">
        <f t="shared" si="10"/>
        <v/>
      </c>
    </row>
    <row r="81" spans="1:33" ht="18" customHeight="1" x14ac:dyDescent="0.2">
      <c r="A81" s="234"/>
      <c r="B81" s="358" t="str">
        <f t="shared" si="11"/>
        <v/>
      </c>
      <c r="C81" s="621" t="str">
        <f t="shared" si="12"/>
        <v/>
      </c>
      <c r="D81" s="234"/>
      <c r="E81" s="234"/>
      <c r="F81" s="280"/>
      <c r="G81" s="234"/>
      <c r="H81" s="234"/>
      <c r="I81" s="234"/>
      <c r="J81" s="234"/>
      <c r="K81" s="234"/>
      <c r="L81" s="234"/>
      <c r="M81" s="234"/>
      <c r="N81" s="234"/>
      <c r="O81" s="234"/>
      <c r="P81" s="234"/>
      <c r="Q81" s="234"/>
      <c r="R81" s="234"/>
      <c r="S81" s="234">
        <f>SUM($Y$44:Y81)</f>
        <v>0</v>
      </c>
      <c r="T81" s="234">
        <f>SUM($Y$44:Y81)</f>
        <v>0</v>
      </c>
      <c r="U81" s="273" t="str">
        <f t="shared" si="1"/>
        <v/>
      </c>
      <c r="V81" s="274" t="str">
        <f t="shared" si="2"/>
        <v/>
      </c>
      <c r="W81" s="234"/>
      <c r="X81" s="234">
        <f>COUNTIF($U$44:U81,U81)</f>
        <v>38</v>
      </c>
      <c r="Y81" s="234">
        <f t="shared" si="9"/>
        <v>0</v>
      </c>
      <c r="Z81" s="234"/>
      <c r="AA81" s="234">
        <v>38</v>
      </c>
      <c r="AB81" s="240" t="e">
        <f t="shared" si="3"/>
        <v>#N/A</v>
      </c>
      <c r="AC81" s="241" t="str">
        <f t="shared" si="4"/>
        <v/>
      </c>
      <c r="AD81" s="235">
        <f t="shared" si="7"/>
        <v>0</v>
      </c>
      <c r="AE81" s="235">
        <v>38</v>
      </c>
      <c r="AF81" s="285" t="e">
        <f t="shared" si="5"/>
        <v>#N/A</v>
      </c>
      <c r="AG81" s="285" t="str">
        <f t="shared" si="10"/>
        <v/>
      </c>
    </row>
    <row r="82" spans="1:33" ht="18" customHeight="1" x14ac:dyDescent="0.2">
      <c r="A82" s="234"/>
      <c r="B82" s="358" t="str">
        <f t="shared" si="11"/>
        <v/>
      </c>
      <c r="C82" s="621" t="str">
        <f t="shared" si="12"/>
        <v/>
      </c>
      <c r="D82" s="234"/>
      <c r="E82" s="234"/>
      <c r="F82" s="280"/>
      <c r="G82" s="234"/>
      <c r="H82" s="234"/>
      <c r="I82" s="234"/>
      <c r="J82" s="234"/>
      <c r="K82" s="234"/>
      <c r="L82" s="234"/>
      <c r="M82" s="234"/>
      <c r="N82" s="234"/>
      <c r="O82" s="234"/>
      <c r="P82" s="234"/>
      <c r="Q82" s="234"/>
      <c r="R82" s="234"/>
      <c r="S82" s="234">
        <f>SUM($Y$44:Y82)</f>
        <v>0</v>
      </c>
      <c r="T82" s="234">
        <f>SUM($Y$44:Y82)</f>
        <v>0</v>
      </c>
      <c r="U82" s="273" t="str">
        <f t="shared" si="1"/>
        <v/>
      </c>
      <c r="V82" s="274" t="str">
        <f t="shared" si="2"/>
        <v/>
      </c>
      <c r="W82" s="234"/>
      <c r="X82" s="234">
        <f>COUNTIF($U$44:U82,U82)</f>
        <v>39</v>
      </c>
      <c r="Y82" s="234">
        <f t="shared" si="9"/>
        <v>0</v>
      </c>
      <c r="Z82" s="234"/>
      <c r="AA82" s="234">
        <v>39</v>
      </c>
      <c r="AB82" s="240" t="e">
        <f t="shared" si="3"/>
        <v>#N/A</v>
      </c>
      <c r="AC82" s="241" t="str">
        <f t="shared" si="4"/>
        <v/>
      </c>
      <c r="AD82" s="235">
        <f t="shared" si="7"/>
        <v>0</v>
      </c>
      <c r="AE82" s="235">
        <v>39</v>
      </c>
      <c r="AF82" s="285" t="e">
        <f t="shared" si="5"/>
        <v>#N/A</v>
      </c>
      <c r="AG82" s="285" t="str">
        <f t="shared" si="10"/>
        <v/>
      </c>
    </row>
    <row r="83" spans="1:33" ht="18" customHeight="1" x14ac:dyDescent="0.2">
      <c r="A83" s="234"/>
      <c r="B83" s="358" t="str">
        <f t="shared" si="11"/>
        <v/>
      </c>
      <c r="C83" s="621" t="str">
        <f t="shared" si="12"/>
        <v/>
      </c>
      <c r="D83" s="234"/>
      <c r="E83" s="234"/>
      <c r="F83" s="280"/>
      <c r="G83" s="234"/>
      <c r="H83" s="234"/>
      <c r="I83" s="234"/>
      <c r="J83" s="234"/>
      <c r="K83" s="234"/>
      <c r="L83" s="234"/>
      <c r="M83" s="234"/>
      <c r="N83" s="234"/>
      <c r="O83" s="234"/>
      <c r="P83" s="234"/>
      <c r="Q83" s="234"/>
      <c r="R83" s="234"/>
      <c r="S83" s="234">
        <f>SUM($Y$44:Y83)</f>
        <v>0</v>
      </c>
      <c r="T83" s="234">
        <f>SUM($Y$44:Y83)</f>
        <v>0</v>
      </c>
      <c r="U83" s="622" t="str">
        <f t="shared" si="1"/>
        <v/>
      </c>
      <c r="V83" s="623" t="str">
        <f t="shared" si="2"/>
        <v/>
      </c>
      <c r="W83" s="234"/>
      <c r="X83" s="234">
        <f>COUNTIF($U$44:U83,U83)</f>
        <v>40</v>
      </c>
      <c r="Y83" s="234">
        <f t="shared" si="9"/>
        <v>0</v>
      </c>
      <c r="Z83" s="234"/>
      <c r="AA83" s="234">
        <v>40</v>
      </c>
      <c r="AB83" s="240" t="e">
        <f t="shared" si="3"/>
        <v>#N/A</v>
      </c>
      <c r="AC83" s="366" t="str">
        <f t="shared" si="4"/>
        <v/>
      </c>
      <c r="AD83" s="235">
        <f t="shared" si="7"/>
        <v>0</v>
      </c>
      <c r="AE83" s="235">
        <v>40</v>
      </c>
      <c r="AF83" s="285" t="e">
        <f t="shared" si="5"/>
        <v>#N/A</v>
      </c>
      <c r="AG83" s="285" t="str">
        <f t="shared" si="10"/>
        <v/>
      </c>
    </row>
    <row r="84" spans="1:33" ht="18" customHeight="1" x14ac:dyDescent="0.2">
      <c r="A84" s="234"/>
      <c r="B84" s="358" t="str">
        <f t="shared" si="11"/>
        <v/>
      </c>
      <c r="C84" s="621" t="str">
        <f t="shared" si="12"/>
        <v/>
      </c>
      <c r="D84" s="234"/>
      <c r="E84" s="234"/>
      <c r="F84" s="128"/>
      <c r="G84" s="234"/>
      <c r="H84" s="234"/>
      <c r="I84" s="234"/>
      <c r="J84" s="234"/>
      <c r="K84" s="234"/>
      <c r="L84" s="234"/>
      <c r="M84" s="234"/>
      <c r="N84" s="234"/>
      <c r="O84" s="234"/>
      <c r="P84" s="234"/>
      <c r="Q84" s="234"/>
      <c r="R84" s="234"/>
    </row>
    <row r="85" spans="1:33" ht="18" customHeight="1" x14ac:dyDescent="0.2">
      <c r="A85" s="234"/>
      <c r="B85" s="358" t="str">
        <f t="shared" si="11"/>
        <v/>
      </c>
      <c r="C85" s="621" t="str">
        <f t="shared" si="12"/>
        <v/>
      </c>
      <c r="D85" s="234"/>
      <c r="E85" s="234"/>
      <c r="F85" s="234"/>
      <c r="G85" s="234"/>
      <c r="H85" s="234"/>
      <c r="I85" s="234"/>
      <c r="J85" s="234"/>
      <c r="K85" s="234"/>
      <c r="L85" s="234"/>
      <c r="M85" s="234"/>
      <c r="N85" s="234"/>
      <c r="O85" s="234"/>
      <c r="P85" s="234"/>
      <c r="Q85" s="234"/>
      <c r="R85" s="234"/>
    </row>
    <row r="86" spans="1:33" ht="18" customHeight="1" x14ac:dyDescent="0.2">
      <c r="A86" s="234"/>
      <c r="B86" s="358" t="str">
        <f t="shared" si="11"/>
        <v/>
      </c>
      <c r="C86" s="621" t="str">
        <f t="shared" si="12"/>
        <v/>
      </c>
      <c r="D86" s="234"/>
      <c r="E86" s="234"/>
      <c r="F86" s="234"/>
      <c r="G86" s="234"/>
      <c r="H86" s="234"/>
      <c r="I86" s="234"/>
      <c r="J86" s="234"/>
      <c r="K86" s="234"/>
      <c r="L86" s="234"/>
      <c r="M86" s="234"/>
      <c r="N86" s="234"/>
      <c r="O86" s="234"/>
      <c r="P86" s="234"/>
      <c r="Q86" s="234"/>
      <c r="R86" s="234"/>
    </row>
    <row r="87" spans="1:33" ht="18" customHeight="1" x14ac:dyDescent="0.2">
      <c r="A87" s="234"/>
      <c r="B87" s="358" t="str">
        <f t="shared" si="11"/>
        <v/>
      </c>
      <c r="C87" s="621" t="str">
        <f t="shared" si="12"/>
        <v/>
      </c>
      <c r="D87" s="234"/>
      <c r="E87" s="234"/>
      <c r="F87" s="234"/>
      <c r="G87" s="234"/>
      <c r="H87" s="234"/>
      <c r="I87" s="234"/>
      <c r="J87" s="234"/>
      <c r="K87" s="234"/>
      <c r="L87" s="234"/>
      <c r="M87" s="234"/>
      <c r="N87" s="234"/>
      <c r="O87" s="234"/>
      <c r="P87" s="234"/>
      <c r="Q87" s="234"/>
      <c r="R87" s="234"/>
    </row>
    <row r="88" spans="1:33" ht="18" customHeight="1" x14ac:dyDescent="0.2">
      <c r="A88" s="234"/>
      <c r="B88" s="358" t="str">
        <f t="shared" si="11"/>
        <v/>
      </c>
      <c r="C88" s="621" t="str">
        <f t="shared" si="12"/>
        <v/>
      </c>
      <c r="D88" s="234"/>
      <c r="E88" s="234"/>
      <c r="F88" s="234"/>
      <c r="G88" s="234"/>
      <c r="H88" s="234"/>
      <c r="I88" s="234"/>
      <c r="J88" s="234"/>
      <c r="K88" s="234"/>
      <c r="L88" s="234"/>
      <c r="M88" s="234"/>
      <c r="N88" s="234"/>
      <c r="O88" s="234"/>
      <c r="P88" s="234"/>
      <c r="Q88" s="234"/>
      <c r="R88" s="234"/>
    </row>
    <row r="89" spans="1:33" ht="18" customHeight="1" x14ac:dyDescent="0.2">
      <c r="A89" s="234"/>
      <c r="B89" s="358" t="str">
        <f t="shared" si="11"/>
        <v/>
      </c>
      <c r="C89" s="621" t="str">
        <f t="shared" si="12"/>
        <v/>
      </c>
      <c r="D89" s="234"/>
      <c r="E89" s="234"/>
      <c r="F89" s="234"/>
      <c r="G89" s="234"/>
      <c r="H89" s="234"/>
      <c r="I89" s="234"/>
      <c r="J89" s="234"/>
      <c r="K89" s="234"/>
      <c r="L89" s="234"/>
      <c r="M89" s="234"/>
      <c r="N89" s="234"/>
      <c r="O89" s="234"/>
      <c r="P89" s="234"/>
      <c r="Q89" s="234"/>
      <c r="R89" s="234"/>
    </row>
    <row r="90" spans="1:33" ht="18" customHeight="1" x14ac:dyDescent="0.2">
      <c r="A90" s="234"/>
      <c r="B90" s="358" t="str">
        <f t="shared" si="11"/>
        <v/>
      </c>
      <c r="C90" s="621" t="str">
        <f t="shared" si="12"/>
        <v/>
      </c>
      <c r="D90" s="234"/>
      <c r="E90" s="234"/>
      <c r="F90" s="234"/>
      <c r="G90" s="234"/>
      <c r="H90" s="234"/>
      <c r="I90" s="234"/>
      <c r="J90" s="234"/>
      <c r="K90" s="234"/>
      <c r="L90" s="234"/>
      <c r="M90" s="234"/>
      <c r="N90" s="234"/>
      <c r="O90" s="234"/>
      <c r="P90" s="234"/>
      <c r="Q90" s="234"/>
      <c r="R90" s="234"/>
    </row>
    <row r="91" spans="1:33" ht="18" customHeight="1" x14ac:dyDescent="0.2">
      <c r="A91" s="234"/>
      <c r="B91" s="358" t="str">
        <f t="shared" si="11"/>
        <v/>
      </c>
      <c r="C91" s="621" t="str">
        <f t="shared" si="12"/>
        <v/>
      </c>
      <c r="D91" s="234"/>
      <c r="E91" s="234"/>
      <c r="F91" s="234"/>
      <c r="G91" s="234"/>
      <c r="H91" s="234"/>
      <c r="I91" s="234"/>
      <c r="J91" s="234"/>
      <c r="K91" s="234"/>
      <c r="L91" s="234"/>
      <c r="M91" s="234"/>
      <c r="N91" s="234"/>
      <c r="O91" s="234"/>
      <c r="P91" s="234"/>
      <c r="Q91" s="234"/>
      <c r="R91" s="234"/>
    </row>
    <row r="92" spans="1:33" ht="18" customHeight="1" x14ac:dyDescent="0.2">
      <c r="A92" s="234"/>
      <c r="B92" s="358" t="str">
        <f t="shared" si="11"/>
        <v/>
      </c>
      <c r="C92" s="621" t="str">
        <f t="shared" si="12"/>
        <v/>
      </c>
      <c r="D92" s="234"/>
      <c r="E92" s="234"/>
      <c r="F92" s="234"/>
      <c r="G92" s="234"/>
      <c r="H92" s="234"/>
      <c r="I92" s="234"/>
      <c r="J92" s="234"/>
      <c r="K92" s="234"/>
      <c r="L92" s="234"/>
      <c r="M92" s="234"/>
      <c r="N92" s="234"/>
      <c r="O92" s="234"/>
      <c r="P92" s="234"/>
      <c r="Q92" s="234"/>
      <c r="R92" s="234"/>
    </row>
    <row r="93" spans="1:33" ht="18" customHeight="1" x14ac:dyDescent="0.2">
      <c r="A93" s="234"/>
      <c r="B93" s="358" t="str">
        <f t="shared" si="11"/>
        <v/>
      </c>
      <c r="C93" s="621" t="str">
        <f t="shared" si="12"/>
        <v/>
      </c>
      <c r="D93" s="234"/>
      <c r="E93" s="234"/>
      <c r="F93" s="234"/>
      <c r="G93" s="234"/>
      <c r="H93" s="234"/>
      <c r="I93" s="234"/>
      <c r="J93" s="234"/>
      <c r="K93" s="234"/>
      <c r="L93" s="234"/>
      <c r="M93" s="234"/>
      <c r="N93" s="234"/>
      <c r="O93" s="234"/>
      <c r="P93" s="234"/>
      <c r="Q93" s="234"/>
      <c r="R93" s="234"/>
    </row>
    <row r="94" spans="1:33" ht="18" customHeight="1" x14ac:dyDescent="0.2">
      <c r="A94" s="234"/>
      <c r="B94" s="358" t="str">
        <f t="shared" si="11"/>
        <v/>
      </c>
      <c r="C94" s="621" t="str">
        <f t="shared" si="12"/>
        <v/>
      </c>
      <c r="D94" s="234"/>
      <c r="E94" s="234"/>
      <c r="F94" s="234"/>
      <c r="G94" s="234"/>
      <c r="H94" s="234"/>
      <c r="I94" s="234"/>
      <c r="J94" s="234"/>
      <c r="K94" s="234"/>
      <c r="L94" s="234"/>
      <c r="M94" s="234"/>
      <c r="N94" s="234"/>
      <c r="O94" s="234"/>
      <c r="P94" s="234"/>
      <c r="Q94" s="234"/>
      <c r="R94" s="234"/>
    </row>
    <row r="95" spans="1:33" ht="18" customHeight="1" x14ac:dyDescent="0.2">
      <c r="A95" s="234"/>
      <c r="B95" s="358" t="str">
        <f t="shared" si="11"/>
        <v/>
      </c>
      <c r="C95" s="621" t="str">
        <f t="shared" si="12"/>
        <v/>
      </c>
      <c r="D95" s="234"/>
      <c r="E95" s="234"/>
      <c r="F95" s="234"/>
      <c r="G95" s="234"/>
      <c r="H95" s="234"/>
      <c r="I95" s="234"/>
      <c r="J95" s="234"/>
      <c r="K95" s="234"/>
      <c r="L95" s="234"/>
      <c r="M95" s="234"/>
      <c r="N95" s="234"/>
      <c r="O95" s="234"/>
      <c r="P95" s="234"/>
      <c r="Q95" s="234"/>
      <c r="R95" s="234"/>
    </row>
    <row r="96" spans="1:33" ht="18" customHeight="1" x14ac:dyDescent="0.2">
      <c r="A96" s="234"/>
      <c r="B96" s="358" t="str">
        <f t="shared" si="11"/>
        <v/>
      </c>
      <c r="C96" s="621" t="str">
        <f t="shared" si="12"/>
        <v/>
      </c>
      <c r="D96" s="234"/>
      <c r="E96" s="234"/>
      <c r="F96" s="234"/>
      <c r="G96" s="234"/>
      <c r="H96" s="234"/>
      <c r="I96" s="234"/>
      <c r="J96" s="234"/>
      <c r="K96" s="234"/>
      <c r="L96" s="234"/>
      <c r="M96" s="234"/>
      <c r="N96" s="234"/>
      <c r="O96" s="234"/>
      <c r="P96" s="234"/>
      <c r="Q96" s="234"/>
      <c r="R96" s="234"/>
    </row>
    <row r="97" spans="1:32" ht="18" customHeight="1" x14ac:dyDescent="0.2">
      <c r="A97" s="234"/>
      <c r="B97" s="358" t="str">
        <f t="shared" si="11"/>
        <v/>
      </c>
      <c r="C97" s="621" t="str">
        <f t="shared" si="12"/>
        <v/>
      </c>
      <c r="D97" s="234"/>
      <c r="E97" s="234"/>
      <c r="F97" s="234"/>
      <c r="G97" s="234"/>
      <c r="H97" s="234"/>
      <c r="I97" s="234"/>
      <c r="J97" s="234"/>
      <c r="K97" s="234"/>
      <c r="L97" s="234"/>
      <c r="M97" s="234"/>
      <c r="N97" s="234"/>
      <c r="O97" s="234"/>
      <c r="P97" s="234"/>
      <c r="Q97" s="234"/>
      <c r="R97" s="234"/>
    </row>
    <row r="98" spans="1:32" ht="18" customHeight="1" x14ac:dyDescent="0.2">
      <c r="A98" s="234"/>
      <c r="B98" s="358" t="str">
        <f t="shared" si="11"/>
        <v/>
      </c>
      <c r="C98" s="621" t="str">
        <f t="shared" si="12"/>
        <v/>
      </c>
      <c r="D98" s="234"/>
      <c r="E98" s="234"/>
      <c r="F98" s="234"/>
      <c r="G98" s="234"/>
      <c r="H98" s="234"/>
      <c r="I98" s="234"/>
      <c r="J98" s="234"/>
      <c r="K98" s="234"/>
      <c r="L98" s="234"/>
      <c r="M98" s="234"/>
      <c r="N98" s="234"/>
      <c r="O98" s="234"/>
      <c r="P98" s="234"/>
      <c r="Q98" s="234"/>
      <c r="R98" s="234"/>
    </row>
    <row r="99" spans="1:32" ht="18" customHeight="1" x14ac:dyDescent="0.2">
      <c r="A99" s="234"/>
      <c r="B99" s="358" t="str">
        <f t="shared" si="11"/>
        <v/>
      </c>
      <c r="C99" s="621" t="str">
        <f t="shared" si="12"/>
        <v/>
      </c>
      <c r="D99" s="234"/>
      <c r="E99" s="234"/>
      <c r="F99" s="234"/>
      <c r="G99" s="234"/>
      <c r="H99" s="234"/>
      <c r="I99" s="234"/>
      <c r="J99" s="234"/>
      <c r="K99" s="234"/>
      <c r="L99" s="234"/>
      <c r="M99" s="234"/>
      <c r="N99" s="234"/>
      <c r="O99" s="234"/>
      <c r="P99" s="234"/>
      <c r="Q99" s="234"/>
      <c r="R99" s="234"/>
    </row>
    <row r="100" spans="1:32" ht="18" customHeight="1" x14ac:dyDescent="0.2">
      <c r="A100" s="234"/>
      <c r="B100" s="358" t="str">
        <f t="shared" si="11"/>
        <v/>
      </c>
      <c r="C100" s="621" t="str">
        <f t="shared" si="12"/>
        <v/>
      </c>
      <c r="D100" s="234"/>
      <c r="E100" s="234"/>
      <c r="F100" s="234"/>
      <c r="G100" s="234"/>
      <c r="H100" s="234"/>
      <c r="I100" s="234"/>
      <c r="J100" s="234"/>
      <c r="K100" s="234"/>
      <c r="L100" s="234"/>
      <c r="M100" s="234"/>
      <c r="N100" s="234"/>
      <c r="O100" s="234"/>
      <c r="P100" s="234"/>
      <c r="Q100" s="234"/>
      <c r="R100" s="234"/>
    </row>
    <row r="101" spans="1:32" ht="18" customHeight="1" x14ac:dyDescent="0.2">
      <c r="A101" s="234"/>
      <c r="B101" s="358" t="str">
        <f t="shared" si="11"/>
        <v/>
      </c>
      <c r="C101" s="621" t="str">
        <f t="shared" si="12"/>
        <v/>
      </c>
      <c r="D101" s="234"/>
      <c r="E101" s="234"/>
      <c r="F101" s="234"/>
      <c r="G101" s="234"/>
      <c r="H101" s="234"/>
      <c r="I101" s="234"/>
      <c r="J101" s="234"/>
      <c r="K101" s="234"/>
      <c r="L101" s="234"/>
      <c r="M101" s="234"/>
      <c r="N101" s="234"/>
      <c r="O101" s="234"/>
      <c r="P101" s="234"/>
      <c r="Q101" s="234"/>
      <c r="R101" s="234"/>
    </row>
    <row r="102" spans="1:32" ht="18" customHeight="1" x14ac:dyDescent="0.2">
      <c r="A102" s="234"/>
      <c r="B102" s="358" t="str">
        <f t="shared" si="11"/>
        <v/>
      </c>
      <c r="C102" s="621" t="str">
        <f t="shared" si="12"/>
        <v/>
      </c>
      <c r="D102" s="234"/>
      <c r="E102" s="234"/>
      <c r="F102" s="234"/>
      <c r="G102" s="234"/>
      <c r="H102" s="234"/>
      <c r="I102" s="234"/>
      <c r="J102" s="234"/>
      <c r="K102" s="234"/>
      <c r="L102" s="234"/>
      <c r="M102" s="234"/>
      <c r="N102" s="234"/>
      <c r="O102" s="234"/>
      <c r="P102" s="234"/>
      <c r="Q102" s="234"/>
      <c r="R102" s="234"/>
    </row>
    <row r="103" spans="1:32" ht="18" customHeight="1" x14ac:dyDescent="0.2">
      <c r="A103" s="234"/>
      <c r="B103" s="358" t="str">
        <f t="shared" si="11"/>
        <v/>
      </c>
      <c r="C103" s="621" t="str">
        <f t="shared" si="12"/>
        <v/>
      </c>
      <c r="D103" s="234"/>
      <c r="E103" s="234"/>
      <c r="F103" s="234"/>
      <c r="G103" s="234"/>
      <c r="H103" s="234"/>
      <c r="I103" s="234"/>
      <c r="J103" s="234"/>
      <c r="K103" s="234"/>
      <c r="L103" s="234"/>
      <c r="M103" s="234"/>
      <c r="N103" s="234"/>
      <c r="O103" s="234"/>
      <c r="P103" s="234"/>
      <c r="Q103" s="234"/>
      <c r="R103" s="234"/>
    </row>
    <row r="104" spans="1:32" ht="18" customHeight="1" x14ac:dyDescent="0.2">
      <c r="A104" s="234"/>
      <c r="B104" s="358" t="str">
        <f t="shared" si="11"/>
        <v/>
      </c>
      <c r="C104" s="621" t="str">
        <f t="shared" si="12"/>
        <v/>
      </c>
      <c r="D104" s="234"/>
      <c r="E104" s="234"/>
      <c r="F104" s="234"/>
      <c r="G104" s="234"/>
      <c r="H104" s="234"/>
      <c r="I104" s="234"/>
      <c r="J104" s="234"/>
      <c r="K104" s="234"/>
      <c r="L104" s="234"/>
      <c r="M104" s="234"/>
      <c r="N104" s="234"/>
      <c r="O104" s="234"/>
      <c r="P104" s="234"/>
      <c r="Q104" s="234"/>
      <c r="R104" s="234"/>
    </row>
    <row r="105" spans="1:32" ht="18" customHeight="1" x14ac:dyDescent="0.2">
      <c r="A105" s="234"/>
      <c r="B105" s="358" t="str">
        <f t="shared" si="11"/>
        <v/>
      </c>
      <c r="C105" s="621" t="str">
        <f t="shared" si="12"/>
        <v/>
      </c>
      <c r="D105" s="234"/>
      <c r="E105" s="234"/>
      <c r="F105" s="234"/>
      <c r="G105" s="234"/>
      <c r="H105" s="234"/>
      <c r="I105" s="234"/>
      <c r="J105" s="234"/>
      <c r="K105" s="234"/>
      <c r="L105" s="234"/>
      <c r="M105" s="234"/>
      <c r="N105" s="234"/>
      <c r="O105" s="234"/>
      <c r="P105" s="234"/>
      <c r="Q105" s="234"/>
      <c r="R105" s="234"/>
    </row>
    <row r="106" spans="1:32" ht="18" customHeight="1" x14ac:dyDescent="0.2">
      <c r="A106" s="234"/>
      <c r="B106" s="358" t="str">
        <f t="shared" si="11"/>
        <v/>
      </c>
      <c r="C106" s="621" t="str">
        <f t="shared" si="12"/>
        <v/>
      </c>
      <c r="D106" s="234"/>
      <c r="E106" s="234"/>
      <c r="F106" s="234"/>
      <c r="G106" s="234"/>
      <c r="H106" s="234"/>
      <c r="I106" s="234"/>
      <c r="J106" s="234"/>
      <c r="K106" s="234"/>
      <c r="L106" s="234"/>
      <c r="M106" s="234"/>
      <c r="N106" s="234"/>
      <c r="O106" s="234"/>
      <c r="P106" s="234"/>
      <c r="Q106" s="234"/>
      <c r="R106" s="234"/>
    </row>
    <row r="107" spans="1:32" ht="18" customHeight="1" x14ac:dyDescent="0.2">
      <c r="A107" s="234"/>
      <c r="B107" s="358" t="str">
        <f t="shared" si="11"/>
        <v/>
      </c>
      <c r="C107" s="621" t="str">
        <f t="shared" si="12"/>
        <v/>
      </c>
      <c r="D107" s="234"/>
      <c r="E107" s="234"/>
      <c r="F107" s="234"/>
      <c r="G107" s="234"/>
      <c r="H107" s="234"/>
      <c r="I107" s="234"/>
      <c r="J107" s="234"/>
      <c r="K107" s="234"/>
      <c r="L107" s="234"/>
      <c r="M107" s="234"/>
      <c r="N107" s="234"/>
      <c r="O107" s="234"/>
      <c r="P107" s="234"/>
      <c r="Q107" s="234"/>
      <c r="R107" s="234"/>
    </row>
    <row r="108" spans="1:32" ht="17.25" customHeight="1" x14ac:dyDescent="0.2">
      <c r="A108" s="234"/>
      <c r="B108" s="358" t="str">
        <f t="shared" si="11"/>
        <v/>
      </c>
      <c r="C108" s="621" t="str">
        <f t="shared" si="12"/>
        <v/>
      </c>
      <c r="D108" s="234"/>
      <c r="E108" s="234"/>
      <c r="F108" s="234"/>
      <c r="G108" s="234"/>
      <c r="H108" s="234"/>
      <c r="I108" s="234"/>
      <c r="J108" s="234"/>
      <c r="K108" s="234"/>
      <c r="L108" s="234"/>
      <c r="M108" s="234"/>
      <c r="N108" s="234"/>
      <c r="O108" s="234"/>
      <c r="P108" s="234"/>
      <c r="Q108" s="234"/>
      <c r="R108" s="234"/>
    </row>
    <row r="109" spans="1:32" ht="19.5" customHeight="1" thickBot="1" x14ac:dyDescent="0.25">
      <c r="A109" s="234"/>
      <c r="B109" s="374" t="str">
        <f t="shared" si="11"/>
        <v/>
      </c>
      <c r="C109" s="625" t="str">
        <f t="shared" si="12"/>
        <v/>
      </c>
      <c r="D109" s="234"/>
      <c r="E109" s="234"/>
      <c r="F109" s="234"/>
      <c r="G109" s="234"/>
      <c r="H109" s="234"/>
      <c r="I109" s="234"/>
      <c r="J109" s="234"/>
      <c r="K109" s="234"/>
      <c r="L109" s="234"/>
      <c r="M109" s="234"/>
      <c r="N109" s="234"/>
      <c r="O109" s="234"/>
      <c r="P109" s="234"/>
      <c r="Q109" s="234"/>
      <c r="R109" s="234"/>
    </row>
    <row r="110" spans="1:32" x14ac:dyDescent="0.2">
      <c r="A110" s="234"/>
      <c r="B110" s="234"/>
      <c r="C110" s="234"/>
      <c r="D110" s="234"/>
      <c r="E110" s="234"/>
      <c r="F110" s="234"/>
      <c r="G110" s="234"/>
      <c r="H110" s="234"/>
      <c r="I110" s="234"/>
      <c r="J110" s="234"/>
      <c r="K110" s="234"/>
      <c r="L110" s="234"/>
      <c r="M110" s="234"/>
      <c r="N110" s="234"/>
      <c r="O110" s="234"/>
      <c r="P110" s="234"/>
      <c r="Q110" s="234"/>
      <c r="R110" s="234"/>
      <c r="S110" s="246"/>
      <c r="T110" s="246"/>
      <c r="U110" s="398"/>
      <c r="V110" s="626"/>
      <c r="W110" s="246"/>
      <c r="X110" s="246"/>
      <c r="Y110" s="246"/>
      <c r="Z110" s="246"/>
      <c r="AA110" s="246"/>
      <c r="AB110" s="246"/>
      <c r="AC110" s="246"/>
      <c r="AD110" s="246"/>
      <c r="AE110" s="246"/>
      <c r="AF110" s="285"/>
    </row>
    <row r="111" spans="1:32" ht="16.5" x14ac:dyDescent="0.3">
      <c r="A111" s="234"/>
      <c r="B111" s="234"/>
      <c r="D111" s="65" t="s">
        <v>406</v>
      </c>
      <c r="E111" s="234"/>
      <c r="F111" s="234"/>
      <c r="G111" s="234"/>
      <c r="H111" s="234"/>
      <c r="I111" s="234"/>
      <c r="J111" s="234"/>
      <c r="K111" s="234"/>
      <c r="L111" s="234"/>
      <c r="M111" s="234"/>
      <c r="N111" s="234"/>
      <c r="O111" s="234"/>
      <c r="P111" s="234"/>
      <c r="Q111" s="234"/>
      <c r="R111" s="234"/>
      <c r="S111" s="246"/>
      <c r="T111" s="246"/>
      <c r="U111" s="398"/>
      <c r="V111" s="626"/>
      <c r="W111" s="246"/>
      <c r="X111" s="246"/>
      <c r="Y111" s="246"/>
      <c r="Z111" s="246"/>
      <c r="AA111" s="246"/>
      <c r="AB111" s="246"/>
      <c r="AC111" s="246"/>
      <c r="AD111" s="246"/>
      <c r="AE111" s="246"/>
      <c r="AF111" s="285"/>
    </row>
    <row r="112" spans="1:32" x14ac:dyDescent="0.2">
      <c r="A112" s="234"/>
      <c r="B112" s="234"/>
      <c r="C112" s="234"/>
      <c r="D112" s="234"/>
      <c r="E112" s="234"/>
      <c r="F112" s="234"/>
      <c r="G112" s="234"/>
      <c r="H112" s="234"/>
      <c r="I112" s="234"/>
      <c r="J112" s="234"/>
      <c r="K112" s="234"/>
      <c r="L112" s="234"/>
      <c r="M112" s="234"/>
      <c r="N112" s="234"/>
      <c r="O112" s="234"/>
      <c r="P112" s="234"/>
      <c r="Q112" s="234"/>
      <c r="R112" s="234"/>
      <c r="S112" s="246"/>
      <c r="T112" s="246"/>
      <c r="U112" s="398"/>
      <c r="V112" s="626"/>
      <c r="W112" s="246"/>
      <c r="X112" s="246"/>
      <c r="Y112" s="246"/>
      <c r="Z112" s="246"/>
      <c r="AA112" s="246"/>
      <c r="AB112" s="246"/>
      <c r="AC112" s="246"/>
      <c r="AD112" s="246"/>
      <c r="AE112" s="246"/>
      <c r="AF112" s="285"/>
    </row>
    <row r="113" spans="1:32" x14ac:dyDescent="0.2">
      <c r="A113" s="234"/>
      <c r="B113" s="234"/>
      <c r="C113" s="234"/>
      <c r="D113" s="234"/>
      <c r="E113" s="234"/>
      <c r="F113" s="234"/>
      <c r="G113" s="234"/>
      <c r="H113" s="234"/>
      <c r="I113" s="234"/>
      <c r="J113" s="234"/>
      <c r="K113" s="234"/>
      <c r="L113" s="234"/>
      <c r="M113" s="234"/>
      <c r="N113" s="234"/>
      <c r="O113" s="234"/>
      <c r="P113" s="234"/>
      <c r="Q113" s="234"/>
      <c r="R113" s="234"/>
      <c r="S113" s="246"/>
      <c r="T113" s="246"/>
      <c r="U113" s="398"/>
      <c r="V113" s="626"/>
      <c r="W113" s="246"/>
      <c r="X113" s="246"/>
      <c r="Y113" s="246"/>
      <c r="Z113" s="246"/>
      <c r="AA113" s="246"/>
      <c r="AB113" s="246"/>
      <c r="AC113" s="246"/>
      <c r="AD113" s="246"/>
      <c r="AE113" s="246"/>
      <c r="AF113" s="285"/>
    </row>
    <row r="114" spans="1:32" ht="15" x14ac:dyDescent="0.25">
      <c r="A114" s="234"/>
      <c r="B114" s="249" t="s">
        <v>64</v>
      </c>
      <c r="C114" s="234"/>
      <c r="D114" s="234"/>
      <c r="E114" s="234"/>
      <c r="F114" s="234"/>
      <c r="G114" s="234"/>
      <c r="H114" s="234"/>
      <c r="I114" s="234"/>
      <c r="J114" s="234"/>
      <c r="K114" s="234"/>
      <c r="L114" s="234"/>
      <c r="M114" s="234"/>
      <c r="N114" s="234"/>
      <c r="O114" s="234"/>
      <c r="P114" s="234"/>
      <c r="Q114" s="234"/>
      <c r="R114" s="234"/>
      <c r="S114" s="246"/>
      <c r="T114" s="246"/>
      <c r="U114" s="398"/>
      <c r="V114" s="626"/>
      <c r="W114" s="246"/>
      <c r="X114" s="246"/>
      <c r="Y114" s="246"/>
      <c r="Z114" s="246"/>
      <c r="AA114" s="246"/>
      <c r="AB114" s="246"/>
      <c r="AC114" s="246"/>
      <c r="AD114" s="246"/>
      <c r="AE114" s="246"/>
      <c r="AF114" s="285"/>
    </row>
    <row r="115" spans="1:32" x14ac:dyDescent="0.2">
      <c r="A115" s="234"/>
      <c r="B115" s="234"/>
      <c r="C115" s="234"/>
      <c r="D115" s="234"/>
      <c r="E115" s="234"/>
      <c r="F115" s="234"/>
      <c r="G115" s="234"/>
      <c r="H115" s="234"/>
      <c r="I115" s="234"/>
      <c r="J115" s="234"/>
      <c r="K115" s="234"/>
      <c r="L115" s="234"/>
      <c r="M115" s="234"/>
      <c r="N115" s="234"/>
      <c r="O115" s="234"/>
      <c r="P115" s="234"/>
      <c r="Q115" s="234"/>
      <c r="R115" s="234"/>
      <c r="S115" s="246"/>
      <c r="T115" s="246"/>
      <c r="U115" s="398"/>
      <c r="V115" s="626"/>
      <c r="W115" s="246"/>
      <c r="X115" s="246"/>
      <c r="Y115" s="246"/>
      <c r="Z115" s="246"/>
      <c r="AA115" s="246"/>
      <c r="AB115" s="246"/>
      <c r="AC115" s="246"/>
      <c r="AD115" s="246"/>
      <c r="AE115" s="246"/>
      <c r="AF115" s="285"/>
    </row>
    <row r="116" spans="1:32" x14ac:dyDescent="0.2">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row>
    <row r="117" spans="1:32" ht="18" customHeight="1" thickBot="1" x14ac:dyDescent="0.25">
      <c r="A117" s="234"/>
      <c r="C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row>
    <row r="118" spans="1:32" ht="73.5" customHeight="1" thickBot="1" x14ac:dyDescent="0.25">
      <c r="A118" s="234"/>
      <c r="B118" s="250" t="s">
        <v>110</v>
      </c>
      <c r="C118" s="253" t="s">
        <v>418</v>
      </c>
      <c r="D118" s="253" t="s">
        <v>419</v>
      </c>
      <c r="E118" s="253" t="s">
        <v>721</v>
      </c>
      <c r="F118" s="286" t="s">
        <v>534</v>
      </c>
      <c r="G118" s="286" t="s">
        <v>539</v>
      </c>
      <c r="H118" s="321"/>
      <c r="I118" s="437"/>
      <c r="J118" s="234"/>
      <c r="K118" s="234"/>
      <c r="L118" s="234"/>
      <c r="M118" s="234"/>
      <c r="N118" s="234"/>
      <c r="O118" s="234"/>
      <c r="P118" s="234"/>
      <c r="Q118" s="234"/>
      <c r="R118" s="234"/>
      <c r="S118" s="234"/>
      <c r="T118" s="234"/>
      <c r="U118" s="234"/>
      <c r="V118" s="234"/>
      <c r="W118" s="234"/>
      <c r="X118" s="234"/>
      <c r="Y118" s="234"/>
      <c r="Z118" s="234"/>
      <c r="AA118" s="234"/>
    </row>
    <row r="119" spans="1:32" ht="18" customHeight="1" x14ac:dyDescent="0.2">
      <c r="A119" s="234"/>
      <c r="B119" s="627" t="str">
        <f>IF(B70="","",B70)</f>
        <v/>
      </c>
      <c r="C119" s="706"/>
      <c r="D119" s="704"/>
      <c r="E119" s="704"/>
      <c r="F119" s="628" t="str">
        <f>C70</f>
        <v/>
      </c>
      <c r="G119" s="629" t="str">
        <f>IF(B119="","",C119-D119+E119-F119)</f>
        <v/>
      </c>
      <c r="H119" s="60"/>
      <c r="I119" s="60"/>
      <c r="J119" s="234"/>
      <c r="K119" s="234"/>
      <c r="L119" s="234"/>
      <c r="M119" s="234"/>
      <c r="N119" s="234"/>
      <c r="O119" s="234"/>
      <c r="P119" s="234"/>
      <c r="Q119" s="234"/>
      <c r="R119" s="234"/>
      <c r="S119" s="234"/>
      <c r="T119" s="234"/>
      <c r="U119" s="234"/>
      <c r="V119" s="234"/>
      <c r="W119" s="234"/>
      <c r="X119" s="234"/>
      <c r="Y119" s="234"/>
      <c r="Z119" s="234"/>
      <c r="AA119" s="234"/>
    </row>
    <row r="120" spans="1:32" ht="18" customHeight="1" x14ac:dyDescent="0.2">
      <c r="A120" s="234"/>
      <c r="B120" s="290" t="str">
        <f>IF(B71="","",B71)</f>
        <v/>
      </c>
      <c r="C120" s="494"/>
      <c r="D120" s="485"/>
      <c r="E120" s="485"/>
      <c r="F120" s="630" t="str">
        <f t="shared" ref="F120:F158" si="13">C71</f>
        <v/>
      </c>
      <c r="G120" s="292" t="str">
        <f>IF(B120="","",C120-D120+E120-F120)</f>
        <v/>
      </c>
      <c r="H120" s="60"/>
      <c r="I120" s="60"/>
      <c r="J120" s="234"/>
      <c r="K120" s="234"/>
      <c r="L120" s="234"/>
      <c r="M120" s="234"/>
      <c r="N120" s="234"/>
      <c r="O120" s="234"/>
      <c r="P120" s="234"/>
      <c r="Q120" s="234"/>
      <c r="R120" s="234"/>
      <c r="S120" s="234"/>
      <c r="T120" s="234"/>
      <c r="U120" s="234"/>
      <c r="V120" s="234"/>
      <c r="W120" s="234"/>
      <c r="X120" s="234"/>
      <c r="Y120" s="234"/>
      <c r="Z120" s="234"/>
      <c r="AA120" s="234"/>
    </row>
    <row r="121" spans="1:32" ht="18" customHeight="1" x14ac:dyDescent="0.2">
      <c r="A121" s="234"/>
      <c r="B121" s="290" t="str">
        <f t="shared" ref="B121:B158" si="14">IF(B72="","",B72)</f>
        <v/>
      </c>
      <c r="C121" s="494"/>
      <c r="D121" s="485"/>
      <c r="E121" s="485"/>
      <c r="F121" s="630" t="str">
        <f t="shared" si="13"/>
        <v/>
      </c>
      <c r="G121" s="292" t="str">
        <f t="shared" ref="G121:G158" si="15">IF(B121="","",C121-D121+E121-F121)</f>
        <v/>
      </c>
      <c r="H121" s="60"/>
      <c r="I121" s="60"/>
      <c r="J121" s="234"/>
      <c r="K121" s="234"/>
      <c r="L121" s="234"/>
      <c r="M121" s="234"/>
      <c r="N121" s="234"/>
      <c r="O121" s="234"/>
      <c r="P121" s="234"/>
      <c r="Q121" s="234"/>
      <c r="R121" s="234"/>
      <c r="S121" s="234"/>
      <c r="T121" s="234"/>
      <c r="U121" s="234"/>
      <c r="V121" s="234"/>
      <c r="W121" s="234"/>
      <c r="X121" s="234"/>
      <c r="Y121" s="234"/>
      <c r="Z121" s="234"/>
      <c r="AA121" s="234"/>
    </row>
    <row r="122" spans="1:32" ht="18" customHeight="1" x14ac:dyDescent="0.2">
      <c r="A122" s="234"/>
      <c r="B122" s="290" t="str">
        <f t="shared" si="14"/>
        <v/>
      </c>
      <c r="C122" s="494"/>
      <c r="D122" s="485"/>
      <c r="E122" s="485"/>
      <c r="F122" s="630" t="str">
        <f t="shared" si="13"/>
        <v/>
      </c>
      <c r="G122" s="292" t="str">
        <f t="shared" si="15"/>
        <v/>
      </c>
      <c r="H122" s="60"/>
      <c r="I122" s="60"/>
      <c r="J122" s="234"/>
      <c r="K122" s="234"/>
      <c r="L122" s="234"/>
      <c r="M122" s="234"/>
      <c r="N122" s="234"/>
      <c r="O122" s="234"/>
      <c r="P122" s="234"/>
      <c r="Q122" s="234"/>
      <c r="R122" s="234"/>
      <c r="S122" s="234"/>
      <c r="T122" s="234"/>
      <c r="U122" s="234"/>
      <c r="V122" s="234"/>
      <c r="W122" s="234"/>
      <c r="X122" s="234"/>
      <c r="Y122" s="234"/>
      <c r="Z122" s="234"/>
      <c r="AA122" s="234"/>
    </row>
    <row r="123" spans="1:32" ht="18" customHeight="1" x14ac:dyDescent="0.2">
      <c r="A123" s="234"/>
      <c r="B123" s="290" t="str">
        <f t="shared" si="14"/>
        <v/>
      </c>
      <c r="C123" s="494"/>
      <c r="D123" s="485"/>
      <c r="E123" s="485"/>
      <c r="F123" s="630" t="str">
        <f t="shared" si="13"/>
        <v/>
      </c>
      <c r="G123" s="292" t="str">
        <f t="shared" si="15"/>
        <v/>
      </c>
      <c r="H123" s="60"/>
      <c r="I123" s="60"/>
      <c r="J123" s="234"/>
      <c r="K123" s="234"/>
      <c r="L123" s="234"/>
      <c r="M123" s="234"/>
      <c r="N123" s="234"/>
      <c r="O123" s="234"/>
      <c r="P123" s="234"/>
      <c r="Q123" s="234"/>
      <c r="R123" s="234"/>
      <c r="S123" s="234"/>
      <c r="T123" s="234"/>
      <c r="U123" s="234"/>
      <c r="V123" s="234"/>
      <c r="W123" s="234"/>
      <c r="X123" s="234"/>
      <c r="Y123" s="234"/>
      <c r="Z123" s="234"/>
      <c r="AA123" s="234"/>
    </row>
    <row r="124" spans="1:32" ht="18" customHeight="1" x14ac:dyDescent="0.2">
      <c r="A124" s="234"/>
      <c r="B124" s="290" t="str">
        <f t="shared" si="14"/>
        <v/>
      </c>
      <c r="C124" s="494"/>
      <c r="D124" s="485"/>
      <c r="E124" s="485"/>
      <c r="F124" s="630" t="str">
        <f t="shared" si="13"/>
        <v/>
      </c>
      <c r="G124" s="292" t="str">
        <f t="shared" si="15"/>
        <v/>
      </c>
      <c r="H124" s="60"/>
      <c r="I124" s="60"/>
      <c r="J124" s="234"/>
      <c r="K124" s="234"/>
      <c r="L124" s="234"/>
      <c r="M124" s="234"/>
      <c r="N124" s="234"/>
      <c r="O124" s="234"/>
      <c r="P124" s="234"/>
      <c r="Q124" s="234"/>
      <c r="R124" s="234"/>
      <c r="S124" s="234"/>
      <c r="T124" s="234"/>
      <c r="U124" s="234"/>
      <c r="V124" s="234"/>
      <c r="W124" s="234"/>
      <c r="X124" s="234"/>
      <c r="Y124" s="234"/>
      <c r="Z124" s="234"/>
      <c r="AA124" s="234"/>
    </row>
    <row r="125" spans="1:32" ht="18" customHeight="1" x14ac:dyDescent="0.2">
      <c r="A125" s="234"/>
      <c r="B125" s="290" t="str">
        <f t="shared" si="14"/>
        <v/>
      </c>
      <c r="C125" s="494"/>
      <c r="D125" s="485"/>
      <c r="E125" s="485"/>
      <c r="F125" s="630" t="str">
        <f t="shared" si="13"/>
        <v/>
      </c>
      <c r="G125" s="292" t="str">
        <f t="shared" si="15"/>
        <v/>
      </c>
      <c r="H125" s="60"/>
      <c r="I125" s="60"/>
      <c r="J125" s="234"/>
      <c r="K125" s="234"/>
      <c r="L125" s="234"/>
      <c r="M125" s="234"/>
      <c r="N125" s="234"/>
      <c r="O125" s="234"/>
      <c r="P125" s="234"/>
      <c r="Q125" s="234"/>
      <c r="R125" s="234"/>
      <c r="S125" s="234"/>
      <c r="T125" s="234"/>
      <c r="U125" s="234"/>
      <c r="V125" s="234"/>
      <c r="W125" s="234"/>
      <c r="X125" s="234"/>
      <c r="Y125" s="234"/>
      <c r="Z125" s="234"/>
      <c r="AA125" s="234"/>
    </row>
    <row r="126" spans="1:32" ht="18" customHeight="1" x14ac:dyDescent="0.2">
      <c r="A126" s="234"/>
      <c r="B126" s="290" t="str">
        <f t="shared" si="14"/>
        <v/>
      </c>
      <c r="C126" s="494"/>
      <c r="D126" s="485"/>
      <c r="E126" s="485"/>
      <c r="F126" s="630" t="str">
        <f t="shared" si="13"/>
        <v/>
      </c>
      <c r="G126" s="292" t="str">
        <f t="shared" si="15"/>
        <v/>
      </c>
      <c r="H126" s="60"/>
      <c r="I126" s="60"/>
      <c r="J126" s="234"/>
      <c r="K126" s="234"/>
      <c r="L126" s="234"/>
      <c r="M126" s="234"/>
      <c r="N126" s="234"/>
      <c r="O126" s="234"/>
      <c r="P126" s="234"/>
      <c r="Q126" s="234"/>
      <c r="R126" s="234"/>
      <c r="S126" s="234"/>
      <c r="T126" s="234"/>
      <c r="U126" s="234"/>
      <c r="V126" s="234"/>
      <c r="W126" s="234"/>
      <c r="X126" s="234"/>
      <c r="Y126" s="234"/>
      <c r="Z126" s="234"/>
      <c r="AA126" s="234"/>
    </row>
    <row r="127" spans="1:32" ht="18" customHeight="1" x14ac:dyDescent="0.2">
      <c r="A127" s="234"/>
      <c r="B127" s="290" t="str">
        <f t="shared" si="14"/>
        <v/>
      </c>
      <c r="C127" s="494"/>
      <c r="D127" s="485"/>
      <c r="E127" s="485"/>
      <c r="F127" s="630" t="str">
        <f t="shared" si="13"/>
        <v/>
      </c>
      <c r="G127" s="292" t="str">
        <f t="shared" si="15"/>
        <v/>
      </c>
      <c r="H127" s="60"/>
      <c r="I127" s="60"/>
      <c r="J127" s="234"/>
      <c r="K127" s="234"/>
      <c r="L127" s="234"/>
      <c r="M127" s="234"/>
      <c r="N127" s="234"/>
      <c r="O127" s="234"/>
      <c r="P127" s="234"/>
      <c r="Q127" s="234"/>
      <c r="R127" s="234"/>
      <c r="S127" s="234"/>
      <c r="T127" s="234"/>
      <c r="U127" s="234"/>
      <c r="V127" s="234"/>
      <c r="W127" s="234"/>
      <c r="X127" s="234"/>
      <c r="Y127" s="234"/>
      <c r="Z127" s="234"/>
      <c r="AA127" s="234"/>
    </row>
    <row r="128" spans="1:32" ht="18" customHeight="1" x14ac:dyDescent="0.2">
      <c r="A128" s="234"/>
      <c r="B128" s="290" t="str">
        <f t="shared" si="14"/>
        <v/>
      </c>
      <c r="C128" s="494"/>
      <c r="D128" s="485"/>
      <c r="E128" s="485"/>
      <c r="F128" s="630" t="str">
        <f t="shared" si="13"/>
        <v/>
      </c>
      <c r="G128" s="292" t="str">
        <f t="shared" si="15"/>
        <v/>
      </c>
      <c r="H128" s="60"/>
      <c r="I128" s="60"/>
      <c r="J128" s="234"/>
      <c r="K128" s="234"/>
      <c r="L128" s="234"/>
      <c r="M128" s="234"/>
      <c r="N128" s="234"/>
      <c r="O128" s="234"/>
      <c r="P128" s="234"/>
      <c r="Q128" s="234"/>
      <c r="R128" s="234"/>
      <c r="S128" s="234"/>
      <c r="T128" s="234"/>
      <c r="U128" s="234"/>
      <c r="V128" s="234"/>
      <c r="W128" s="234"/>
      <c r="X128" s="234"/>
      <c r="Y128" s="234"/>
      <c r="Z128" s="234"/>
      <c r="AA128" s="234"/>
    </row>
    <row r="129" spans="1:27" ht="18" customHeight="1" x14ac:dyDescent="0.2">
      <c r="A129" s="234"/>
      <c r="B129" s="290" t="str">
        <f t="shared" si="14"/>
        <v/>
      </c>
      <c r="C129" s="494"/>
      <c r="D129" s="485"/>
      <c r="E129" s="485"/>
      <c r="F129" s="630" t="str">
        <f t="shared" si="13"/>
        <v/>
      </c>
      <c r="G129" s="292" t="str">
        <f t="shared" si="15"/>
        <v/>
      </c>
      <c r="H129" s="60"/>
      <c r="I129" s="60"/>
      <c r="J129" s="234"/>
      <c r="K129" s="234"/>
      <c r="L129" s="234"/>
      <c r="M129" s="234"/>
      <c r="N129" s="234"/>
      <c r="O129" s="234"/>
      <c r="P129" s="234"/>
      <c r="Q129" s="234"/>
      <c r="R129" s="234"/>
      <c r="S129" s="234"/>
      <c r="T129" s="234"/>
      <c r="U129" s="234"/>
      <c r="V129" s="234"/>
      <c r="W129" s="234"/>
      <c r="X129" s="234"/>
      <c r="Y129" s="234"/>
      <c r="Z129" s="234"/>
      <c r="AA129" s="234"/>
    </row>
    <row r="130" spans="1:27" ht="18" customHeight="1" x14ac:dyDescent="0.2">
      <c r="A130" s="234"/>
      <c r="B130" s="290" t="str">
        <f t="shared" si="14"/>
        <v/>
      </c>
      <c r="C130" s="494"/>
      <c r="D130" s="485"/>
      <c r="E130" s="485"/>
      <c r="F130" s="630" t="str">
        <f t="shared" si="13"/>
        <v/>
      </c>
      <c r="G130" s="292" t="str">
        <f t="shared" si="15"/>
        <v/>
      </c>
      <c r="H130" s="60"/>
      <c r="I130" s="60"/>
      <c r="J130" s="234"/>
      <c r="K130" s="234"/>
      <c r="L130" s="234"/>
      <c r="M130" s="234"/>
      <c r="N130" s="234"/>
      <c r="O130" s="234"/>
      <c r="P130" s="234"/>
      <c r="Q130" s="234"/>
      <c r="R130" s="234"/>
      <c r="S130" s="234"/>
      <c r="T130" s="234"/>
      <c r="U130" s="234"/>
      <c r="V130" s="234"/>
      <c r="W130" s="234"/>
      <c r="X130" s="234"/>
      <c r="Y130" s="234"/>
      <c r="Z130" s="234"/>
      <c r="AA130" s="234"/>
    </row>
    <row r="131" spans="1:27" ht="18" customHeight="1" x14ac:dyDescent="0.2">
      <c r="A131" s="234"/>
      <c r="B131" s="290" t="str">
        <f t="shared" si="14"/>
        <v/>
      </c>
      <c r="C131" s="494"/>
      <c r="D131" s="485"/>
      <c r="E131" s="485"/>
      <c r="F131" s="630" t="str">
        <f t="shared" si="13"/>
        <v/>
      </c>
      <c r="G131" s="292" t="str">
        <f t="shared" si="15"/>
        <v/>
      </c>
      <c r="H131" s="60"/>
      <c r="I131" s="60"/>
      <c r="J131" s="234"/>
      <c r="K131" s="234"/>
      <c r="L131" s="234"/>
      <c r="M131" s="234"/>
      <c r="N131" s="234"/>
      <c r="O131" s="234"/>
      <c r="P131" s="234"/>
      <c r="Q131" s="234"/>
      <c r="R131" s="234"/>
      <c r="S131" s="234"/>
      <c r="T131" s="234"/>
      <c r="U131" s="234"/>
      <c r="V131" s="234"/>
      <c r="W131" s="234"/>
      <c r="X131" s="234"/>
      <c r="Y131" s="234"/>
      <c r="Z131" s="234"/>
      <c r="AA131" s="234"/>
    </row>
    <row r="132" spans="1:27" ht="18" customHeight="1" x14ac:dyDescent="0.2">
      <c r="A132" s="234"/>
      <c r="B132" s="290" t="str">
        <f t="shared" si="14"/>
        <v/>
      </c>
      <c r="C132" s="494"/>
      <c r="D132" s="485"/>
      <c r="E132" s="485"/>
      <c r="F132" s="630" t="str">
        <f t="shared" si="13"/>
        <v/>
      </c>
      <c r="G132" s="292" t="str">
        <f t="shared" si="15"/>
        <v/>
      </c>
      <c r="H132" s="60"/>
      <c r="I132" s="60"/>
      <c r="J132" s="234"/>
      <c r="K132" s="234"/>
      <c r="L132" s="234"/>
      <c r="M132" s="234"/>
      <c r="N132" s="234"/>
      <c r="O132" s="234"/>
      <c r="P132" s="234"/>
      <c r="Q132" s="234"/>
      <c r="R132" s="234"/>
      <c r="S132" s="234"/>
      <c r="T132" s="234"/>
      <c r="U132" s="234"/>
      <c r="V132" s="234"/>
      <c r="W132" s="234"/>
      <c r="X132" s="234"/>
      <c r="Y132" s="234"/>
      <c r="Z132" s="234"/>
      <c r="AA132" s="234"/>
    </row>
    <row r="133" spans="1:27" ht="18" customHeight="1" x14ac:dyDescent="0.2">
      <c r="A133" s="234"/>
      <c r="B133" s="290" t="str">
        <f t="shared" si="14"/>
        <v/>
      </c>
      <c r="C133" s="494"/>
      <c r="D133" s="485"/>
      <c r="E133" s="485"/>
      <c r="F133" s="630" t="str">
        <f t="shared" si="13"/>
        <v/>
      </c>
      <c r="G133" s="292" t="str">
        <f t="shared" si="15"/>
        <v/>
      </c>
      <c r="H133" s="60"/>
      <c r="I133" s="60"/>
      <c r="J133" s="234"/>
      <c r="K133" s="234"/>
      <c r="L133" s="234"/>
      <c r="M133" s="234"/>
      <c r="N133" s="234"/>
      <c r="O133" s="234"/>
      <c r="P133" s="234"/>
      <c r="Q133" s="234"/>
      <c r="R133" s="234"/>
      <c r="S133" s="234"/>
      <c r="T133" s="234"/>
      <c r="U133" s="234"/>
      <c r="V133" s="234"/>
      <c r="W133" s="234"/>
      <c r="X133" s="234"/>
      <c r="Y133" s="234"/>
      <c r="Z133" s="234"/>
      <c r="AA133" s="234"/>
    </row>
    <row r="134" spans="1:27" ht="18" customHeight="1" x14ac:dyDescent="0.2">
      <c r="A134" s="234"/>
      <c r="B134" s="290" t="str">
        <f t="shared" si="14"/>
        <v/>
      </c>
      <c r="C134" s="494"/>
      <c r="D134" s="485"/>
      <c r="E134" s="485"/>
      <c r="F134" s="630" t="str">
        <f t="shared" si="13"/>
        <v/>
      </c>
      <c r="G134" s="292" t="str">
        <f t="shared" si="15"/>
        <v/>
      </c>
      <c r="H134" s="60"/>
      <c r="I134" s="60"/>
      <c r="J134" s="234"/>
      <c r="K134" s="234"/>
      <c r="L134" s="234"/>
      <c r="M134" s="234"/>
      <c r="N134" s="234"/>
      <c r="O134" s="234"/>
      <c r="P134" s="234"/>
      <c r="Q134" s="234"/>
      <c r="R134" s="234"/>
      <c r="S134" s="234"/>
      <c r="T134" s="234"/>
      <c r="U134" s="234"/>
      <c r="V134" s="234"/>
      <c r="W134" s="234"/>
      <c r="X134" s="234"/>
      <c r="Y134" s="234"/>
      <c r="Z134" s="234"/>
      <c r="AA134" s="234"/>
    </row>
    <row r="135" spans="1:27" ht="18" customHeight="1" x14ac:dyDescent="0.2">
      <c r="A135" s="234"/>
      <c r="B135" s="290" t="str">
        <f t="shared" si="14"/>
        <v/>
      </c>
      <c r="C135" s="494"/>
      <c r="D135" s="485"/>
      <c r="E135" s="485"/>
      <c r="F135" s="630" t="str">
        <f t="shared" si="13"/>
        <v/>
      </c>
      <c r="G135" s="292" t="str">
        <f t="shared" si="15"/>
        <v/>
      </c>
      <c r="H135" s="60"/>
      <c r="I135" s="60"/>
      <c r="J135" s="234"/>
      <c r="K135" s="234"/>
      <c r="L135" s="234"/>
      <c r="M135" s="234"/>
      <c r="N135" s="234"/>
      <c r="O135" s="234"/>
      <c r="P135" s="234"/>
      <c r="Q135" s="234"/>
      <c r="R135" s="234"/>
      <c r="S135" s="234"/>
      <c r="T135" s="234"/>
      <c r="U135" s="234"/>
      <c r="V135" s="234"/>
      <c r="W135" s="234"/>
      <c r="X135" s="234"/>
      <c r="Y135" s="234"/>
      <c r="Z135" s="234"/>
      <c r="AA135" s="234"/>
    </row>
    <row r="136" spans="1:27" ht="18" customHeight="1" x14ac:dyDescent="0.2">
      <c r="A136" s="234"/>
      <c r="B136" s="290" t="str">
        <f t="shared" si="14"/>
        <v/>
      </c>
      <c r="C136" s="494"/>
      <c r="D136" s="485"/>
      <c r="E136" s="485"/>
      <c r="F136" s="630" t="str">
        <f t="shared" si="13"/>
        <v/>
      </c>
      <c r="G136" s="292" t="str">
        <f t="shared" si="15"/>
        <v/>
      </c>
      <c r="H136" s="60"/>
      <c r="I136" s="60"/>
      <c r="J136" s="234"/>
      <c r="K136" s="234"/>
      <c r="L136" s="234"/>
      <c r="M136" s="234"/>
      <c r="N136" s="234"/>
      <c r="O136" s="234"/>
      <c r="P136" s="234"/>
      <c r="Q136" s="234"/>
      <c r="R136" s="234"/>
      <c r="S136" s="234"/>
      <c r="T136" s="234"/>
      <c r="U136" s="234"/>
      <c r="V136" s="234"/>
      <c r="W136" s="234"/>
      <c r="X136" s="234"/>
      <c r="Y136" s="234"/>
      <c r="Z136" s="234"/>
      <c r="AA136" s="234"/>
    </row>
    <row r="137" spans="1:27" ht="18" customHeight="1" x14ac:dyDescent="0.2">
      <c r="A137" s="234"/>
      <c r="B137" s="290" t="str">
        <f t="shared" si="14"/>
        <v/>
      </c>
      <c r="C137" s="494"/>
      <c r="D137" s="485"/>
      <c r="E137" s="485"/>
      <c r="F137" s="630" t="str">
        <f t="shared" si="13"/>
        <v/>
      </c>
      <c r="G137" s="292" t="str">
        <f t="shared" si="15"/>
        <v/>
      </c>
      <c r="H137" s="60"/>
      <c r="I137" s="60"/>
      <c r="J137" s="234"/>
      <c r="K137" s="234"/>
      <c r="L137" s="234"/>
      <c r="M137" s="234"/>
      <c r="N137" s="234"/>
      <c r="O137" s="234"/>
      <c r="P137" s="234"/>
      <c r="Q137" s="234"/>
      <c r="R137" s="234"/>
      <c r="S137" s="234"/>
      <c r="T137" s="234"/>
      <c r="U137" s="234"/>
      <c r="V137" s="234"/>
      <c r="W137" s="234"/>
      <c r="X137" s="234"/>
      <c r="Y137" s="234"/>
      <c r="Z137" s="234"/>
      <c r="AA137" s="234"/>
    </row>
    <row r="138" spans="1:27" ht="18" customHeight="1" x14ac:dyDescent="0.2">
      <c r="A138" s="234"/>
      <c r="B138" s="290" t="str">
        <f t="shared" si="14"/>
        <v/>
      </c>
      <c r="C138" s="494"/>
      <c r="D138" s="485"/>
      <c r="E138" s="485"/>
      <c r="F138" s="630" t="str">
        <f t="shared" si="13"/>
        <v/>
      </c>
      <c r="G138" s="292" t="str">
        <f t="shared" si="15"/>
        <v/>
      </c>
      <c r="H138" s="60"/>
      <c r="I138" s="60"/>
      <c r="J138" s="234"/>
      <c r="K138" s="234"/>
      <c r="L138" s="234"/>
      <c r="M138" s="234"/>
      <c r="N138" s="234"/>
      <c r="O138" s="234"/>
      <c r="P138" s="234"/>
      <c r="Q138" s="234"/>
      <c r="R138" s="234"/>
      <c r="S138" s="234"/>
      <c r="T138" s="234"/>
      <c r="U138" s="234"/>
      <c r="V138" s="234"/>
      <c r="W138" s="234"/>
      <c r="X138" s="234"/>
      <c r="Y138" s="234"/>
      <c r="Z138" s="234"/>
      <c r="AA138" s="234"/>
    </row>
    <row r="139" spans="1:27" ht="18" customHeight="1" x14ac:dyDescent="0.2">
      <c r="A139" s="234"/>
      <c r="B139" s="290" t="str">
        <f t="shared" si="14"/>
        <v/>
      </c>
      <c r="C139" s="494"/>
      <c r="D139" s="485"/>
      <c r="E139" s="485"/>
      <c r="F139" s="630" t="str">
        <f t="shared" si="13"/>
        <v/>
      </c>
      <c r="G139" s="292" t="str">
        <f t="shared" si="15"/>
        <v/>
      </c>
      <c r="H139" s="60"/>
      <c r="I139" s="60"/>
      <c r="J139" s="234"/>
      <c r="K139" s="234"/>
      <c r="L139" s="234"/>
      <c r="M139" s="234"/>
      <c r="N139" s="234"/>
      <c r="O139" s="234"/>
      <c r="P139" s="234"/>
      <c r="Q139" s="234"/>
      <c r="R139" s="234"/>
      <c r="S139" s="234"/>
      <c r="T139" s="234"/>
      <c r="U139" s="234"/>
      <c r="V139" s="234"/>
      <c r="W139" s="234"/>
      <c r="X139" s="234"/>
      <c r="Y139" s="234"/>
      <c r="Z139" s="234"/>
      <c r="AA139" s="234"/>
    </row>
    <row r="140" spans="1:27" ht="18" customHeight="1" x14ac:dyDescent="0.2">
      <c r="A140" s="234"/>
      <c r="B140" s="290" t="str">
        <f t="shared" si="14"/>
        <v/>
      </c>
      <c r="C140" s="494"/>
      <c r="D140" s="485"/>
      <c r="E140" s="485"/>
      <c r="F140" s="630" t="str">
        <f t="shared" si="13"/>
        <v/>
      </c>
      <c r="G140" s="292" t="str">
        <f t="shared" si="15"/>
        <v/>
      </c>
      <c r="H140" s="60"/>
      <c r="I140" s="60"/>
      <c r="J140" s="234"/>
      <c r="K140" s="234"/>
      <c r="L140" s="234"/>
      <c r="M140" s="234"/>
      <c r="N140" s="234"/>
      <c r="O140" s="234"/>
      <c r="P140" s="234"/>
      <c r="Q140" s="234"/>
      <c r="R140" s="234"/>
      <c r="S140" s="234"/>
      <c r="T140" s="234"/>
      <c r="U140" s="234"/>
      <c r="V140" s="234"/>
      <c r="W140" s="234"/>
      <c r="X140" s="234"/>
      <c r="Y140" s="234"/>
      <c r="Z140" s="234"/>
      <c r="AA140" s="234"/>
    </row>
    <row r="141" spans="1:27" ht="18" customHeight="1" x14ac:dyDescent="0.2">
      <c r="A141" s="234"/>
      <c r="B141" s="290" t="str">
        <f t="shared" si="14"/>
        <v/>
      </c>
      <c r="C141" s="494"/>
      <c r="D141" s="485"/>
      <c r="E141" s="485"/>
      <c r="F141" s="630" t="str">
        <f t="shared" si="13"/>
        <v/>
      </c>
      <c r="G141" s="292" t="str">
        <f t="shared" si="15"/>
        <v/>
      </c>
      <c r="H141" s="60"/>
      <c r="I141" s="60"/>
      <c r="J141" s="234"/>
      <c r="K141" s="234"/>
      <c r="L141" s="234"/>
      <c r="M141" s="234"/>
      <c r="N141" s="234"/>
      <c r="O141" s="234"/>
      <c r="P141" s="234"/>
      <c r="Q141" s="234"/>
      <c r="R141" s="234"/>
      <c r="S141" s="234"/>
      <c r="T141" s="234"/>
      <c r="U141" s="234"/>
      <c r="V141" s="234"/>
      <c r="W141" s="234"/>
      <c r="X141" s="234"/>
      <c r="Y141" s="234"/>
      <c r="Z141" s="234"/>
      <c r="AA141" s="234"/>
    </row>
    <row r="142" spans="1:27" ht="18" customHeight="1" x14ac:dyDescent="0.2">
      <c r="A142" s="234"/>
      <c r="B142" s="290" t="str">
        <f t="shared" si="14"/>
        <v/>
      </c>
      <c r="C142" s="494"/>
      <c r="D142" s="485"/>
      <c r="E142" s="485"/>
      <c r="F142" s="630" t="str">
        <f t="shared" si="13"/>
        <v/>
      </c>
      <c r="G142" s="292" t="str">
        <f t="shared" si="15"/>
        <v/>
      </c>
      <c r="H142" s="60"/>
      <c r="I142" s="60"/>
      <c r="J142" s="234"/>
      <c r="K142" s="234"/>
      <c r="L142" s="234"/>
      <c r="M142" s="234"/>
      <c r="N142" s="234"/>
      <c r="O142" s="234"/>
      <c r="P142" s="234"/>
      <c r="Q142" s="234"/>
      <c r="R142" s="234"/>
      <c r="S142" s="234"/>
      <c r="T142" s="234"/>
      <c r="U142" s="234"/>
      <c r="V142" s="234"/>
      <c r="W142" s="234"/>
      <c r="X142" s="234"/>
      <c r="Y142" s="234"/>
      <c r="Z142" s="234"/>
      <c r="AA142" s="234"/>
    </row>
    <row r="143" spans="1:27" ht="18" customHeight="1" x14ac:dyDescent="0.2">
      <c r="A143" s="234"/>
      <c r="B143" s="290" t="str">
        <f t="shared" si="14"/>
        <v/>
      </c>
      <c r="C143" s="494"/>
      <c r="D143" s="485"/>
      <c r="E143" s="485"/>
      <c r="F143" s="630" t="str">
        <f t="shared" si="13"/>
        <v/>
      </c>
      <c r="G143" s="292" t="str">
        <f t="shared" si="15"/>
        <v/>
      </c>
      <c r="H143" s="60"/>
      <c r="I143" s="60"/>
      <c r="J143" s="234"/>
      <c r="K143" s="234"/>
      <c r="L143" s="234"/>
      <c r="M143" s="234"/>
      <c r="N143" s="234"/>
      <c r="O143" s="234"/>
      <c r="P143" s="234"/>
      <c r="Q143" s="234"/>
      <c r="R143" s="234"/>
      <c r="S143" s="234"/>
      <c r="T143" s="234"/>
      <c r="U143" s="234"/>
      <c r="V143" s="234"/>
      <c r="W143" s="234"/>
      <c r="X143" s="234"/>
      <c r="Y143" s="234"/>
      <c r="Z143" s="234"/>
      <c r="AA143" s="234"/>
    </row>
    <row r="144" spans="1:27" ht="18" customHeight="1" x14ac:dyDescent="0.2">
      <c r="A144" s="234"/>
      <c r="B144" s="290" t="str">
        <f t="shared" si="14"/>
        <v/>
      </c>
      <c r="C144" s="494"/>
      <c r="D144" s="485"/>
      <c r="E144" s="485"/>
      <c r="F144" s="630" t="str">
        <f t="shared" si="13"/>
        <v/>
      </c>
      <c r="G144" s="292" t="str">
        <f t="shared" si="15"/>
        <v/>
      </c>
      <c r="H144" s="60"/>
      <c r="I144" s="60"/>
      <c r="J144" s="234"/>
      <c r="K144" s="234"/>
      <c r="L144" s="234"/>
      <c r="M144" s="234"/>
      <c r="N144" s="234"/>
      <c r="O144" s="234"/>
      <c r="P144" s="234"/>
      <c r="Q144" s="234"/>
      <c r="R144" s="234"/>
      <c r="S144" s="234"/>
      <c r="T144" s="234"/>
      <c r="U144" s="234"/>
      <c r="V144" s="234"/>
      <c r="W144" s="234"/>
      <c r="X144" s="234"/>
      <c r="Y144" s="234"/>
      <c r="Z144" s="234"/>
      <c r="AA144" s="234"/>
    </row>
    <row r="145" spans="1:27" ht="18" customHeight="1" x14ac:dyDescent="0.2">
      <c r="A145" s="234"/>
      <c r="B145" s="290" t="str">
        <f t="shared" si="14"/>
        <v/>
      </c>
      <c r="C145" s="494"/>
      <c r="D145" s="485"/>
      <c r="E145" s="485"/>
      <c r="F145" s="630" t="str">
        <f t="shared" si="13"/>
        <v/>
      </c>
      <c r="G145" s="292" t="str">
        <f t="shared" si="15"/>
        <v/>
      </c>
      <c r="H145" s="60"/>
      <c r="I145" s="60"/>
      <c r="J145" s="234"/>
      <c r="K145" s="234"/>
      <c r="L145" s="234"/>
      <c r="M145" s="234"/>
      <c r="N145" s="234"/>
      <c r="O145" s="234"/>
      <c r="P145" s="234"/>
      <c r="Q145" s="234"/>
      <c r="R145" s="234"/>
      <c r="S145" s="234"/>
      <c r="T145" s="234"/>
      <c r="U145" s="234"/>
      <c r="V145" s="234"/>
      <c r="W145" s="234"/>
      <c r="X145" s="234"/>
      <c r="Y145" s="234"/>
      <c r="Z145" s="234"/>
      <c r="AA145" s="234"/>
    </row>
    <row r="146" spans="1:27" ht="18" customHeight="1" x14ac:dyDescent="0.2">
      <c r="A146" s="234"/>
      <c r="B146" s="290" t="str">
        <f t="shared" si="14"/>
        <v/>
      </c>
      <c r="C146" s="494"/>
      <c r="D146" s="485"/>
      <c r="E146" s="485"/>
      <c r="F146" s="630" t="str">
        <f t="shared" si="13"/>
        <v/>
      </c>
      <c r="G146" s="292" t="str">
        <f t="shared" si="15"/>
        <v/>
      </c>
      <c r="H146" s="60"/>
      <c r="I146" s="60"/>
      <c r="J146" s="234"/>
      <c r="K146" s="234"/>
      <c r="L146" s="234"/>
      <c r="M146" s="234"/>
      <c r="N146" s="234"/>
      <c r="O146" s="234"/>
      <c r="P146" s="234"/>
      <c r="Q146" s="234"/>
      <c r="R146" s="234"/>
      <c r="S146" s="234"/>
      <c r="T146" s="234"/>
      <c r="U146" s="234"/>
      <c r="V146" s="234"/>
      <c r="W146" s="234"/>
      <c r="X146" s="234"/>
      <c r="Y146" s="234"/>
      <c r="Z146" s="234"/>
      <c r="AA146" s="234"/>
    </row>
    <row r="147" spans="1:27" ht="18" customHeight="1" x14ac:dyDescent="0.2">
      <c r="A147" s="234"/>
      <c r="B147" s="290" t="str">
        <f t="shared" si="14"/>
        <v/>
      </c>
      <c r="C147" s="494"/>
      <c r="D147" s="485"/>
      <c r="E147" s="485"/>
      <c r="F147" s="630" t="str">
        <f t="shared" si="13"/>
        <v/>
      </c>
      <c r="G147" s="292" t="str">
        <f t="shared" si="15"/>
        <v/>
      </c>
      <c r="H147" s="60"/>
      <c r="I147" s="60"/>
      <c r="J147" s="234"/>
      <c r="K147" s="234"/>
      <c r="L147" s="234"/>
      <c r="M147" s="234"/>
      <c r="N147" s="234"/>
      <c r="O147" s="234"/>
      <c r="P147" s="234"/>
      <c r="Q147" s="234"/>
      <c r="R147" s="234"/>
      <c r="S147" s="234"/>
      <c r="T147" s="234"/>
      <c r="U147" s="234"/>
      <c r="V147" s="234"/>
      <c r="W147" s="234"/>
      <c r="X147" s="234"/>
      <c r="Y147" s="234"/>
      <c r="Z147" s="234"/>
      <c r="AA147" s="234"/>
    </row>
    <row r="148" spans="1:27" ht="18" customHeight="1" x14ac:dyDescent="0.2">
      <c r="A148" s="234"/>
      <c r="B148" s="290" t="str">
        <f t="shared" si="14"/>
        <v/>
      </c>
      <c r="C148" s="494"/>
      <c r="D148" s="485"/>
      <c r="E148" s="485"/>
      <c r="F148" s="630" t="str">
        <f t="shared" si="13"/>
        <v/>
      </c>
      <c r="G148" s="292" t="str">
        <f t="shared" si="15"/>
        <v/>
      </c>
      <c r="H148" s="60"/>
      <c r="I148" s="60"/>
      <c r="J148" s="234"/>
      <c r="K148" s="234"/>
      <c r="L148" s="234"/>
      <c r="M148" s="234"/>
      <c r="N148" s="234"/>
      <c r="O148" s="234"/>
      <c r="P148" s="234"/>
      <c r="Q148" s="234"/>
      <c r="R148" s="234"/>
      <c r="S148" s="234"/>
      <c r="T148" s="234"/>
      <c r="U148" s="234"/>
      <c r="V148" s="234"/>
      <c r="W148" s="234"/>
      <c r="X148" s="234"/>
      <c r="Y148" s="234"/>
      <c r="Z148" s="234"/>
      <c r="AA148" s="234"/>
    </row>
    <row r="149" spans="1:27" ht="18" customHeight="1" x14ac:dyDescent="0.2">
      <c r="A149" s="234"/>
      <c r="B149" s="290" t="str">
        <f t="shared" si="14"/>
        <v/>
      </c>
      <c r="C149" s="494"/>
      <c r="D149" s="485"/>
      <c r="E149" s="485"/>
      <c r="F149" s="630" t="str">
        <f t="shared" si="13"/>
        <v/>
      </c>
      <c r="G149" s="292" t="str">
        <f t="shared" si="15"/>
        <v/>
      </c>
      <c r="H149" s="60"/>
      <c r="I149" s="60"/>
      <c r="J149" s="234"/>
      <c r="K149" s="234"/>
      <c r="L149" s="234"/>
      <c r="M149" s="234"/>
      <c r="N149" s="234"/>
      <c r="O149" s="234"/>
      <c r="P149" s="234"/>
      <c r="Q149" s="234"/>
      <c r="R149" s="234"/>
      <c r="S149" s="234"/>
      <c r="T149" s="234"/>
      <c r="U149" s="234"/>
      <c r="V149" s="234"/>
      <c r="W149" s="234"/>
      <c r="X149" s="234"/>
      <c r="Y149" s="234"/>
      <c r="Z149" s="234"/>
      <c r="AA149" s="234"/>
    </row>
    <row r="150" spans="1:27" ht="18" customHeight="1" x14ac:dyDescent="0.2">
      <c r="A150" s="234"/>
      <c r="B150" s="290" t="str">
        <f t="shared" si="14"/>
        <v/>
      </c>
      <c r="C150" s="494"/>
      <c r="D150" s="485"/>
      <c r="E150" s="485"/>
      <c r="F150" s="630" t="str">
        <f t="shared" si="13"/>
        <v/>
      </c>
      <c r="G150" s="292" t="str">
        <f t="shared" si="15"/>
        <v/>
      </c>
      <c r="H150" s="60"/>
      <c r="I150" s="60"/>
      <c r="J150" s="234"/>
      <c r="K150" s="234"/>
      <c r="L150" s="234"/>
      <c r="M150" s="234"/>
      <c r="N150" s="234"/>
      <c r="O150" s="234"/>
      <c r="P150" s="234"/>
      <c r="Q150" s="234"/>
      <c r="R150" s="234"/>
      <c r="S150" s="234"/>
      <c r="T150" s="234"/>
      <c r="U150" s="234"/>
      <c r="V150" s="234"/>
      <c r="W150" s="234"/>
      <c r="X150" s="234"/>
      <c r="Y150" s="234"/>
      <c r="Z150" s="234"/>
      <c r="AA150" s="234"/>
    </row>
    <row r="151" spans="1:27" ht="18" customHeight="1" x14ac:dyDescent="0.2">
      <c r="A151" s="234"/>
      <c r="B151" s="290" t="str">
        <f t="shared" si="14"/>
        <v/>
      </c>
      <c r="C151" s="494"/>
      <c r="D151" s="485"/>
      <c r="E151" s="485"/>
      <c r="F151" s="630" t="str">
        <f t="shared" si="13"/>
        <v/>
      </c>
      <c r="G151" s="292" t="str">
        <f t="shared" si="15"/>
        <v/>
      </c>
      <c r="H151" s="60"/>
      <c r="I151" s="60"/>
      <c r="J151" s="234"/>
      <c r="K151" s="234"/>
      <c r="L151" s="234"/>
      <c r="M151" s="234"/>
      <c r="N151" s="234"/>
      <c r="O151" s="234"/>
      <c r="P151" s="234"/>
      <c r="Q151" s="234"/>
      <c r="R151" s="234"/>
      <c r="S151" s="234"/>
      <c r="T151" s="234"/>
      <c r="U151" s="234"/>
      <c r="V151" s="234"/>
      <c r="W151" s="234"/>
      <c r="X151" s="234"/>
      <c r="Y151" s="234"/>
      <c r="Z151" s="234"/>
      <c r="AA151" s="234"/>
    </row>
    <row r="152" spans="1:27" ht="18" customHeight="1" x14ac:dyDescent="0.2">
      <c r="A152" s="234"/>
      <c r="B152" s="290" t="str">
        <f t="shared" si="14"/>
        <v/>
      </c>
      <c r="C152" s="494"/>
      <c r="D152" s="485"/>
      <c r="E152" s="485"/>
      <c r="F152" s="630" t="str">
        <f t="shared" si="13"/>
        <v/>
      </c>
      <c r="G152" s="292" t="str">
        <f t="shared" si="15"/>
        <v/>
      </c>
      <c r="H152" s="60"/>
      <c r="I152" s="60"/>
      <c r="J152" s="234"/>
      <c r="K152" s="234"/>
      <c r="L152" s="234"/>
      <c r="M152" s="234"/>
      <c r="N152" s="234"/>
      <c r="O152" s="234"/>
      <c r="P152" s="234"/>
      <c r="Q152" s="234"/>
      <c r="R152" s="234"/>
      <c r="S152" s="234"/>
      <c r="T152" s="234"/>
      <c r="U152" s="234"/>
      <c r="V152" s="234"/>
      <c r="W152" s="234"/>
      <c r="X152" s="234"/>
      <c r="Y152" s="234"/>
      <c r="Z152" s="234"/>
      <c r="AA152" s="234"/>
    </row>
    <row r="153" spans="1:27" ht="18" customHeight="1" x14ac:dyDescent="0.2">
      <c r="A153" s="234"/>
      <c r="B153" s="290" t="str">
        <f t="shared" si="14"/>
        <v/>
      </c>
      <c r="C153" s="494"/>
      <c r="D153" s="485"/>
      <c r="E153" s="485"/>
      <c r="F153" s="630" t="str">
        <f t="shared" si="13"/>
        <v/>
      </c>
      <c r="G153" s="292" t="str">
        <f t="shared" si="15"/>
        <v/>
      </c>
      <c r="H153" s="60"/>
      <c r="I153" s="60"/>
      <c r="J153" s="234"/>
      <c r="K153" s="234"/>
      <c r="L153" s="234"/>
      <c r="M153" s="234"/>
      <c r="N153" s="234"/>
      <c r="O153" s="234"/>
      <c r="P153" s="234"/>
      <c r="Q153" s="234"/>
      <c r="R153" s="234"/>
      <c r="S153" s="234"/>
      <c r="T153" s="234"/>
      <c r="U153" s="234"/>
      <c r="V153" s="234"/>
      <c r="W153" s="234"/>
      <c r="X153" s="234"/>
      <c r="Y153" s="234"/>
      <c r="Z153" s="234"/>
      <c r="AA153" s="234"/>
    </row>
    <row r="154" spans="1:27" ht="18" customHeight="1" x14ac:dyDescent="0.2">
      <c r="A154" s="234"/>
      <c r="B154" s="290" t="str">
        <f t="shared" si="14"/>
        <v/>
      </c>
      <c r="C154" s="494"/>
      <c r="D154" s="485"/>
      <c r="E154" s="485"/>
      <c r="F154" s="630" t="str">
        <f t="shared" si="13"/>
        <v/>
      </c>
      <c r="G154" s="292" t="str">
        <f t="shared" si="15"/>
        <v/>
      </c>
      <c r="H154" s="60"/>
      <c r="I154" s="60"/>
      <c r="J154" s="234"/>
      <c r="K154" s="234"/>
      <c r="L154" s="234"/>
      <c r="M154" s="234"/>
      <c r="N154" s="234"/>
      <c r="O154" s="234"/>
      <c r="P154" s="234"/>
      <c r="Q154" s="234"/>
      <c r="R154" s="234"/>
      <c r="S154" s="234"/>
      <c r="T154" s="234"/>
      <c r="U154" s="234"/>
      <c r="V154" s="234"/>
      <c r="W154" s="234"/>
      <c r="X154" s="234"/>
      <c r="Y154" s="234"/>
      <c r="Z154" s="234"/>
      <c r="AA154" s="234"/>
    </row>
    <row r="155" spans="1:27" ht="18" customHeight="1" x14ac:dyDescent="0.2">
      <c r="A155" s="234"/>
      <c r="B155" s="290" t="str">
        <f t="shared" si="14"/>
        <v/>
      </c>
      <c r="C155" s="494"/>
      <c r="D155" s="485"/>
      <c r="E155" s="485"/>
      <c r="F155" s="630" t="str">
        <f t="shared" si="13"/>
        <v/>
      </c>
      <c r="G155" s="292" t="str">
        <f t="shared" si="15"/>
        <v/>
      </c>
      <c r="H155" s="60"/>
      <c r="I155" s="60"/>
      <c r="J155" s="234"/>
      <c r="K155" s="234"/>
      <c r="L155" s="234"/>
      <c r="M155" s="234"/>
      <c r="N155" s="234"/>
      <c r="O155" s="234"/>
      <c r="P155" s="234"/>
      <c r="Q155" s="234"/>
      <c r="R155" s="234"/>
      <c r="S155" s="234"/>
      <c r="T155" s="234"/>
      <c r="U155" s="234"/>
      <c r="V155" s="234"/>
      <c r="W155" s="234"/>
      <c r="X155" s="234"/>
      <c r="Y155" s="234"/>
      <c r="Z155" s="234"/>
      <c r="AA155" s="234"/>
    </row>
    <row r="156" spans="1:27" ht="18" customHeight="1" x14ac:dyDescent="0.2">
      <c r="A156" s="234"/>
      <c r="B156" s="290" t="str">
        <f t="shared" si="14"/>
        <v/>
      </c>
      <c r="C156" s="494"/>
      <c r="D156" s="485"/>
      <c r="E156" s="485"/>
      <c r="F156" s="630" t="str">
        <f t="shared" si="13"/>
        <v/>
      </c>
      <c r="G156" s="292" t="str">
        <f t="shared" si="15"/>
        <v/>
      </c>
      <c r="H156" s="60"/>
      <c r="I156" s="60"/>
      <c r="J156" s="234"/>
      <c r="K156" s="234"/>
      <c r="L156" s="234"/>
      <c r="M156" s="234"/>
      <c r="N156" s="234"/>
      <c r="O156" s="234"/>
      <c r="P156" s="234"/>
      <c r="Q156" s="234"/>
      <c r="R156" s="234"/>
      <c r="S156" s="234"/>
      <c r="T156" s="234"/>
      <c r="U156" s="234"/>
      <c r="V156" s="234"/>
      <c r="W156" s="234"/>
      <c r="X156" s="234"/>
      <c r="Y156" s="234"/>
      <c r="Z156" s="234"/>
      <c r="AA156" s="234"/>
    </row>
    <row r="157" spans="1:27" ht="18" customHeight="1" x14ac:dyDescent="0.2">
      <c r="A157" s="234"/>
      <c r="B157" s="290" t="str">
        <f t="shared" si="14"/>
        <v/>
      </c>
      <c r="C157" s="494"/>
      <c r="D157" s="485"/>
      <c r="E157" s="485"/>
      <c r="F157" s="630" t="str">
        <f t="shared" si="13"/>
        <v/>
      </c>
      <c r="G157" s="292" t="str">
        <f t="shared" si="15"/>
        <v/>
      </c>
      <c r="H157" s="60"/>
      <c r="I157" s="60"/>
      <c r="J157" s="234"/>
      <c r="K157" s="234"/>
      <c r="L157" s="234"/>
      <c r="M157" s="234"/>
      <c r="N157" s="234"/>
      <c r="O157" s="234"/>
      <c r="P157" s="234"/>
      <c r="Q157" s="234"/>
      <c r="R157" s="234"/>
      <c r="S157" s="234"/>
      <c r="T157" s="234"/>
      <c r="U157" s="234"/>
      <c r="V157" s="234"/>
      <c r="W157" s="234"/>
      <c r="X157" s="234"/>
      <c r="Y157" s="234"/>
      <c r="Z157" s="234"/>
      <c r="AA157" s="234"/>
    </row>
    <row r="158" spans="1:27" ht="19.5" customHeight="1" thickBot="1" x14ac:dyDescent="0.25">
      <c r="A158" s="234"/>
      <c r="B158" s="293" t="str">
        <f t="shared" si="14"/>
        <v/>
      </c>
      <c r="C158" s="495"/>
      <c r="D158" s="490"/>
      <c r="E158" s="490"/>
      <c r="F158" s="631" t="str">
        <f t="shared" si="13"/>
        <v/>
      </c>
      <c r="G158" s="295" t="str">
        <f t="shared" si="15"/>
        <v/>
      </c>
      <c r="H158" s="60"/>
      <c r="I158" s="60"/>
      <c r="J158" s="234"/>
      <c r="K158" s="234"/>
      <c r="L158" s="234"/>
      <c r="M158" s="234"/>
      <c r="N158" s="234"/>
      <c r="O158" s="234"/>
      <c r="P158" s="234"/>
      <c r="Q158" s="234"/>
      <c r="R158" s="234"/>
      <c r="S158" s="234"/>
      <c r="T158" s="234"/>
      <c r="U158" s="234"/>
      <c r="V158" s="234"/>
      <c r="W158" s="234"/>
      <c r="X158" s="234"/>
      <c r="Y158" s="234"/>
      <c r="Z158" s="234"/>
      <c r="AA158" s="234"/>
    </row>
    <row r="159" spans="1:27" ht="30.75" customHeight="1" x14ac:dyDescent="0.3">
      <c r="A159" s="234"/>
      <c r="B159" s="234"/>
      <c r="C159" s="234"/>
      <c r="D159" s="234"/>
      <c r="E159" s="234"/>
      <c r="F159" s="234"/>
      <c r="G159" s="234"/>
      <c r="H159" s="65" t="s">
        <v>407</v>
      </c>
      <c r="I159" s="234"/>
      <c r="J159" s="234"/>
      <c r="K159" s="234"/>
      <c r="L159" s="234"/>
      <c r="M159" s="234"/>
      <c r="N159" s="234"/>
      <c r="O159" s="234"/>
      <c r="P159" s="234"/>
      <c r="Q159" s="234"/>
      <c r="R159" s="234"/>
      <c r="S159" s="234"/>
      <c r="T159" s="234"/>
      <c r="U159" s="234"/>
      <c r="V159" s="234"/>
      <c r="W159" s="234"/>
      <c r="X159" s="234"/>
      <c r="Y159" s="234"/>
      <c r="Z159" s="234"/>
      <c r="AA159" s="234"/>
    </row>
    <row r="160" spans="1:27" ht="22.5" customHeight="1" x14ac:dyDescent="0.2">
      <c r="A160" s="234"/>
      <c r="B160" s="60"/>
      <c r="C160" s="299"/>
      <c r="D160" s="321"/>
      <c r="E160" s="246"/>
      <c r="F160" s="234"/>
      <c r="G160" s="234"/>
      <c r="I160" s="234"/>
      <c r="J160" s="234"/>
      <c r="K160" s="234"/>
      <c r="L160" s="234"/>
      <c r="M160" s="234"/>
      <c r="N160" s="234"/>
      <c r="O160" s="234"/>
      <c r="P160" s="234"/>
      <c r="Q160" s="234"/>
      <c r="R160" s="234"/>
      <c r="S160" s="234"/>
      <c r="T160" s="234"/>
      <c r="U160" s="234"/>
      <c r="V160" s="234"/>
      <c r="W160" s="234"/>
      <c r="X160" s="234"/>
      <c r="Y160" s="234"/>
      <c r="Z160" s="234"/>
      <c r="AA160" s="234"/>
    </row>
    <row r="161" spans="1:27" ht="15" x14ac:dyDescent="0.25">
      <c r="A161" s="234"/>
      <c r="B161" s="234"/>
      <c r="C161" s="234"/>
      <c r="D161" s="65"/>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row>
    <row r="162" spans="1:27" ht="15" x14ac:dyDescent="0.25">
      <c r="A162" s="234"/>
      <c r="B162" s="249" t="s">
        <v>716</v>
      </c>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row>
    <row r="163" spans="1:27" x14ac:dyDescent="0.2">
      <c r="A163" s="234"/>
      <c r="C163" s="285"/>
      <c r="D163" s="246"/>
      <c r="E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row>
    <row r="164" spans="1:27" x14ac:dyDescent="0.2">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row>
    <row r="165" spans="1:27" x14ac:dyDescent="0.2">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row>
    <row r="166" spans="1:27" ht="27.75" customHeight="1" thickBot="1" x14ac:dyDescent="0.25">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row>
    <row r="167" spans="1:27" ht="75.75" customHeight="1" thickBot="1" x14ac:dyDescent="0.25">
      <c r="A167" s="234"/>
      <c r="B167" s="300" t="s">
        <v>563</v>
      </c>
      <c r="C167" s="251" t="s">
        <v>66</v>
      </c>
      <c r="D167" s="301" t="s">
        <v>67</v>
      </c>
      <c r="E167" s="302" t="s">
        <v>68</v>
      </c>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row>
    <row r="168" spans="1:27" ht="18" customHeight="1" x14ac:dyDescent="0.2">
      <c r="A168" s="234"/>
      <c r="B168" s="496"/>
      <c r="C168" s="140"/>
      <c r="D168" s="497"/>
      <c r="E168" s="303" t="str">
        <f>IF(B168="","",C168/D168)</f>
        <v/>
      </c>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row>
    <row r="169" spans="1:27" ht="18" customHeight="1" x14ac:dyDescent="0.2">
      <c r="A169" s="234"/>
      <c r="B169" s="498"/>
      <c r="C169" s="96"/>
      <c r="D169" s="499"/>
      <c r="E169" s="304" t="str">
        <f>IF(B169="","",C169/D169)</f>
        <v/>
      </c>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row>
    <row r="170" spans="1:27" ht="18" customHeight="1" x14ac:dyDescent="0.2">
      <c r="A170" s="234"/>
      <c r="B170" s="498"/>
      <c r="C170" s="96"/>
      <c r="D170" s="499"/>
      <c r="E170" s="304" t="str">
        <f>IF(B170="","",C170/D170)</f>
        <v/>
      </c>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row>
    <row r="171" spans="1:27" ht="18" customHeight="1" x14ac:dyDescent="0.2">
      <c r="A171" s="234"/>
      <c r="B171" s="498"/>
      <c r="C171" s="96"/>
      <c r="D171" s="499"/>
      <c r="E171" s="304" t="str">
        <f>IF(B171="","",C171/D171)</f>
        <v/>
      </c>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row>
    <row r="172" spans="1:27" ht="18" customHeight="1" x14ac:dyDescent="0.2">
      <c r="A172" s="234"/>
      <c r="B172" s="498"/>
      <c r="C172" s="96"/>
      <c r="D172" s="499"/>
      <c r="E172" s="304" t="str">
        <f>IF(B172="","",C172/D172)</f>
        <v/>
      </c>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row>
    <row r="173" spans="1:27" ht="18" customHeight="1" x14ac:dyDescent="0.2">
      <c r="A173" s="234"/>
      <c r="B173" s="498"/>
      <c r="C173" s="96"/>
      <c r="D173" s="499"/>
      <c r="E173" s="304" t="str">
        <f t="shared" ref="E173:E193" si="16">IF(B173="","",C173/D173)</f>
        <v/>
      </c>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row>
    <row r="174" spans="1:27" ht="18" customHeight="1" x14ac:dyDescent="0.2">
      <c r="A174" s="234"/>
      <c r="B174" s="498"/>
      <c r="C174" s="96"/>
      <c r="D174" s="499"/>
      <c r="E174" s="304" t="str">
        <f t="shared" si="16"/>
        <v/>
      </c>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row>
    <row r="175" spans="1:27" ht="18" customHeight="1" x14ac:dyDescent="0.2">
      <c r="A175" s="234"/>
      <c r="B175" s="498"/>
      <c r="C175" s="96"/>
      <c r="D175" s="499"/>
      <c r="E175" s="304" t="str">
        <f t="shared" si="16"/>
        <v/>
      </c>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row>
    <row r="176" spans="1:27" ht="18" customHeight="1" x14ac:dyDescent="0.2">
      <c r="A176" s="234"/>
      <c r="B176" s="498"/>
      <c r="C176" s="96"/>
      <c r="D176" s="499"/>
      <c r="E176" s="304" t="str">
        <f t="shared" si="16"/>
        <v/>
      </c>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row>
    <row r="177" spans="1:27" ht="18" customHeight="1" x14ac:dyDescent="0.2">
      <c r="A177" s="234"/>
      <c r="B177" s="498"/>
      <c r="C177" s="96"/>
      <c r="D177" s="499"/>
      <c r="E177" s="304" t="str">
        <f t="shared" si="16"/>
        <v/>
      </c>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row>
    <row r="178" spans="1:27" ht="18" customHeight="1" x14ac:dyDescent="0.2">
      <c r="A178" s="234"/>
      <c r="B178" s="498"/>
      <c r="C178" s="96"/>
      <c r="D178" s="499"/>
      <c r="E178" s="304" t="str">
        <f t="shared" si="16"/>
        <v/>
      </c>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row>
    <row r="179" spans="1:27" ht="18" customHeight="1" x14ac:dyDescent="0.2">
      <c r="A179" s="234"/>
      <c r="B179" s="498"/>
      <c r="C179" s="96"/>
      <c r="D179" s="499"/>
      <c r="E179" s="304" t="str">
        <f t="shared" si="16"/>
        <v/>
      </c>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row>
    <row r="180" spans="1:27" ht="18" customHeight="1" x14ac:dyDescent="0.2">
      <c r="A180" s="234"/>
      <c r="B180" s="498"/>
      <c r="C180" s="96"/>
      <c r="D180" s="499"/>
      <c r="E180" s="304" t="str">
        <f t="shared" si="16"/>
        <v/>
      </c>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row>
    <row r="181" spans="1:27" ht="18" customHeight="1" x14ac:dyDescent="0.2">
      <c r="A181" s="234"/>
      <c r="B181" s="498"/>
      <c r="C181" s="96"/>
      <c r="D181" s="499"/>
      <c r="E181" s="304" t="str">
        <f t="shared" si="16"/>
        <v/>
      </c>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row>
    <row r="182" spans="1:27" ht="18" customHeight="1" x14ac:dyDescent="0.2">
      <c r="A182" s="234"/>
      <c r="B182" s="498"/>
      <c r="C182" s="96"/>
      <c r="D182" s="499"/>
      <c r="E182" s="304" t="str">
        <f t="shared" si="16"/>
        <v/>
      </c>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row>
    <row r="183" spans="1:27" ht="18" customHeight="1" x14ac:dyDescent="0.2">
      <c r="A183" s="234"/>
      <c r="B183" s="498"/>
      <c r="C183" s="96"/>
      <c r="D183" s="499"/>
      <c r="E183" s="304" t="str">
        <f t="shared" si="16"/>
        <v/>
      </c>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row>
    <row r="184" spans="1:27" ht="18" customHeight="1" x14ac:dyDescent="0.2">
      <c r="A184" s="234"/>
      <c r="B184" s="498"/>
      <c r="C184" s="96"/>
      <c r="D184" s="499"/>
      <c r="E184" s="304" t="str">
        <f t="shared" si="16"/>
        <v/>
      </c>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row>
    <row r="185" spans="1:27" ht="18" customHeight="1" x14ac:dyDescent="0.2">
      <c r="A185" s="234"/>
      <c r="B185" s="498"/>
      <c r="C185" s="96"/>
      <c r="D185" s="499"/>
      <c r="E185" s="304" t="str">
        <f t="shared" si="16"/>
        <v/>
      </c>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row>
    <row r="186" spans="1:27" ht="18" customHeight="1" x14ac:dyDescent="0.2">
      <c r="A186" s="234"/>
      <c r="B186" s="498"/>
      <c r="C186" s="96"/>
      <c r="D186" s="499"/>
      <c r="E186" s="304" t="str">
        <f t="shared" si="16"/>
        <v/>
      </c>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row>
    <row r="187" spans="1:27" ht="18" customHeight="1" x14ac:dyDescent="0.2">
      <c r="A187" s="234"/>
      <c r="B187" s="498"/>
      <c r="C187" s="96"/>
      <c r="D187" s="499"/>
      <c r="E187" s="304" t="str">
        <f t="shared" si="16"/>
        <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row>
    <row r="188" spans="1:27" ht="18" customHeight="1" x14ac:dyDescent="0.2">
      <c r="A188" s="234"/>
      <c r="B188" s="498"/>
      <c r="C188" s="96"/>
      <c r="D188" s="499"/>
      <c r="E188" s="304" t="str">
        <f t="shared" si="16"/>
        <v/>
      </c>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row>
    <row r="189" spans="1:27" ht="18" customHeight="1" x14ac:dyDescent="0.2">
      <c r="A189" s="234"/>
      <c r="B189" s="498"/>
      <c r="C189" s="96"/>
      <c r="D189" s="499"/>
      <c r="E189" s="304" t="str">
        <f t="shared" si="16"/>
        <v/>
      </c>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row>
    <row r="190" spans="1:27" ht="18" customHeight="1" x14ac:dyDescent="0.2">
      <c r="A190" s="234"/>
      <c r="B190" s="498"/>
      <c r="C190" s="96"/>
      <c r="D190" s="499"/>
      <c r="E190" s="304" t="str">
        <f t="shared" si="16"/>
        <v/>
      </c>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row>
    <row r="191" spans="1:27" ht="18" customHeight="1" x14ac:dyDescent="0.2">
      <c r="A191" s="234"/>
      <c r="B191" s="498"/>
      <c r="C191" s="96"/>
      <c r="D191" s="499"/>
      <c r="E191" s="304" t="str">
        <f t="shared" si="16"/>
        <v/>
      </c>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row>
    <row r="192" spans="1:27" ht="18" customHeight="1" x14ac:dyDescent="0.2">
      <c r="A192" s="234"/>
      <c r="B192" s="498"/>
      <c r="C192" s="96"/>
      <c r="D192" s="499"/>
      <c r="E192" s="304" t="str">
        <f t="shared" si="16"/>
        <v/>
      </c>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row>
    <row r="193" spans="1:27" ht="18" customHeight="1" thickBot="1" x14ac:dyDescent="0.25">
      <c r="A193" s="234"/>
      <c r="B193" s="500"/>
      <c r="C193" s="97"/>
      <c r="D193" s="501"/>
      <c r="E193" s="305" t="str">
        <f t="shared" si="16"/>
        <v/>
      </c>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row>
    <row r="194" spans="1:27" x14ac:dyDescent="0.2">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row>
    <row r="195" spans="1:27" ht="16.5" x14ac:dyDescent="0.3">
      <c r="A195" s="234"/>
      <c r="B195" s="234"/>
      <c r="C195" s="234"/>
      <c r="D195" s="234"/>
      <c r="E195" s="234"/>
      <c r="F195" s="65" t="s">
        <v>408</v>
      </c>
      <c r="G195" s="234"/>
      <c r="H195" s="234"/>
      <c r="I195" s="234"/>
      <c r="J195" s="234"/>
      <c r="K195" s="234"/>
      <c r="L195" s="234"/>
      <c r="M195" s="234"/>
      <c r="N195" s="234"/>
      <c r="O195" s="234"/>
      <c r="P195" s="234"/>
      <c r="Q195" s="234"/>
      <c r="R195" s="234"/>
      <c r="S195" s="234"/>
      <c r="T195" s="234"/>
      <c r="U195" s="234"/>
      <c r="V195" s="234"/>
      <c r="W195" s="234"/>
      <c r="X195" s="234"/>
      <c r="Y195" s="234"/>
      <c r="Z195" s="234"/>
      <c r="AA195" s="234"/>
    </row>
    <row r="196" spans="1:27" x14ac:dyDescent="0.2">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row>
    <row r="197" spans="1:27" ht="15" x14ac:dyDescent="0.25">
      <c r="A197" s="234"/>
      <c r="B197" s="249" t="s">
        <v>535</v>
      </c>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row>
    <row r="198" spans="1:27" ht="15" x14ac:dyDescent="0.25">
      <c r="A198" s="234"/>
      <c r="B198" s="249"/>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row>
    <row r="199" spans="1:27" ht="15" x14ac:dyDescent="0.25">
      <c r="A199" s="234"/>
      <c r="B199" s="249"/>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row>
    <row r="200" spans="1:27" ht="15" x14ac:dyDescent="0.25">
      <c r="A200" s="234"/>
      <c r="B200" s="249"/>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row>
    <row r="201" spans="1:27" ht="15" x14ac:dyDescent="0.25">
      <c r="A201" s="234"/>
      <c r="B201" s="249"/>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row>
    <row r="202" spans="1:27" ht="15" thickBot="1" x14ac:dyDescent="0.25">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row>
    <row r="203" spans="1:27" ht="97.5" customHeight="1" thickBot="1" x14ac:dyDescent="0.25">
      <c r="A203" s="234"/>
      <c r="B203" s="467" t="s">
        <v>36</v>
      </c>
      <c r="C203" s="279" t="s">
        <v>110</v>
      </c>
      <c r="D203" s="545" t="s">
        <v>422</v>
      </c>
      <c r="E203" s="545" t="s">
        <v>680</v>
      </c>
      <c r="F203" s="255" t="s">
        <v>614</v>
      </c>
      <c r="G203" s="234"/>
      <c r="H203" s="234"/>
      <c r="I203" s="234"/>
      <c r="J203" s="234"/>
      <c r="K203" s="234"/>
      <c r="L203" s="234"/>
      <c r="M203" s="234"/>
      <c r="N203" s="234"/>
      <c r="O203" s="234"/>
      <c r="P203" s="234"/>
      <c r="Q203" s="234"/>
      <c r="R203" s="234"/>
      <c r="S203" s="234"/>
      <c r="T203" s="234"/>
      <c r="U203" s="234"/>
      <c r="V203" s="234"/>
      <c r="W203" s="234"/>
      <c r="X203" s="234"/>
      <c r="Y203" s="234"/>
    </row>
    <row r="204" spans="1:27" ht="18" customHeight="1" x14ac:dyDescent="0.2">
      <c r="A204" s="234"/>
      <c r="B204" s="1007" t="s">
        <v>188</v>
      </c>
      <c r="C204" s="154"/>
      <c r="D204" s="401" t="str">
        <f>IF(C204="","",VLOOKUP(C204,$B$119:$G$158,6,FALSE))</f>
        <v/>
      </c>
      <c r="E204" s="601"/>
      <c r="F204" s="303" t="str">
        <f t="shared" ref="F204:F207" si="17">IF(C204="","",D204*E204)</f>
        <v/>
      </c>
      <c r="G204" s="234"/>
      <c r="H204" s="234"/>
      <c r="I204" s="234"/>
      <c r="J204" s="234"/>
      <c r="K204" s="234"/>
      <c r="L204" s="234"/>
      <c r="M204" s="234"/>
      <c r="N204" s="234"/>
      <c r="O204" s="234"/>
      <c r="P204" s="234"/>
      <c r="Q204" s="234"/>
      <c r="R204" s="234"/>
      <c r="S204" s="234"/>
      <c r="T204" s="234"/>
      <c r="U204" s="234"/>
      <c r="V204" s="234"/>
      <c r="W204" s="234"/>
      <c r="X204" s="234"/>
      <c r="Y204" s="234"/>
    </row>
    <row r="205" spans="1:27" ht="18" customHeight="1" x14ac:dyDescent="0.2">
      <c r="A205" s="234"/>
      <c r="B205" s="1008"/>
      <c r="C205" s="155"/>
      <c r="D205" s="404" t="str">
        <f t="shared" ref="D205:D258" si="18">IF(C205="","",VLOOKUP(C205,$B$119:$G$158,6,FALSE))</f>
        <v/>
      </c>
      <c r="E205" s="602"/>
      <c r="F205" s="304" t="str">
        <f t="shared" si="17"/>
        <v/>
      </c>
      <c r="G205" s="234"/>
      <c r="H205" s="234"/>
      <c r="I205" s="234"/>
      <c r="J205" s="234"/>
      <c r="K205" s="234"/>
      <c r="L205" s="234"/>
      <c r="M205" s="234"/>
      <c r="N205" s="234"/>
      <c r="O205" s="234"/>
      <c r="P205" s="234"/>
      <c r="Q205" s="234"/>
      <c r="R205" s="234"/>
      <c r="S205" s="234"/>
      <c r="T205" s="234"/>
      <c r="U205" s="234"/>
      <c r="V205" s="234"/>
      <c r="W205" s="234"/>
      <c r="X205" s="234"/>
      <c r="Y205" s="234"/>
    </row>
    <row r="206" spans="1:27" ht="18" customHeight="1" x14ac:dyDescent="0.2">
      <c r="A206" s="234"/>
      <c r="B206" s="1008"/>
      <c r="C206" s="155"/>
      <c r="D206" s="404" t="str">
        <f t="shared" si="18"/>
        <v/>
      </c>
      <c r="E206" s="602"/>
      <c r="F206" s="304" t="str">
        <f t="shared" si="17"/>
        <v/>
      </c>
      <c r="G206" s="234"/>
      <c r="H206" s="234"/>
      <c r="I206" s="234"/>
      <c r="J206" s="234"/>
      <c r="K206" s="234"/>
      <c r="L206" s="234"/>
      <c r="M206" s="234"/>
      <c r="N206" s="234"/>
      <c r="O206" s="234"/>
      <c r="P206" s="234"/>
      <c r="Q206" s="234"/>
      <c r="R206" s="234"/>
      <c r="S206" s="234"/>
      <c r="T206" s="234"/>
      <c r="U206" s="234"/>
      <c r="V206" s="234"/>
      <c r="W206" s="234"/>
      <c r="X206" s="234"/>
      <c r="Y206" s="234"/>
    </row>
    <row r="207" spans="1:27" ht="18" customHeight="1" x14ac:dyDescent="0.2">
      <c r="A207" s="234"/>
      <c r="B207" s="1008"/>
      <c r="C207" s="155"/>
      <c r="D207" s="404" t="str">
        <f t="shared" si="18"/>
        <v/>
      </c>
      <c r="E207" s="602"/>
      <c r="F207" s="304" t="str">
        <f t="shared" si="17"/>
        <v/>
      </c>
      <c r="G207" s="234"/>
      <c r="H207" s="234"/>
      <c r="I207" s="234"/>
      <c r="J207" s="234"/>
      <c r="K207" s="234"/>
      <c r="L207" s="234"/>
      <c r="M207" s="234"/>
      <c r="N207" s="234"/>
      <c r="O207" s="234"/>
      <c r="P207" s="234"/>
      <c r="Q207" s="234"/>
      <c r="R207" s="234"/>
      <c r="S207" s="234"/>
      <c r="T207" s="234"/>
      <c r="U207" s="234"/>
      <c r="V207" s="234"/>
      <c r="W207" s="234"/>
      <c r="X207" s="234"/>
      <c r="Y207" s="234"/>
    </row>
    <row r="208" spans="1:27" ht="18" customHeight="1" x14ac:dyDescent="0.2">
      <c r="A208" s="234"/>
      <c r="B208" s="1008"/>
      <c r="C208" s="155"/>
      <c r="D208" s="404" t="str">
        <f t="shared" si="18"/>
        <v/>
      </c>
      <c r="E208" s="602"/>
      <c r="F208" s="304" t="str">
        <f>IF(C208="","",D208*E208)</f>
        <v/>
      </c>
      <c r="G208" s="234"/>
      <c r="H208" s="234"/>
      <c r="I208" s="234"/>
      <c r="J208" s="234"/>
      <c r="K208" s="234"/>
      <c r="L208" s="234"/>
      <c r="M208" s="234"/>
      <c r="N208" s="234"/>
      <c r="O208" s="234"/>
      <c r="P208" s="234"/>
      <c r="Q208" s="234"/>
      <c r="R208" s="234"/>
      <c r="S208" s="234"/>
      <c r="T208" s="234"/>
      <c r="U208" s="234"/>
      <c r="V208" s="234"/>
      <c r="W208" s="234"/>
      <c r="X208" s="234"/>
      <c r="Y208" s="234"/>
    </row>
    <row r="209" spans="1:25" ht="18" customHeight="1" x14ac:dyDescent="0.2">
      <c r="A209" s="234"/>
      <c r="B209" s="1008"/>
      <c r="C209" s="155"/>
      <c r="D209" s="404" t="str">
        <f t="shared" si="18"/>
        <v/>
      </c>
      <c r="E209" s="602"/>
      <c r="F209" s="304" t="str">
        <f t="shared" ref="F209:F258" si="19">IF(C209="","",D209*E209)</f>
        <v/>
      </c>
      <c r="G209" s="234"/>
      <c r="H209" s="234"/>
      <c r="I209" s="234"/>
      <c r="J209" s="234"/>
      <c r="K209" s="234"/>
      <c r="L209" s="234"/>
      <c r="M209" s="234"/>
      <c r="N209" s="234"/>
      <c r="O209" s="234"/>
      <c r="P209" s="234"/>
      <c r="Q209" s="234"/>
      <c r="R209" s="234"/>
      <c r="S209" s="234"/>
      <c r="T209" s="234"/>
      <c r="U209" s="234"/>
      <c r="V209" s="234"/>
      <c r="W209" s="234"/>
      <c r="X209" s="234"/>
      <c r="Y209" s="234"/>
    </row>
    <row r="210" spans="1:25" ht="18" customHeight="1" x14ac:dyDescent="0.2">
      <c r="A210" s="234"/>
      <c r="B210" s="1008"/>
      <c r="C210" s="155"/>
      <c r="D210" s="404" t="str">
        <f t="shared" si="18"/>
        <v/>
      </c>
      <c r="E210" s="602"/>
      <c r="F210" s="304" t="str">
        <f t="shared" si="19"/>
        <v/>
      </c>
      <c r="G210" s="234"/>
      <c r="H210" s="234"/>
      <c r="I210" s="234"/>
      <c r="J210" s="234"/>
      <c r="K210" s="234"/>
      <c r="L210" s="234"/>
      <c r="M210" s="234"/>
      <c r="N210" s="234"/>
      <c r="O210" s="234"/>
      <c r="P210" s="234"/>
      <c r="Q210" s="234"/>
      <c r="R210" s="234"/>
      <c r="S210" s="234"/>
      <c r="T210" s="234"/>
      <c r="U210" s="234"/>
      <c r="V210" s="234"/>
      <c r="W210" s="234"/>
      <c r="X210" s="234"/>
      <c r="Y210" s="234"/>
    </row>
    <row r="211" spans="1:25" ht="18" customHeight="1" x14ac:dyDescent="0.2">
      <c r="A211" s="234"/>
      <c r="B211" s="1008"/>
      <c r="C211" s="155"/>
      <c r="D211" s="404" t="str">
        <f t="shared" si="18"/>
        <v/>
      </c>
      <c r="E211" s="602"/>
      <c r="F211" s="304" t="str">
        <f t="shared" si="19"/>
        <v/>
      </c>
      <c r="G211" s="234"/>
      <c r="H211" s="234"/>
      <c r="I211" s="234"/>
      <c r="J211" s="234"/>
      <c r="K211" s="234"/>
      <c r="L211" s="234"/>
      <c r="M211" s="234"/>
      <c r="N211" s="234"/>
      <c r="O211" s="234"/>
      <c r="P211" s="234"/>
      <c r="Q211" s="234"/>
      <c r="R211" s="234"/>
      <c r="S211" s="234"/>
      <c r="T211" s="234"/>
      <c r="U211" s="234"/>
      <c r="V211" s="234"/>
      <c r="W211" s="234"/>
      <c r="X211" s="234"/>
      <c r="Y211" s="234"/>
    </row>
    <row r="212" spans="1:25" ht="18" customHeight="1" x14ac:dyDescent="0.2">
      <c r="A212" s="234"/>
      <c r="B212" s="1008"/>
      <c r="C212" s="155"/>
      <c r="D212" s="404" t="str">
        <f t="shared" si="18"/>
        <v/>
      </c>
      <c r="E212" s="602"/>
      <c r="F212" s="304" t="str">
        <f t="shared" si="19"/>
        <v/>
      </c>
      <c r="G212" s="234"/>
      <c r="H212" s="234"/>
      <c r="I212" s="234"/>
      <c r="J212" s="234"/>
      <c r="K212" s="234"/>
      <c r="L212" s="234"/>
      <c r="M212" s="234"/>
      <c r="N212" s="234"/>
      <c r="O212" s="234"/>
      <c r="P212" s="234"/>
      <c r="Q212" s="234"/>
      <c r="R212" s="234"/>
      <c r="S212" s="234"/>
      <c r="T212" s="234"/>
      <c r="U212" s="234"/>
      <c r="V212" s="234"/>
      <c r="W212" s="234"/>
      <c r="X212" s="234"/>
      <c r="Y212" s="234"/>
    </row>
    <row r="213" spans="1:25" ht="18" customHeight="1" x14ac:dyDescent="0.2">
      <c r="A213" s="234"/>
      <c r="B213" s="1008"/>
      <c r="C213" s="155"/>
      <c r="D213" s="404" t="str">
        <f t="shared" si="18"/>
        <v/>
      </c>
      <c r="E213" s="602"/>
      <c r="F213" s="304" t="str">
        <f t="shared" si="19"/>
        <v/>
      </c>
      <c r="G213" s="234"/>
      <c r="H213" s="234"/>
      <c r="I213" s="234"/>
      <c r="J213" s="234"/>
      <c r="K213" s="234"/>
      <c r="L213" s="234"/>
      <c r="M213" s="234"/>
      <c r="N213" s="234"/>
      <c r="O213" s="234"/>
      <c r="P213" s="234"/>
      <c r="Q213" s="234"/>
      <c r="R213" s="234"/>
      <c r="S213" s="234"/>
      <c r="T213" s="234"/>
      <c r="U213" s="234"/>
      <c r="V213" s="234"/>
      <c r="W213" s="234"/>
      <c r="X213" s="234"/>
      <c r="Y213" s="234"/>
    </row>
    <row r="214" spans="1:25" ht="18" customHeight="1" thickBot="1" x14ac:dyDescent="0.25">
      <c r="A214" s="234"/>
      <c r="B214" s="1009"/>
      <c r="C214" s="156"/>
      <c r="D214" s="407" t="str">
        <f t="shared" si="18"/>
        <v/>
      </c>
      <c r="E214" s="603"/>
      <c r="F214" s="305" t="str">
        <f t="shared" si="19"/>
        <v/>
      </c>
      <c r="G214" s="234"/>
      <c r="H214" s="234"/>
      <c r="I214" s="234"/>
      <c r="J214" s="234"/>
      <c r="K214" s="234"/>
      <c r="L214" s="234"/>
      <c r="M214" s="234"/>
      <c r="N214" s="234"/>
      <c r="O214" s="234"/>
      <c r="P214" s="234"/>
      <c r="Q214" s="234"/>
      <c r="R214" s="234"/>
      <c r="S214" s="234"/>
      <c r="T214" s="234"/>
      <c r="U214" s="234"/>
      <c r="V214" s="234"/>
      <c r="W214" s="234"/>
      <c r="X214" s="234"/>
      <c r="Y214" s="234"/>
    </row>
    <row r="215" spans="1:25" ht="18" customHeight="1" x14ac:dyDescent="0.2">
      <c r="A215" s="234"/>
      <c r="B215" s="936" t="s">
        <v>37</v>
      </c>
      <c r="C215" s="154"/>
      <c r="D215" s="401" t="str">
        <f t="shared" si="18"/>
        <v/>
      </c>
      <c r="E215" s="601"/>
      <c r="F215" s="303" t="str">
        <f t="shared" si="19"/>
        <v/>
      </c>
      <c r="G215" s="234"/>
      <c r="H215" s="234"/>
      <c r="I215" s="234"/>
      <c r="J215" s="234"/>
      <c r="K215" s="234"/>
      <c r="L215" s="234"/>
      <c r="M215" s="234"/>
      <c r="N215" s="234"/>
      <c r="O215" s="234"/>
      <c r="P215" s="234"/>
      <c r="Q215" s="234"/>
      <c r="R215" s="234"/>
      <c r="S215" s="234"/>
      <c r="T215" s="234"/>
      <c r="U215" s="234"/>
      <c r="V215" s="234"/>
      <c r="W215" s="234"/>
      <c r="X215" s="234"/>
      <c r="Y215" s="234"/>
    </row>
    <row r="216" spans="1:25" ht="18" customHeight="1" x14ac:dyDescent="0.2">
      <c r="A216" s="234"/>
      <c r="B216" s="923"/>
      <c r="C216" s="155"/>
      <c r="D216" s="404" t="str">
        <f t="shared" si="18"/>
        <v/>
      </c>
      <c r="E216" s="602"/>
      <c r="F216" s="304" t="str">
        <f t="shared" si="19"/>
        <v/>
      </c>
      <c r="G216" s="234"/>
      <c r="H216" s="234"/>
      <c r="I216" s="234"/>
      <c r="J216" s="234"/>
      <c r="K216" s="234"/>
      <c r="L216" s="234"/>
      <c r="M216" s="234"/>
      <c r="N216" s="234"/>
      <c r="O216" s="234"/>
      <c r="P216" s="234"/>
      <c r="Q216" s="234"/>
      <c r="R216" s="234"/>
      <c r="S216" s="234"/>
      <c r="T216" s="234"/>
      <c r="U216" s="234"/>
      <c r="V216" s="234"/>
      <c r="W216" s="234"/>
      <c r="X216" s="234"/>
      <c r="Y216" s="234"/>
    </row>
    <row r="217" spans="1:25" ht="18" customHeight="1" x14ac:dyDescent="0.2">
      <c r="A217" s="234"/>
      <c r="B217" s="923"/>
      <c r="C217" s="155"/>
      <c r="D217" s="404" t="str">
        <f t="shared" si="18"/>
        <v/>
      </c>
      <c r="E217" s="602"/>
      <c r="F217" s="304" t="str">
        <f t="shared" si="19"/>
        <v/>
      </c>
      <c r="G217" s="234"/>
      <c r="H217" s="234"/>
      <c r="I217" s="234"/>
      <c r="J217" s="234"/>
      <c r="K217" s="234"/>
      <c r="L217" s="234"/>
      <c r="M217" s="234"/>
      <c r="N217" s="234"/>
      <c r="O217" s="234"/>
      <c r="P217" s="234"/>
      <c r="Q217" s="234"/>
      <c r="R217" s="234"/>
      <c r="S217" s="234"/>
      <c r="T217" s="234"/>
      <c r="U217" s="234"/>
      <c r="V217" s="234"/>
      <c r="W217" s="234"/>
      <c r="X217" s="234"/>
      <c r="Y217" s="234"/>
    </row>
    <row r="218" spans="1:25" ht="18" customHeight="1" x14ac:dyDescent="0.2">
      <c r="A218" s="234"/>
      <c r="B218" s="923"/>
      <c r="C218" s="90"/>
      <c r="D218" s="404" t="str">
        <f t="shared" si="18"/>
        <v/>
      </c>
      <c r="E218" s="602"/>
      <c r="F218" s="304" t="str">
        <f t="shared" si="19"/>
        <v/>
      </c>
      <c r="G218" s="234"/>
      <c r="H218" s="234"/>
      <c r="I218" s="234"/>
      <c r="J218" s="234"/>
      <c r="K218" s="234"/>
      <c r="L218" s="234"/>
      <c r="M218" s="234"/>
      <c r="N218" s="234"/>
      <c r="O218" s="234"/>
      <c r="P218" s="234"/>
      <c r="Q218" s="234"/>
      <c r="R218" s="234"/>
      <c r="S218" s="234"/>
      <c r="T218" s="234"/>
      <c r="U218" s="234"/>
      <c r="V218" s="234"/>
      <c r="W218" s="234"/>
      <c r="X218" s="234"/>
      <c r="Y218" s="234"/>
    </row>
    <row r="219" spans="1:25" ht="18" customHeight="1" x14ac:dyDescent="0.2">
      <c r="A219" s="234"/>
      <c r="B219" s="923"/>
      <c r="C219" s="90"/>
      <c r="D219" s="404" t="str">
        <f t="shared" si="18"/>
        <v/>
      </c>
      <c r="E219" s="602"/>
      <c r="F219" s="304" t="str">
        <f>IF(C219="","",D219*E219)</f>
        <v/>
      </c>
      <c r="G219" s="234"/>
      <c r="H219" s="234"/>
      <c r="I219" s="234"/>
      <c r="J219" s="234"/>
      <c r="K219" s="234"/>
      <c r="L219" s="234"/>
      <c r="M219" s="234"/>
      <c r="N219" s="234"/>
      <c r="O219" s="234"/>
      <c r="P219" s="234"/>
      <c r="Q219" s="234"/>
      <c r="R219" s="234"/>
      <c r="S219" s="234"/>
      <c r="T219" s="234"/>
      <c r="U219" s="234"/>
      <c r="V219" s="234"/>
      <c r="W219" s="234"/>
      <c r="X219" s="234"/>
      <c r="Y219" s="234"/>
    </row>
    <row r="220" spans="1:25" ht="18" customHeight="1" x14ac:dyDescent="0.2">
      <c r="A220" s="234"/>
      <c r="B220" s="923"/>
      <c r="C220" s="90"/>
      <c r="D220" s="404" t="str">
        <f t="shared" si="18"/>
        <v/>
      </c>
      <c r="E220" s="602"/>
      <c r="F220" s="304" t="str">
        <f t="shared" si="19"/>
        <v/>
      </c>
      <c r="G220" s="234"/>
      <c r="H220" s="234"/>
      <c r="I220" s="234"/>
      <c r="J220" s="234"/>
      <c r="K220" s="234"/>
      <c r="L220" s="234"/>
      <c r="M220" s="234"/>
      <c r="N220" s="234"/>
      <c r="O220" s="234"/>
      <c r="P220" s="234"/>
      <c r="Q220" s="234"/>
      <c r="R220" s="234"/>
      <c r="S220" s="234"/>
      <c r="T220" s="234"/>
      <c r="U220" s="234"/>
      <c r="V220" s="234"/>
      <c r="W220" s="234"/>
      <c r="X220" s="234"/>
      <c r="Y220" s="234"/>
    </row>
    <row r="221" spans="1:25" ht="18" customHeight="1" x14ac:dyDescent="0.2">
      <c r="A221" s="234"/>
      <c r="B221" s="923"/>
      <c r="C221" s="90"/>
      <c r="D221" s="404" t="str">
        <f t="shared" si="18"/>
        <v/>
      </c>
      <c r="E221" s="602"/>
      <c r="F221" s="304" t="str">
        <f t="shared" si="19"/>
        <v/>
      </c>
      <c r="G221" s="234"/>
      <c r="H221" s="234"/>
      <c r="I221" s="234"/>
      <c r="J221" s="234"/>
      <c r="K221" s="234"/>
      <c r="L221" s="234"/>
      <c r="M221" s="234"/>
      <c r="N221" s="234"/>
      <c r="O221" s="234"/>
      <c r="P221" s="234"/>
      <c r="Q221" s="234"/>
      <c r="R221" s="234"/>
      <c r="S221" s="234"/>
      <c r="T221" s="234"/>
      <c r="U221" s="234"/>
      <c r="V221" s="234"/>
      <c r="W221" s="234"/>
      <c r="X221" s="234"/>
      <c r="Y221" s="234"/>
    </row>
    <row r="222" spans="1:25" ht="18" customHeight="1" x14ac:dyDescent="0.2">
      <c r="A222" s="234"/>
      <c r="B222" s="923"/>
      <c r="C222" s="90"/>
      <c r="D222" s="404" t="str">
        <f t="shared" si="18"/>
        <v/>
      </c>
      <c r="E222" s="602"/>
      <c r="F222" s="304" t="str">
        <f t="shared" si="19"/>
        <v/>
      </c>
      <c r="G222" s="234"/>
      <c r="H222" s="234"/>
      <c r="I222" s="234"/>
      <c r="J222" s="234"/>
      <c r="K222" s="234"/>
      <c r="L222" s="234"/>
      <c r="M222" s="234"/>
      <c r="N222" s="234"/>
      <c r="O222" s="234"/>
      <c r="P222" s="234"/>
      <c r="Q222" s="234"/>
      <c r="R222" s="234"/>
      <c r="S222" s="234"/>
      <c r="T222" s="234"/>
      <c r="U222" s="234"/>
      <c r="V222" s="234"/>
      <c r="W222" s="234"/>
      <c r="X222" s="234"/>
      <c r="Y222" s="234"/>
    </row>
    <row r="223" spans="1:25" ht="18" customHeight="1" x14ac:dyDescent="0.2">
      <c r="A223" s="234"/>
      <c r="B223" s="923"/>
      <c r="C223" s="90"/>
      <c r="D223" s="404" t="str">
        <f t="shared" si="18"/>
        <v/>
      </c>
      <c r="E223" s="602"/>
      <c r="F223" s="304" t="str">
        <f t="shared" si="19"/>
        <v/>
      </c>
      <c r="G223" s="234"/>
      <c r="H223" s="234"/>
      <c r="I223" s="234"/>
      <c r="J223" s="234"/>
      <c r="K223" s="234"/>
      <c r="L223" s="234"/>
      <c r="M223" s="234"/>
      <c r="N223" s="234"/>
      <c r="O223" s="234"/>
      <c r="P223" s="234"/>
      <c r="Q223" s="234"/>
      <c r="R223" s="234"/>
      <c r="S223" s="234"/>
      <c r="T223" s="234"/>
      <c r="U223" s="234"/>
      <c r="V223" s="234"/>
      <c r="W223" s="234"/>
      <c r="X223" s="234"/>
      <c r="Y223" s="234"/>
    </row>
    <row r="224" spans="1:25" ht="18" customHeight="1" x14ac:dyDescent="0.2">
      <c r="A224" s="234"/>
      <c r="B224" s="923"/>
      <c r="C224" s="90"/>
      <c r="D224" s="404" t="str">
        <f t="shared" si="18"/>
        <v/>
      </c>
      <c r="E224" s="602"/>
      <c r="F224" s="304" t="str">
        <f t="shared" si="19"/>
        <v/>
      </c>
      <c r="G224" s="234"/>
      <c r="H224" s="234"/>
      <c r="I224" s="234"/>
      <c r="J224" s="234"/>
      <c r="K224" s="234"/>
      <c r="L224" s="234"/>
      <c r="M224" s="234"/>
      <c r="N224" s="234"/>
      <c r="O224" s="234"/>
      <c r="P224" s="234"/>
      <c r="Q224" s="234"/>
      <c r="R224" s="234"/>
      <c r="S224" s="234"/>
      <c r="T224" s="234"/>
      <c r="U224" s="234"/>
      <c r="V224" s="234"/>
      <c r="W224" s="234"/>
      <c r="X224" s="234"/>
      <c r="Y224" s="234"/>
    </row>
    <row r="225" spans="1:25" ht="18" customHeight="1" thickBot="1" x14ac:dyDescent="0.25">
      <c r="A225" s="234"/>
      <c r="B225" s="924"/>
      <c r="C225" s="91"/>
      <c r="D225" s="407" t="str">
        <f t="shared" si="18"/>
        <v/>
      </c>
      <c r="E225" s="603"/>
      <c r="F225" s="305" t="str">
        <f t="shared" si="19"/>
        <v/>
      </c>
      <c r="G225" s="234"/>
      <c r="H225" s="234"/>
      <c r="I225" s="234"/>
      <c r="J225" s="234"/>
      <c r="K225" s="234"/>
      <c r="L225" s="234"/>
      <c r="M225" s="234"/>
      <c r="N225" s="234"/>
      <c r="O225" s="234"/>
      <c r="P225" s="234"/>
      <c r="Q225" s="234"/>
      <c r="R225" s="234"/>
      <c r="S225" s="234"/>
      <c r="T225" s="234"/>
      <c r="U225" s="234"/>
      <c r="V225" s="234"/>
      <c r="W225" s="234"/>
      <c r="X225" s="234"/>
      <c r="Y225" s="234"/>
    </row>
    <row r="226" spans="1:25" ht="18" customHeight="1" x14ac:dyDescent="0.2">
      <c r="A226" s="234"/>
      <c r="B226" s="922" t="s">
        <v>16</v>
      </c>
      <c r="C226" s="154"/>
      <c r="D226" s="401" t="str">
        <f t="shared" si="18"/>
        <v/>
      </c>
      <c r="E226" s="601"/>
      <c r="F226" s="303" t="str">
        <f t="shared" si="19"/>
        <v/>
      </c>
      <c r="G226" s="234"/>
      <c r="H226" s="234"/>
      <c r="I226" s="234"/>
      <c r="J226" s="234"/>
      <c r="K226" s="234"/>
      <c r="L226" s="234"/>
      <c r="M226" s="234"/>
      <c r="N226" s="234"/>
      <c r="O226" s="234"/>
      <c r="P226" s="234"/>
      <c r="Q226" s="234"/>
      <c r="R226" s="234"/>
      <c r="S226" s="234"/>
      <c r="T226" s="234"/>
      <c r="U226" s="234"/>
      <c r="V226" s="234"/>
      <c r="W226" s="234"/>
      <c r="X226" s="234"/>
      <c r="Y226" s="234"/>
    </row>
    <row r="227" spans="1:25" ht="18" customHeight="1" x14ac:dyDescent="0.2">
      <c r="A227" s="234"/>
      <c r="B227" s="923"/>
      <c r="C227" s="155"/>
      <c r="D227" s="404" t="str">
        <f t="shared" si="18"/>
        <v/>
      </c>
      <c r="E227" s="602"/>
      <c r="F227" s="304" t="str">
        <f t="shared" si="19"/>
        <v/>
      </c>
      <c r="G227" s="234"/>
      <c r="H227" s="234"/>
      <c r="I227" s="234"/>
      <c r="J227" s="234"/>
      <c r="K227" s="234"/>
      <c r="L227" s="234"/>
      <c r="M227" s="234"/>
      <c r="N227" s="234"/>
      <c r="O227" s="234"/>
      <c r="P227" s="234"/>
      <c r="Q227" s="234"/>
      <c r="R227" s="234"/>
      <c r="S227" s="234"/>
      <c r="T227" s="234"/>
      <c r="U227" s="234"/>
      <c r="V227" s="234"/>
      <c r="W227" s="234"/>
      <c r="X227" s="234"/>
      <c r="Y227" s="234"/>
    </row>
    <row r="228" spans="1:25" ht="18" customHeight="1" x14ac:dyDescent="0.2">
      <c r="A228" s="234"/>
      <c r="B228" s="923"/>
      <c r="C228" s="155"/>
      <c r="D228" s="404" t="str">
        <f t="shared" si="18"/>
        <v/>
      </c>
      <c r="E228" s="602"/>
      <c r="F228" s="304" t="str">
        <f t="shared" si="19"/>
        <v/>
      </c>
      <c r="G228" s="234"/>
      <c r="H228" s="234"/>
      <c r="I228" s="234"/>
      <c r="J228" s="234"/>
      <c r="K228" s="234"/>
      <c r="L228" s="234"/>
      <c r="M228" s="234"/>
      <c r="N228" s="234"/>
      <c r="O228" s="234"/>
      <c r="P228" s="234"/>
      <c r="Q228" s="234"/>
      <c r="R228" s="234"/>
      <c r="S228" s="234"/>
      <c r="T228" s="234"/>
      <c r="U228" s="234"/>
      <c r="V228" s="234"/>
      <c r="W228" s="234"/>
      <c r="X228" s="234"/>
      <c r="Y228" s="234"/>
    </row>
    <row r="229" spans="1:25" ht="18" customHeight="1" x14ac:dyDescent="0.2">
      <c r="A229" s="234"/>
      <c r="B229" s="923"/>
      <c r="C229" s="90"/>
      <c r="D229" s="404" t="str">
        <f t="shared" si="18"/>
        <v/>
      </c>
      <c r="E229" s="602"/>
      <c r="F229" s="304" t="str">
        <f t="shared" si="19"/>
        <v/>
      </c>
      <c r="G229" s="234"/>
      <c r="H229" s="234"/>
      <c r="I229" s="234"/>
      <c r="J229" s="234"/>
      <c r="K229" s="234"/>
      <c r="L229" s="234"/>
      <c r="M229" s="234"/>
      <c r="N229" s="234"/>
      <c r="O229" s="234"/>
      <c r="P229" s="234"/>
      <c r="Q229" s="234"/>
      <c r="R229" s="234"/>
      <c r="S229" s="234"/>
      <c r="T229" s="234"/>
      <c r="U229" s="234"/>
      <c r="V229" s="234"/>
      <c r="W229" s="234"/>
      <c r="X229" s="234"/>
      <c r="Y229" s="234"/>
    </row>
    <row r="230" spans="1:25" ht="18" customHeight="1" x14ac:dyDescent="0.2">
      <c r="A230" s="234"/>
      <c r="B230" s="923"/>
      <c r="C230" s="90"/>
      <c r="D230" s="404" t="str">
        <f t="shared" si="18"/>
        <v/>
      </c>
      <c r="E230" s="602"/>
      <c r="F230" s="304" t="str">
        <f>IF(C230="","",D230*E230)</f>
        <v/>
      </c>
      <c r="G230" s="234"/>
      <c r="H230" s="234"/>
      <c r="I230" s="234"/>
      <c r="J230" s="234"/>
      <c r="K230" s="234"/>
      <c r="L230" s="234"/>
      <c r="M230" s="234"/>
      <c r="N230" s="234"/>
      <c r="O230" s="234"/>
      <c r="P230" s="234"/>
      <c r="Q230" s="234"/>
      <c r="R230" s="234"/>
      <c r="S230" s="234"/>
      <c r="T230" s="234"/>
      <c r="U230" s="234"/>
      <c r="V230" s="234"/>
      <c r="W230" s="234"/>
      <c r="X230" s="234"/>
      <c r="Y230" s="234"/>
    </row>
    <row r="231" spans="1:25" ht="18" customHeight="1" x14ac:dyDescent="0.2">
      <c r="A231" s="234"/>
      <c r="B231" s="923"/>
      <c r="C231" s="90"/>
      <c r="D231" s="404" t="str">
        <f t="shared" si="18"/>
        <v/>
      </c>
      <c r="E231" s="602"/>
      <c r="F231" s="304" t="str">
        <f t="shared" si="19"/>
        <v/>
      </c>
      <c r="G231" s="234"/>
      <c r="H231" s="234"/>
      <c r="I231" s="234"/>
      <c r="J231" s="234"/>
      <c r="K231" s="234"/>
      <c r="L231" s="234"/>
      <c r="M231" s="234"/>
      <c r="N231" s="234"/>
      <c r="O231" s="234"/>
      <c r="P231" s="234"/>
      <c r="Q231" s="234"/>
      <c r="R231" s="234"/>
      <c r="S231" s="234"/>
      <c r="T231" s="234"/>
      <c r="U231" s="234"/>
      <c r="V231" s="234"/>
      <c r="W231" s="234"/>
      <c r="X231" s="234"/>
      <c r="Y231" s="234"/>
    </row>
    <row r="232" spans="1:25" ht="18" customHeight="1" x14ac:dyDescent="0.2">
      <c r="A232" s="234"/>
      <c r="B232" s="923"/>
      <c r="C232" s="90"/>
      <c r="D232" s="404" t="str">
        <f t="shared" si="18"/>
        <v/>
      </c>
      <c r="E232" s="602"/>
      <c r="F232" s="304" t="str">
        <f t="shared" si="19"/>
        <v/>
      </c>
      <c r="G232" s="234"/>
      <c r="H232" s="234"/>
      <c r="I232" s="234"/>
      <c r="J232" s="234"/>
      <c r="K232" s="234"/>
      <c r="L232" s="234"/>
      <c r="M232" s="234"/>
      <c r="N232" s="234"/>
      <c r="O232" s="234"/>
      <c r="P232" s="234"/>
      <c r="Q232" s="234"/>
      <c r="R232" s="234"/>
      <c r="S232" s="234"/>
      <c r="T232" s="234"/>
      <c r="U232" s="234"/>
      <c r="V232" s="234"/>
      <c r="W232" s="234"/>
      <c r="X232" s="234"/>
      <c r="Y232" s="234"/>
    </row>
    <row r="233" spans="1:25" ht="18" customHeight="1" x14ac:dyDescent="0.2">
      <c r="A233" s="234"/>
      <c r="B233" s="923"/>
      <c r="C233" s="90"/>
      <c r="D233" s="404" t="str">
        <f t="shared" si="18"/>
        <v/>
      </c>
      <c r="E233" s="602"/>
      <c r="F233" s="304" t="str">
        <f t="shared" si="19"/>
        <v/>
      </c>
      <c r="G233" s="234"/>
      <c r="H233" s="234"/>
      <c r="I233" s="234"/>
      <c r="J233" s="234"/>
      <c r="K233" s="234"/>
      <c r="L233" s="234"/>
      <c r="M233" s="234"/>
      <c r="N233" s="234"/>
      <c r="O233" s="234"/>
      <c r="P233" s="234"/>
      <c r="Q233" s="234"/>
      <c r="R233" s="234"/>
      <c r="S233" s="234"/>
      <c r="T233" s="234"/>
      <c r="U233" s="234"/>
      <c r="V233" s="234"/>
      <c r="W233" s="234"/>
      <c r="X233" s="234"/>
      <c r="Y233" s="234"/>
    </row>
    <row r="234" spans="1:25" ht="18" customHeight="1" x14ac:dyDescent="0.2">
      <c r="A234" s="234"/>
      <c r="B234" s="923"/>
      <c r="C234" s="90"/>
      <c r="D234" s="404" t="str">
        <f t="shared" si="18"/>
        <v/>
      </c>
      <c r="E234" s="602"/>
      <c r="F234" s="304" t="str">
        <f t="shared" si="19"/>
        <v/>
      </c>
      <c r="G234" s="234"/>
      <c r="H234" s="234"/>
      <c r="I234" s="234"/>
      <c r="J234" s="234"/>
      <c r="K234" s="234"/>
      <c r="L234" s="234"/>
      <c r="M234" s="234"/>
      <c r="N234" s="234"/>
      <c r="O234" s="234"/>
      <c r="P234" s="234"/>
      <c r="Q234" s="234"/>
      <c r="R234" s="234"/>
      <c r="S234" s="234"/>
      <c r="T234" s="234"/>
      <c r="U234" s="234"/>
      <c r="V234" s="234"/>
      <c r="W234" s="234"/>
      <c r="X234" s="234"/>
      <c r="Y234" s="234"/>
    </row>
    <row r="235" spans="1:25" ht="18" customHeight="1" x14ac:dyDescent="0.2">
      <c r="A235" s="234"/>
      <c r="B235" s="923"/>
      <c r="C235" s="90"/>
      <c r="D235" s="404" t="str">
        <f t="shared" si="18"/>
        <v/>
      </c>
      <c r="E235" s="602"/>
      <c r="F235" s="304" t="str">
        <f t="shared" si="19"/>
        <v/>
      </c>
      <c r="G235" s="234"/>
      <c r="H235" s="234"/>
      <c r="I235" s="234"/>
      <c r="J235" s="234"/>
      <c r="K235" s="234"/>
      <c r="L235" s="234"/>
      <c r="M235" s="234"/>
      <c r="N235" s="234"/>
      <c r="O235" s="234"/>
      <c r="P235" s="234"/>
      <c r="Q235" s="234"/>
      <c r="R235" s="234"/>
      <c r="S235" s="234"/>
      <c r="T235" s="234"/>
      <c r="U235" s="234"/>
      <c r="V235" s="234"/>
      <c r="W235" s="234"/>
      <c r="X235" s="234"/>
      <c r="Y235" s="234"/>
    </row>
    <row r="236" spans="1:25" ht="18" customHeight="1" thickBot="1" x14ac:dyDescent="0.25">
      <c r="A236" s="234"/>
      <c r="B236" s="924"/>
      <c r="C236" s="91"/>
      <c r="D236" s="407" t="str">
        <f t="shared" si="18"/>
        <v/>
      </c>
      <c r="E236" s="603"/>
      <c r="F236" s="305" t="str">
        <f t="shared" si="19"/>
        <v/>
      </c>
      <c r="G236" s="234"/>
      <c r="H236" s="234"/>
      <c r="I236" s="234"/>
      <c r="J236" s="234"/>
      <c r="K236" s="234"/>
      <c r="L236" s="234"/>
      <c r="M236" s="234"/>
      <c r="N236" s="234"/>
      <c r="O236" s="234"/>
      <c r="P236" s="234"/>
      <c r="Q236" s="234"/>
      <c r="R236" s="234"/>
      <c r="S236" s="234"/>
      <c r="T236" s="234"/>
      <c r="U236" s="234"/>
      <c r="V236" s="234"/>
      <c r="W236" s="234"/>
      <c r="X236" s="234"/>
      <c r="Y236" s="234"/>
    </row>
    <row r="237" spans="1:25" ht="18" customHeight="1" x14ac:dyDescent="0.2">
      <c r="A237" s="234"/>
      <c r="B237" s="936" t="s">
        <v>15</v>
      </c>
      <c r="C237" s="154"/>
      <c r="D237" s="401" t="str">
        <f t="shared" si="18"/>
        <v/>
      </c>
      <c r="E237" s="601"/>
      <c r="F237" s="303" t="str">
        <f t="shared" si="19"/>
        <v/>
      </c>
      <c r="G237" s="234"/>
      <c r="H237" s="234"/>
      <c r="I237" s="234"/>
      <c r="J237" s="234"/>
      <c r="K237" s="234"/>
      <c r="L237" s="234"/>
      <c r="M237" s="234"/>
      <c r="N237" s="234"/>
      <c r="O237" s="234"/>
      <c r="P237" s="234"/>
      <c r="Q237" s="234"/>
      <c r="R237" s="234"/>
      <c r="S237" s="234"/>
      <c r="T237" s="234"/>
      <c r="U237" s="234"/>
      <c r="V237" s="234"/>
      <c r="W237" s="234"/>
      <c r="X237" s="234"/>
      <c r="Y237" s="234"/>
    </row>
    <row r="238" spans="1:25" ht="18" customHeight="1" x14ac:dyDescent="0.2">
      <c r="A238" s="234"/>
      <c r="B238" s="923"/>
      <c r="C238" s="155"/>
      <c r="D238" s="404" t="str">
        <f t="shared" si="18"/>
        <v/>
      </c>
      <c r="E238" s="602"/>
      <c r="F238" s="304" t="str">
        <f t="shared" si="19"/>
        <v/>
      </c>
      <c r="G238" s="234"/>
      <c r="H238" s="234"/>
      <c r="I238" s="234"/>
      <c r="J238" s="234"/>
      <c r="K238" s="234"/>
      <c r="L238" s="234"/>
      <c r="M238" s="234"/>
      <c r="N238" s="234"/>
      <c r="O238" s="234"/>
      <c r="P238" s="234"/>
      <c r="Q238" s="234"/>
      <c r="R238" s="234"/>
      <c r="S238" s="234"/>
      <c r="T238" s="234"/>
      <c r="U238" s="234"/>
      <c r="V238" s="234"/>
      <c r="W238" s="234"/>
      <c r="X238" s="234"/>
      <c r="Y238" s="234"/>
    </row>
    <row r="239" spans="1:25" ht="18" customHeight="1" x14ac:dyDescent="0.2">
      <c r="A239" s="234"/>
      <c r="B239" s="923"/>
      <c r="C239" s="155"/>
      <c r="D239" s="404" t="str">
        <f t="shared" si="18"/>
        <v/>
      </c>
      <c r="E239" s="602"/>
      <c r="F239" s="304" t="str">
        <f t="shared" si="19"/>
        <v/>
      </c>
      <c r="G239" s="234"/>
      <c r="H239" s="234"/>
      <c r="I239" s="234"/>
      <c r="J239" s="234"/>
      <c r="K239" s="234"/>
      <c r="L239" s="234"/>
      <c r="M239" s="234"/>
      <c r="N239" s="234"/>
      <c r="O239" s="234"/>
      <c r="P239" s="234"/>
      <c r="Q239" s="234"/>
      <c r="R239" s="234"/>
      <c r="S239" s="234"/>
      <c r="T239" s="234"/>
      <c r="U239" s="234"/>
      <c r="V239" s="234"/>
      <c r="W239" s="234"/>
      <c r="X239" s="234"/>
      <c r="Y239" s="234"/>
    </row>
    <row r="240" spans="1:25" ht="18" customHeight="1" x14ac:dyDescent="0.2">
      <c r="A240" s="234"/>
      <c r="B240" s="923"/>
      <c r="C240" s="90"/>
      <c r="D240" s="404" t="str">
        <f t="shared" si="18"/>
        <v/>
      </c>
      <c r="E240" s="602"/>
      <c r="F240" s="304" t="str">
        <f t="shared" si="19"/>
        <v/>
      </c>
      <c r="G240" s="234"/>
      <c r="H240" s="234"/>
      <c r="I240" s="234"/>
      <c r="J240" s="234"/>
      <c r="K240" s="234"/>
      <c r="L240" s="234"/>
      <c r="M240" s="234"/>
      <c r="N240" s="234"/>
      <c r="O240" s="234"/>
      <c r="P240" s="234"/>
      <c r="Q240" s="234"/>
      <c r="R240" s="234"/>
      <c r="S240" s="234"/>
      <c r="T240" s="234"/>
      <c r="U240" s="234"/>
      <c r="V240" s="234"/>
      <c r="W240" s="234"/>
      <c r="X240" s="234"/>
      <c r="Y240" s="234"/>
    </row>
    <row r="241" spans="1:25" ht="18" customHeight="1" x14ac:dyDescent="0.2">
      <c r="A241" s="234"/>
      <c r="B241" s="923"/>
      <c r="C241" s="90"/>
      <c r="D241" s="404" t="str">
        <f t="shared" si="18"/>
        <v/>
      </c>
      <c r="E241" s="602"/>
      <c r="F241" s="304" t="str">
        <f>IF(C241="","",D241*E241)</f>
        <v/>
      </c>
      <c r="G241" s="234"/>
      <c r="H241" s="234"/>
      <c r="I241" s="234"/>
      <c r="J241" s="234"/>
      <c r="K241" s="234"/>
      <c r="L241" s="234"/>
      <c r="M241" s="234"/>
      <c r="N241" s="234"/>
      <c r="O241" s="234"/>
      <c r="P241" s="234"/>
      <c r="Q241" s="234"/>
      <c r="R241" s="234"/>
      <c r="S241" s="234"/>
      <c r="T241" s="234"/>
      <c r="U241" s="234"/>
      <c r="V241" s="234"/>
      <c r="W241" s="234"/>
      <c r="X241" s="234"/>
      <c r="Y241" s="234"/>
    </row>
    <row r="242" spans="1:25" ht="18" customHeight="1" x14ac:dyDescent="0.2">
      <c r="A242" s="234"/>
      <c r="B242" s="923"/>
      <c r="C242" s="90"/>
      <c r="D242" s="404" t="str">
        <f t="shared" si="18"/>
        <v/>
      </c>
      <c r="E242" s="602"/>
      <c r="F242" s="304" t="str">
        <f t="shared" si="19"/>
        <v/>
      </c>
      <c r="G242" s="234"/>
      <c r="H242" s="234"/>
      <c r="I242" s="234"/>
      <c r="J242" s="234"/>
      <c r="K242" s="234"/>
      <c r="L242" s="234"/>
      <c r="M242" s="234"/>
      <c r="N242" s="234"/>
      <c r="O242" s="234"/>
      <c r="P242" s="234"/>
      <c r="Q242" s="234"/>
      <c r="R242" s="234"/>
      <c r="S242" s="234"/>
      <c r="T242" s="234"/>
      <c r="U242" s="234"/>
      <c r="V242" s="234"/>
      <c r="W242" s="234"/>
      <c r="X242" s="234"/>
      <c r="Y242" s="234"/>
    </row>
    <row r="243" spans="1:25" ht="18" customHeight="1" x14ac:dyDescent="0.2">
      <c r="A243" s="234"/>
      <c r="B243" s="923"/>
      <c r="C243" s="90"/>
      <c r="D243" s="404" t="str">
        <f t="shared" si="18"/>
        <v/>
      </c>
      <c r="E243" s="602"/>
      <c r="F243" s="304" t="str">
        <f t="shared" si="19"/>
        <v/>
      </c>
      <c r="G243" s="234"/>
      <c r="H243" s="234"/>
      <c r="I243" s="234"/>
      <c r="J243" s="234"/>
      <c r="K243" s="234"/>
      <c r="L243" s="234"/>
      <c r="M243" s="234"/>
      <c r="N243" s="234"/>
      <c r="O243" s="234"/>
      <c r="P243" s="234"/>
      <c r="Q243" s="234"/>
      <c r="R243" s="234"/>
      <c r="S243" s="234"/>
      <c r="T243" s="234"/>
      <c r="U243" s="234"/>
      <c r="V243" s="234"/>
      <c r="W243" s="234"/>
      <c r="X243" s="234"/>
      <c r="Y243" s="234"/>
    </row>
    <row r="244" spans="1:25" ht="18" customHeight="1" x14ac:dyDescent="0.2">
      <c r="A244" s="234"/>
      <c r="B244" s="923"/>
      <c r="C244" s="90"/>
      <c r="D244" s="404" t="str">
        <f t="shared" si="18"/>
        <v/>
      </c>
      <c r="E244" s="602"/>
      <c r="F244" s="304" t="str">
        <f t="shared" si="19"/>
        <v/>
      </c>
      <c r="G244" s="234"/>
      <c r="H244" s="234"/>
      <c r="I244" s="234"/>
      <c r="J244" s="234"/>
      <c r="K244" s="234"/>
      <c r="L244" s="234"/>
      <c r="M244" s="234"/>
      <c r="N244" s="234"/>
      <c r="O244" s="234"/>
      <c r="P244" s="234"/>
      <c r="Q244" s="234"/>
      <c r="R244" s="234"/>
      <c r="S244" s="234"/>
      <c r="T244" s="234"/>
      <c r="U244" s="234"/>
      <c r="V244" s="234"/>
      <c r="W244" s="234"/>
      <c r="X244" s="234"/>
      <c r="Y244" s="234"/>
    </row>
    <row r="245" spans="1:25" ht="18" customHeight="1" x14ac:dyDescent="0.2">
      <c r="A245" s="234"/>
      <c r="B245" s="923"/>
      <c r="C245" s="90"/>
      <c r="D245" s="404" t="str">
        <f t="shared" si="18"/>
        <v/>
      </c>
      <c r="E245" s="602"/>
      <c r="F245" s="304" t="str">
        <f t="shared" si="19"/>
        <v/>
      </c>
      <c r="G245" s="234"/>
      <c r="H245" s="234"/>
      <c r="I245" s="234"/>
      <c r="J245" s="234"/>
      <c r="K245" s="234"/>
      <c r="L245" s="234"/>
      <c r="M245" s="234"/>
      <c r="N245" s="234"/>
      <c r="O245" s="234"/>
      <c r="P245" s="234"/>
      <c r="Q245" s="234"/>
      <c r="R245" s="234"/>
      <c r="S245" s="234"/>
      <c r="T245" s="234"/>
      <c r="U245" s="234"/>
      <c r="V245" s="234"/>
      <c r="W245" s="234"/>
      <c r="X245" s="234"/>
      <c r="Y245" s="234"/>
    </row>
    <row r="246" spans="1:25" ht="18" customHeight="1" x14ac:dyDescent="0.2">
      <c r="A246" s="234"/>
      <c r="B246" s="923"/>
      <c r="C246" s="90"/>
      <c r="D246" s="404" t="str">
        <f t="shared" si="18"/>
        <v/>
      </c>
      <c r="E246" s="602"/>
      <c r="F246" s="304" t="str">
        <f t="shared" si="19"/>
        <v/>
      </c>
      <c r="G246" s="234"/>
      <c r="H246" s="234"/>
      <c r="I246" s="234"/>
      <c r="J246" s="234"/>
      <c r="K246" s="234"/>
      <c r="L246" s="234"/>
      <c r="M246" s="234"/>
      <c r="N246" s="234"/>
      <c r="O246" s="234"/>
      <c r="P246" s="234"/>
      <c r="Q246" s="234"/>
      <c r="R246" s="234"/>
      <c r="S246" s="234"/>
      <c r="T246" s="234"/>
      <c r="U246" s="234"/>
      <c r="V246" s="234"/>
      <c r="W246" s="234"/>
      <c r="X246" s="234"/>
      <c r="Y246" s="234"/>
    </row>
    <row r="247" spans="1:25" ht="18" customHeight="1" thickBot="1" x14ac:dyDescent="0.25">
      <c r="A247" s="234"/>
      <c r="B247" s="924"/>
      <c r="C247" s="91"/>
      <c r="D247" s="407" t="str">
        <f t="shared" si="18"/>
        <v/>
      </c>
      <c r="E247" s="603"/>
      <c r="F247" s="305" t="str">
        <f t="shared" si="19"/>
        <v/>
      </c>
      <c r="G247" s="632"/>
      <c r="H247" s="234"/>
      <c r="I247" s="234"/>
      <c r="J247" s="234"/>
      <c r="K247" s="234"/>
      <c r="L247" s="234"/>
      <c r="M247" s="234"/>
      <c r="N247" s="234"/>
      <c r="O247" s="234"/>
      <c r="P247" s="234"/>
      <c r="Q247" s="234"/>
      <c r="R247" s="234"/>
      <c r="S247" s="234"/>
      <c r="T247" s="234"/>
      <c r="U247" s="234"/>
      <c r="V247" s="234"/>
      <c r="W247" s="234"/>
      <c r="X247" s="234"/>
      <c r="Y247" s="234"/>
    </row>
    <row r="248" spans="1:25" ht="18" customHeight="1" x14ac:dyDescent="0.2">
      <c r="A248" s="234"/>
      <c r="B248" s="985" t="s">
        <v>197</v>
      </c>
      <c r="C248" s="154"/>
      <c r="D248" s="401" t="str">
        <f t="shared" si="18"/>
        <v/>
      </c>
      <c r="E248" s="601"/>
      <c r="F248" s="303" t="str">
        <f t="shared" si="19"/>
        <v/>
      </c>
      <c r="G248" s="234"/>
      <c r="H248" s="234"/>
      <c r="I248" s="234"/>
      <c r="J248" s="234"/>
      <c r="K248" s="234"/>
      <c r="L248" s="234"/>
      <c r="M248" s="234"/>
      <c r="N248" s="234"/>
      <c r="O248" s="234"/>
      <c r="P248" s="234"/>
      <c r="Q248" s="234"/>
      <c r="R248" s="234"/>
      <c r="S248" s="234"/>
      <c r="T248" s="234"/>
      <c r="U248" s="234"/>
      <c r="V248" s="234"/>
      <c r="W248" s="234"/>
      <c r="X248" s="234"/>
      <c r="Y248" s="234"/>
    </row>
    <row r="249" spans="1:25" ht="18" customHeight="1" x14ac:dyDescent="0.2">
      <c r="A249" s="234"/>
      <c r="B249" s="986"/>
      <c r="C249" s="155"/>
      <c r="D249" s="404" t="str">
        <f t="shared" si="18"/>
        <v/>
      </c>
      <c r="E249" s="602"/>
      <c r="F249" s="304" t="str">
        <f t="shared" si="19"/>
        <v/>
      </c>
      <c r="G249" s="234"/>
      <c r="H249" s="234"/>
      <c r="I249" s="234"/>
      <c r="J249" s="234"/>
      <c r="K249" s="234"/>
      <c r="L249" s="234"/>
      <c r="M249" s="234"/>
      <c r="N249" s="234"/>
      <c r="O249" s="234"/>
      <c r="P249" s="234"/>
      <c r="Q249" s="234"/>
      <c r="R249" s="234"/>
      <c r="S249" s="234"/>
      <c r="T249" s="234"/>
      <c r="U249" s="234"/>
      <c r="V249" s="234"/>
      <c r="W249" s="234"/>
      <c r="X249" s="234"/>
      <c r="Y249" s="234"/>
    </row>
    <row r="250" spans="1:25" ht="18" customHeight="1" x14ac:dyDescent="0.2">
      <c r="A250" s="234"/>
      <c r="B250" s="986"/>
      <c r="C250" s="155"/>
      <c r="D250" s="404" t="str">
        <f t="shared" si="18"/>
        <v/>
      </c>
      <c r="E250" s="602"/>
      <c r="F250" s="304" t="str">
        <f t="shared" si="19"/>
        <v/>
      </c>
      <c r="G250" s="234"/>
      <c r="H250" s="234"/>
      <c r="I250" s="234"/>
      <c r="J250" s="234"/>
      <c r="K250" s="234"/>
      <c r="L250" s="234"/>
      <c r="M250" s="234"/>
      <c r="N250" s="234"/>
      <c r="O250" s="234"/>
      <c r="P250" s="234"/>
      <c r="Q250" s="234"/>
      <c r="R250" s="234"/>
      <c r="S250" s="234"/>
      <c r="T250" s="234"/>
      <c r="U250" s="234"/>
      <c r="V250" s="234"/>
      <c r="W250" s="234"/>
      <c r="X250" s="234"/>
      <c r="Y250" s="234"/>
    </row>
    <row r="251" spans="1:25" ht="18" customHeight="1" x14ac:dyDescent="0.2">
      <c r="A251" s="234"/>
      <c r="B251" s="986"/>
      <c r="C251" s="155"/>
      <c r="D251" s="404" t="str">
        <f t="shared" si="18"/>
        <v/>
      </c>
      <c r="E251" s="602"/>
      <c r="F251" s="304" t="str">
        <f t="shared" si="19"/>
        <v/>
      </c>
      <c r="G251" s="234"/>
      <c r="H251" s="234"/>
      <c r="I251" s="234"/>
      <c r="J251" s="234"/>
      <c r="K251" s="234"/>
      <c r="L251" s="234"/>
      <c r="M251" s="234"/>
      <c r="N251" s="234"/>
      <c r="O251" s="234"/>
      <c r="P251" s="234"/>
      <c r="Q251" s="234"/>
      <c r="R251" s="234"/>
      <c r="S251" s="234"/>
      <c r="T251" s="234"/>
      <c r="U251" s="234"/>
      <c r="V251" s="234"/>
      <c r="W251" s="234"/>
      <c r="X251" s="234"/>
      <c r="Y251" s="234"/>
    </row>
    <row r="252" spans="1:25" ht="18" customHeight="1" x14ac:dyDescent="0.2">
      <c r="A252" s="234"/>
      <c r="B252" s="986"/>
      <c r="C252" s="155"/>
      <c r="D252" s="404" t="str">
        <f t="shared" si="18"/>
        <v/>
      </c>
      <c r="E252" s="602"/>
      <c r="F252" s="304" t="str">
        <f>IF(C252="","",D252*E252)</f>
        <v/>
      </c>
      <c r="G252" s="234"/>
      <c r="H252" s="234"/>
      <c r="I252" s="234"/>
      <c r="J252" s="234"/>
      <c r="K252" s="234"/>
      <c r="L252" s="234"/>
      <c r="M252" s="234"/>
      <c r="N252" s="234"/>
      <c r="O252" s="234"/>
      <c r="P252" s="234"/>
      <c r="Q252" s="234"/>
      <c r="R252" s="234"/>
      <c r="S252" s="234"/>
      <c r="T252" s="234"/>
      <c r="U252" s="234"/>
      <c r="V252" s="234"/>
      <c r="W252" s="234"/>
      <c r="X252" s="234"/>
      <c r="Y252" s="234"/>
    </row>
    <row r="253" spans="1:25" ht="18" customHeight="1" x14ac:dyDescent="0.2">
      <c r="A253" s="234"/>
      <c r="B253" s="986"/>
      <c r="C253" s="155"/>
      <c r="D253" s="404" t="str">
        <f t="shared" si="18"/>
        <v/>
      </c>
      <c r="E253" s="602"/>
      <c r="F253" s="304" t="str">
        <f t="shared" si="19"/>
        <v/>
      </c>
      <c r="G253" s="234"/>
      <c r="H253" s="234"/>
      <c r="I253" s="234"/>
      <c r="J253" s="234"/>
      <c r="K253" s="234"/>
      <c r="L253" s="234"/>
      <c r="M253" s="234"/>
      <c r="N253" s="234"/>
      <c r="O253" s="234"/>
      <c r="P253" s="234"/>
      <c r="Q253" s="234"/>
      <c r="R253" s="234"/>
      <c r="S253" s="234"/>
      <c r="T253" s="234"/>
      <c r="U253" s="234"/>
      <c r="V253" s="234"/>
      <c r="W253" s="234"/>
      <c r="X253" s="234"/>
      <c r="Y253" s="234"/>
    </row>
    <row r="254" spans="1:25" ht="18" customHeight="1" x14ac:dyDescent="0.2">
      <c r="A254" s="234"/>
      <c r="B254" s="986"/>
      <c r="C254" s="155"/>
      <c r="D254" s="404" t="str">
        <f t="shared" si="18"/>
        <v/>
      </c>
      <c r="E254" s="602"/>
      <c r="F254" s="304" t="str">
        <f t="shared" si="19"/>
        <v/>
      </c>
      <c r="G254" s="234"/>
      <c r="H254" s="234"/>
      <c r="I254" s="234"/>
      <c r="J254" s="234"/>
      <c r="K254" s="234"/>
      <c r="L254" s="234"/>
      <c r="M254" s="234"/>
      <c r="N254" s="234"/>
      <c r="O254" s="234"/>
      <c r="P254" s="234"/>
      <c r="Q254" s="234"/>
      <c r="R254" s="234"/>
      <c r="S254" s="234"/>
      <c r="T254" s="234"/>
      <c r="U254" s="234"/>
      <c r="V254" s="234"/>
      <c r="W254" s="234"/>
      <c r="X254" s="234"/>
      <c r="Y254" s="234"/>
    </row>
    <row r="255" spans="1:25" ht="18" customHeight="1" x14ac:dyDescent="0.2">
      <c r="A255" s="234"/>
      <c r="B255" s="986"/>
      <c r="C255" s="155"/>
      <c r="D255" s="404" t="str">
        <f t="shared" si="18"/>
        <v/>
      </c>
      <c r="E255" s="602"/>
      <c r="F255" s="304" t="str">
        <f t="shared" si="19"/>
        <v/>
      </c>
      <c r="G255" s="234"/>
      <c r="H255" s="234"/>
      <c r="I255" s="234"/>
      <c r="J255" s="234"/>
      <c r="K255" s="234"/>
      <c r="L255" s="234"/>
      <c r="M255" s="234"/>
      <c r="N255" s="234"/>
      <c r="O255" s="234"/>
      <c r="P255" s="234"/>
      <c r="Q255" s="234"/>
      <c r="R255" s="234"/>
      <c r="S255" s="234"/>
      <c r="T255" s="234"/>
      <c r="U255" s="234"/>
      <c r="V255" s="234"/>
      <c r="W255" s="234"/>
      <c r="X255" s="234"/>
      <c r="Y255" s="234"/>
    </row>
    <row r="256" spans="1:25" ht="18" customHeight="1" x14ac:dyDescent="0.2">
      <c r="A256" s="234"/>
      <c r="B256" s="986"/>
      <c r="C256" s="155"/>
      <c r="D256" s="404" t="str">
        <f t="shared" si="18"/>
        <v/>
      </c>
      <c r="E256" s="602"/>
      <c r="F256" s="304" t="str">
        <f t="shared" si="19"/>
        <v/>
      </c>
      <c r="G256" s="234"/>
      <c r="H256" s="234"/>
      <c r="I256" s="234"/>
      <c r="J256" s="234"/>
      <c r="K256" s="234"/>
      <c r="L256" s="234"/>
      <c r="M256" s="234"/>
      <c r="N256" s="234"/>
      <c r="O256" s="234"/>
      <c r="P256" s="234"/>
      <c r="Q256" s="234"/>
      <c r="R256" s="234"/>
      <c r="S256" s="234"/>
      <c r="T256" s="234"/>
      <c r="U256" s="234"/>
      <c r="V256" s="234"/>
      <c r="W256" s="234"/>
      <c r="X256" s="234"/>
      <c r="Y256" s="234"/>
    </row>
    <row r="257" spans="1:46" ht="18" customHeight="1" x14ac:dyDescent="0.2">
      <c r="A257" s="234"/>
      <c r="B257" s="986"/>
      <c r="C257" s="155"/>
      <c r="D257" s="404" t="str">
        <f t="shared" si="18"/>
        <v/>
      </c>
      <c r="E257" s="602"/>
      <c r="F257" s="304" t="str">
        <f t="shared" si="19"/>
        <v/>
      </c>
      <c r="G257" s="234"/>
      <c r="H257" s="234"/>
      <c r="I257" s="234"/>
      <c r="J257" s="234"/>
      <c r="K257" s="234"/>
      <c r="L257" s="234"/>
      <c r="M257" s="234"/>
      <c r="N257" s="234"/>
      <c r="O257" s="234"/>
      <c r="P257" s="234"/>
      <c r="Q257" s="234"/>
      <c r="R257" s="234"/>
      <c r="S257" s="234"/>
      <c r="T257" s="234"/>
      <c r="U257" s="234"/>
      <c r="V257" s="234"/>
      <c r="W257" s="234"/>
      <c r="X257" s="234"/>
      <c r="Y257" s="234"/>
    </row>
    <row r="258" spans="1:46" ht="18" customHeight="1" thickBot="1" x14ac:dyDescent="0.25">
      <c r="A258" s="234"/>
      <c r="B258" s="987"/>
      <c r="C258" s="156"/>
      <c r="D258" s="407" t="str">
        <f t="shared" si="18"/>
        <v/>
      </c>
      <c r="E258" s="603"/>
      <c r="F258" s="305" t="str">
        <f t="shared" si="19"/>
        <v/>
      </c>
      <c r="G258" s="234"/>
      <c r="H258" s="234"/>
      <c r="I258" s="234"/>
      <c r="J258" s="234"/>
      <c r="K258" s="234"/>
      <c r="L258" s="234"/>
      <c r="M258" s="234"/>
      <c r="N258" s="234"/>
      <c r="O258" s="234"/>
      <c r="P258" s="234"/>
      <c r="Q258" s="234"/>
      <c r="R258" s="234"/>
      <c r="S258" s="234"/>
      <c r="T258" s="234"/>
      <c r="U258" s="234"/>
      <c r="V258" s="234"/>
      <c r="W258" s="234"/>
      <c r="X258" s="234"/>
      <c r="Y258" s="234"/>
    </row>
    <row r="259" spans="1:46" x14ac:dyDescent="0.2">
      <c r="A259" s="234"/>
      <c r="B259" s="234"/>
      <c r="C259" s="234"/>
      <c r="D259" s="234"/>
      <c r="E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row>
    <row r="260" spans="1:46" ht="16.5" x14ac:dyDescent="0.3">
      <c r="A260" s="234"/>
      <c r="B260" s="234"/>
      <c r="C260" s="234"/>
      <c r="D260" s="234"/>
      <c r="E260" s="234"/>
      <c r="F260" s="234"/>
      <c r="G260" s="65" t="s">
        <v>409</v>
      </c>
      <c r="H260" s="234"/>
      <c r="I260" s="234"/>
      <c r="J260" s="234"/>
      <c r="K260" s="234"/>
      <c r="L260" s="234"/>
      <c r="M260" s="234"/>
      <c r="N260" s="234"/>
      <c r="O260" s="234"/>
      <c r="P260" s="234"/>
      <c r="Q260" s="234"/>
      <c r="R260" s="234"/>
      <c r="S260" s="234"/>
      <c r="T260" s="234"/>
      <c r="U260" s="234"/>
      <c r="V260" s="234"/>
      <c r="W260" s="234"/>
      <c r="X260" s="234"/>
      <c r="Y260" s="234"/>
      <c r="Z260" s="234"/>
      <c r="AA260" s="234"/>
    </row>
    <row r="261" spans="1:46" x14ac:dyDescent="0.2">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row>
    <row r="262" spans="1:46" ht="16.5" customHeight="1" x14ac:dyDescent="0.25">
      <c r="A262" s="234"/>
      <c r="B262" s="249" t="s">
        <v>61</v>
      </c>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row>
    <row r="263" spans="1:46" ht="42.75" customHeight="1" x14ac:dyDescent="0.2">
      <c r="A263" s="234"/>
      <c r="B263" s="999" t="s">
        <v>692</v>
      </c>
      <c r="C263" s="999"/>
      <c r="D263" s="999"/>
      <c r="E263" s="999"/>
      <c r="F263" s="999"/>
      <c r="G263" s="234"/>
      <c r="H263" s="234"/>
      <c r="I263" s="234"/>
      <c r="J263" s="234"/>
      <c r="K263" s="234"/>
      <c r="L263" s="234"/>
      <c r="M263" s="234"/>
      <c r="N263" s="234"/>
      <c r="O263" s="234"/>
      <c r="P263" s="234"/>
      <c r="Q263" s="234"/>
      <c r="R263" s="234"/>
      <c r="S263" s="234"/>
      <c r="T263" s="234"/>
      <c r="U263" s="234"/>
      <c r="V263" s="234"/>
      <c r="W263" s="234"/>
      <c r="X263" s="234"/>
      <c r="Y263" s="234"/>
      <c r="Z263" s="234"/>
      <c r="AA263" s="234"/>
    </row>
    <row r="264" spans="1:46" ht="32.25" customHeight="1" x14ac:dyDescent="0.2">
      <c r="A264" s="234"/>
      <c r="B264" s="999"/>
      <c r="C264" s="999"/>
      <c r="D264" s="999"/>
      <c r="E264" s="999"/>
      <c r="F264" s="999"/>
      <c r="G264" s="234"/>
      <c r="H264" s="234"/>
      <c r="I264" s="234"/>
      <c r="J264" s="234"/>
      <c r="K264" s="234"/>
      <c r="L264" s="234"/>
      <c r="M264" s="234"/>
      <c r="N264" s="234"/>
      <c r="O264" s="234"/>
      <c r="P264" s="234"/>
      <c r="Q264" s="234"/>
      <c r="R264" s="234"/>
      <c r="S264" s="234"/>
      <c r="T264" s="234"/>
      <c r="U264" s="234"/>
      <c r="V264" s="234"/>
      <c r="W264" s="234"/>
      <c r="X264" s="234"/>
      <c r="Y264" s="234"/>
      <c r="Z264" s="234"/>
      <c r="AA264" s="234"/>
    </row>
    <row r="265" spans="1:46" ht="15" x14ac:dyDescent="0.25">
      <c r="A265" s="234"/>
      <c r="B265" s="249"/>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row>
    <row r="266" spans="1:46" x14ac:dyDescent="0.2">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row>
    <row r="267" spans="1:46" x14ac:dyDescent="0.2">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row>
    <row r="268" spans="1:46" x14ac:dyDescent="0.2">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row>
    <row r="269" spans="1:46" ht="15" thickBot="1" x14ac:dyDescent="0.25">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row>
    <row r="270" spans="1:46" ht="100.5" customHeight="1" thickBot="1" x14ac:dyDescent="0.25">
      <c r="A270" s="234"/>
      <c r="B270" s="650" t="s">
        <v>35</v>
      </c>
      <c r="C270" s="279" t="s">
        <v>110</v>
      </c>
      <c r="D270" s="563" t="s">
        <v>57</v>
      </c>
      <c r="E270" s="712" t="s">
        <v>615</v>
      </c>
      <c r="F270" s="545" t="s">
        <v>423</v>
      </c>
      <c r="G270" s="545" t="s">
        <v>621</v>
      </c>
      <c r="H270" s="545" t="s">
        <v>622</v>
      </c>
      <c r="I270" s="545" t="s">
        <v>623</v>
      </c>
      <c r="J270" s="545" t="s">
        <v>424</v>
      </c>
      <c r="K270" s="255" t="s">
        <v>537</v>
      </c>
      <c r="L270" s="546" t="s">
        <v>653</v>
      </c>
      <c r="M270" s="255" t="s">
        <v>655</v>
      </c>
      <c r="N270" s="255" t="s">
        <v>654</v>
      </c>
      <c r="O270" s="234"/>
      <c r="P270" s="234"/>
      <c r="Q270" s="234"/>
      <c r="R270" s="234"/>
      <c r="S270" s="234"/>
      <c r="T270" s="234"/>
      <c r="U270" s="234"/>
      <c r="V270" s="234"/>
      <c r="W270" s="234"/>
      <c r="X270" s="234"/>
      <c r="Y270" s="234"/>
      <c r="Z270" s="234"/>
      <c r="AA270" s="234"/>
      <c r="AB270" s="234" t="s">
        <v>538</v>
      </c>
      <c r="AC270" s="234" t="s">
        <v>651</v>
      </c>
      <c r="AD270" s="234" t="s">
        <v>50</v>
      </c>
      <c r="AE270" s="234" t="s">
        <v>52</v>
      </c>
      <c r="AF270" s="234"/>
      <c r="AG270" s="234"/>
      <c r="AH270" s="234"/>
      <c r="AI270" s="1013" t="s">
        <v>627</v>
      </c>
      <c r="AJ270" s="1013"/>
      <c r="AK270" s="1014"/>
      <c r="AL270" s="1001" t="s">
        <v>647</v>
      </c>
      <c r="AM270" s="1002"/>
      <c r="AN270" s="1003"/>
      <c r="AO270" s="1004" t="s">
        <v>648</v>
      </c>
      <c r="AP270" s="1002"/>
      <c r="AQ270" s="1005"/>
      <c r="AR270" s="1006" t="s">
        <v>649</v>
      </c>
      <c r="AS270" s="1002"/>
      <c r="AT270" s="1002"/>
    </row>
    <row r="271" spans="1:46" ht="18" customHeight="1" x14ac:dyDescent="0.2">
      <c r="A271" s="234"/>
      <c r="B271" s="978" t="s">
        <v>188</v>
      </c>
      <c r="C271" s="180"/>
      <c r="D271" s="509"/>
      <c r="E271" s="510"/>
      <c r="F271" s="502"/>
      <c r="G271" s="502"/>
      <c r="H271" s="502"/>
      <c r="I271" s="502"/>
      <c r="J271" s="713" t="str">
        <f t="shared" ref="J271:J302" si="20">IF(C271="","",IF(D271="",0,VLOOKUP(D271,$B$168:$E$193,4,FALSE)))</f>
        <v/>
      </c>
      <c r="K271" s="347" t="str">
        <f>IF($C271="","",IF($D271="",0,F271*$J271))</f>
        <v/>
      </c>
      <c r="L271" s="348" t="str">
        <f t="shared" ref="L271:N271" si="21">IF($C271="","",IF($D271="",0,G271*$J271))</f>
        <v/>
      </c>
      <c r="M271" s="348" t="str">
        <f t="shared" si="21"/>
        <v/>
      </c>
      <c r="N271" s="349" t="str">
        <f t="shared" si="21"/>
        <v/>
      </c>
      <c r="O271" s="234"/>
      <c r="P271" s="234"/>
      <c r="Q271" s="234"/>
      <c r="R271" s="234"/>
      <c r="S271" s="234"/>
      <c r="T271" s="234"/>
      <c r="U271" s="234"/>
      <c r="V271" s="234"/>
      <c r="W271" s="234"/>
      <c r="X271" s="234"/>
      <c r="Y271" s="234"/>
      <c r="Z271" s="234"/>
      <c r="AA271" s="350" t="str">
        <f t="shared" ref="AA271:AA302" si="22">IF(C271="","",C271)</f>
        <v/>
      </c>
      <c r="AB271" s="369" t="str">
        <f>IF(AA271="","",$E271*K271)</f>
        <v/>
      </c>
      <c r="AC271" s="369" t="str">
        <f t="shared" ref="AC271:AE271" si="23">IF(AB271="","",$E271*L271)</f>
        <v/>
      </c>
      <c r="AD271" s="369" t="str">
        <f t="shared" si="23"/>
        <v/>
      </c>
      <c r="AE271" s="259" t="str">
        <f t="shared" si="23"/>
        <v/>
      </c>
      <c r="AF271" s="714" t="e">
        <f t="shared" ref="AF271:AF285" si="24">VLOOKUP(AA271,$C$204:$F$214,4,FALSE)</f>
        <v>#N/A</v>
      </c>
      <c r="AG271" s="635"/>
      <c r="AH271" s="241" t="str">
        <f t="shared" ref="AH271:AH281" si="25">IF(C204="","",C204)</f>
        <v/>
      </c>
      <c r="AI271" s="235">
        <f t="shared" ref="AI271:AI285" si="26">SUMIF($AA$271:$AA$285,$AH271,$AB$271:$AB$285)</f>
        <v>0</v>
      </c>
      <c r="AJ271" s="235">
        <f t="shared" ref="AJ271:AJ285" si="27">SUMIF($C$271:$C$285,$AH271,$E$271:$E$285)</f>
        <v>0</v>
      </c>
      <c r="AK271" s="235" t="str">
        <f>IF(AH271="","",IF(AJ271=0,0,AI271/AJ271))</f>
        <v/>
      </c>
      <c r="AL271" s="235">
        <f>SUMIF($AA$271:$AA$285,$AH271,$AC$271:$AC$285)</f>
        <v>0</v>
      </c>
      <c r="AM271" s="235">
        <f>AJ271</f>
        <v>0</v>
      </c>
      <c r="AN271" s="235" t="str">
        <f>IF($AH271="","",IF(AM271=0,0,AL271/AM271))</f>
        <v/>
      </c>
      <c r="AO271" s="235">
        <f>SUMIF($AA$271:$AA$285,$AH271,$AD$271:$AD$285)</f>
        <v>0</v>
      </c>
      <c r="AP271" s="235">
        <f>AM271</f>
        <v>0</v>
      </c>
      <c r="AQ271" s="235" t="str">
        <f>IF($AH271="","",IF(AP271=0,0,AO271/AP271))</f>
        <v/>
      </c>
      <c r="AR271" s="235">
        <f>SUMIF($AA$271:$AA$285,$AH271,$AE$271:$AE$285)</f>
        <v>0</v>
      </c>
      <c r="AS271" s="235">
        <f>AP271</f>
        <v>0</v>
      </c>
      <c r="AT271" s="235" t="str">
        <f>IF($AH271="","",IF(AS271=0,0,AR271/AS271))</f>
        <v/>
      </c>
    </row>
    <row r="272" spans="1:46" ht="18" customHeight="1" x14ac:dyDescent="0.2">
      <c r="A272" s="234"/>
      <c r="B272" s="979"/>
      <c r="C272" s="181"/>
      <c r="D272" s="512"/>
      <c r="E272" s="605"/>
      <c r="F272" s="503"/>
      <c r="G272" s="503"/>
      <c r="H272" s="503"/>
      <c r="I272" s="503"/>
      <c r="J272" s="715" t="str">
        <f t="shared" si="20"/>
        <v/>
      </c>
      <c r="K272" s="355" t="str">
        <f t="shared" ref="K272:K335" si="28">IF($C272="","",IF($D272="",0,F272*$J272))</f>
        <v/>
      </c>
      <c r="L272" s="356" t="str">
        <f t="shared" ref="L272:L335" si="29">IF($C272="","",IF($D272="",0,G272*$J272))</f>
        <v/>
      </c>
      <c r="M272" s="356" t="str">
        <f t="shared" ref="M272:M335" si="30">IF($C272="","",IF($D272="",0,H272*$J272))</f>
        <v/>
      </c>
      <c r="N272" s="357" t="str">
        <f t="shared" ref="N272:N335" si="31">IF($C272="","",IF($D272="",0,I272*$J272))</f>
        <v/>
      </c>
      <c r="O272" s="234"/>
      <c r="P272" s="234"/>
      <c r="Q272" s="234"/>
      <c r="R272" s="234"/>
      <c r="S272" s="234"/>
      <c r="T272" s="234"/>
      <c r="U272" s="234"/>
      <c r="V272" s="234"/>
      <c r="W272" s="234"/>
      <c r="X272" s="234"/>
      <c r="Y272" s="234"/>
      <c r="Z272" s="234"/>
      <c r="AA272" s="358" t="str">
        <f t="shared" si="22"/>
        <v/>
      </c>
      <c r="AB272" s="351" t="str">
        <f t="shared" ref="AB272:AB335" si="32">IF(AA272="","",$E272*K272)</f>
        <v/>
      </c>
      <c r="AC272" s="351" t="str">
        <f t="shared" ref="AC272:AC335" si="33">IF(AB272="","",$E272*L272)</f>
        <v/>
      </c>
      <c r="AD272" s="351" t="str">
        <f t="shared" ref="AD272:AD335" si="34">IF(AC272="","",$E272*M272)</f>
        <v/>
      </c>
      <c r="AE272" s="265" t="str">
        <f t="shared" ref="AE272:AE335" si="35">IF(AD272="","",$E272*N272)</f>
        <v/>
      </c>
      <c r="AF272" s="343" t="e">
        <f t="shared" si="24"/>
        <v>#N/A</v>
      </c>
      <c r="AG272" s="246"/>
      <c r="AH272" s="241" t="str">
        <f t="shared" si="25"/>
        <v/>
      </c>
      <c r="AI272" s="235">
        <f t="shared" si="26"/>
        <v>0</v>
      </c>
      <c r="AJ272" s="235">
        <f t="shared" si="27"/>
        <v>0</v>
      </c>
      <c r="AK272" s="235" t="str">
        <f>IF(AH272="","",IF(AJ272=0,0,AI272/AJ272))</f>
        <v/>
      </c>
      <c r="AL272" s="235">
        <f t="shared" ref="AL272:AL285" si="36">SUMIF($AA$271:$AA$285,$AH272,$AC$271:$AC$285)</f>
        <v>0</v>
      </c>
      <c r="AM272" s="235">
        <f t="shared" ref="AM272:AM285" si="37">AJ272</f>
        <v>0</v>
      </c>
      <c r="AN272" s="235" t="str">
        <f t="shared" ref="AN272:AN285" si="38">IF($AH272="","",IF(AM272=0,0,AL272/AM272))</f>
        <v/>
      </c>
      <c r="AO272" s="235">
        <f t="shared" ref="AO272:AO285" si="39">SUMIF($AA$271:$AA$285,$AH272,$AD$271:$AD$285)</f>
        <v>0</v>
      </c>
      <c r="AP272" s="235">
        <f t="shared" ref="AP272:AP285" si="40">AM272</f>
        <v>0</v>
      </c>
      <c r="AQ272" s="235" t="str">
        <f t="shared" ref="AQ272:AQ285" si="41">IF($AH272="","",IF(AP272=0,0,AO272/AP272))</f>
        <v/>
      </c>
      <c r="AR272" s="235">
        <f t="shared" ref="AR272:AR285" si="42">SUMIF($AA$271:$AA$285,$AH272,$AE$271:$AE$285)</f>
        <v>0</v>
      </c>
      <c r="AS272" s="235">
        <f t="shared" ref="AS272:AS285" si="43">AP272</f>
        <v>0</v>
      </c>
      <c r="AT272" s="235" t="str">
        <f t="shared" ref="AT272:AT285" si="44">IF($AH272="","",IF(AS272=0,0,AR272/AS272))</f>
        <v/>
      </c>
    </row>
    <row r="273" spans="1:46" ht="18" customHeight="1" x14ac:dyDescent="0.2">
      <c r="A273" s="234"/>
      <c r="B273" s="979"/>
      <c r="C273" s="181"/>
      <c r="D273" s="512"/>
      <c r="E273" s="605"/>
      <c r="F273" s="503"/>
      <c r="G273" s="503"/>
      <c r="H273" s="503"/>
      <c r="I273" s="503"/>
      <c r="J273" s="715" t="str">
        <f t="shared" si="20"/>
        <v/>
      </c>
      <c r="K273" s="355" t="str">
        <f t="shared" si="28"/>
        <v/>
      </c>
      <c r="L273" s="356" t="str">
        <f t="shared" si="29"/>
        <v/>
      </c>
      <c r="M273" s="356" t="str">
        <f t="shared" si="30"/>
        <v/>
      </c>
      <c r="N273" s="357" t="str">
        <f t="shared" si="31"/>
        <v/>
      </c>
      <c r="O273" s="234"/>
      <c r="P273" s="234"/>
      <c r="Q273" s="234"/>
      <c r="R273" s="234"/>
      <c r="S273" s="234"/>
      <c r="T273" s="234"/>
      <c r="U273" s="234"/>
      <c r="V273" s="234"/>
      <c r="W273" s="234"/>
      <c r="X273" s="234"/>
      <c r="Y273" s="234"/>
      <c r="Z273" s="234"/>
      <c r="AA273" s="358" t="str">
        <f t="shared" si="22"/>
        <v/>
      </c>
      <c r="AB273" s="351" t="str">
        <f t="shared" si="32"/>
        <v/>
      </c>
      <c r="AC273" s="351" t="str">
        <f t="shared" si="33"/>
        <v/>
      </c>
      <c r="AD273" s="351" t="str">
        <f t="shared" si="34"/>
        <v/>
      </c>
      <c r="AE273" s="265" t="str">
        <f t="shared" si="35"/>
        <v/>
      </c>
      <c r="AF273" s="343" t="e">
        <f t="shared" si="24"/>
        <v>#N/A</v>
      </c>
      <c r="AG273" s="246"/>
      <c r="AH273" s="241" t="str">
        <f t="shared" si="25"/>
        <v/>
      </c>
      <c r="AI273" s="235">
        <f t="shared" si="26"/>
        <v>0</v>
      </c>
      <c r="AJ273" s="235">
        <f t="shared" si="27"/>
        <v>0</v>
      </c>
      <c r="AK273" s="235" t="str">
        <f t="shared" ref="AK273:AK336" si="45">IF(AH273="","",IF(AJ273=0,0,AI273/AJ273))</f>
        <v/>
      </c>
      <c r="AL273" s="235">
        <f t="shared" si="36"/>
        <v>0</v>
      </c>
      <c r="AM273" s="235">
        <f t="shared" si="37"/>
        <v>0</v>
      </c>
      <c r="AN273" s="235" t="str">
        <f t="shared" si="38"/>
        <v/>
      </c>
      <c r="AO273" s="235">
        <f t="shared" si="39"/>
        <v>0</v>
      </c>
      <c r="AP273" s="235">
        <f t="shared" si="40"/>
        <v>0</v>
      </c>
      <c r="AQ273" s="235" t="str">
        <f t="shared" si="41"/>
        <v/>
      </c>
      <c r="AR273" s="235">
        <f t="shared" si="42"/>
        <v>0</v>
      </c>
      <c r="AS273" s="235">
        <f t="shared" si="43"/>
        <v>0</v>
      </c>
      <c r="AT273" s="235" t="str">
        <f t="shared" si="44"/>
        <v/>
      </c>
    </row>
    <row r="274" spans="1:46" ht="18" customHeight="1" x14ac:dyDescent="0.2">
      <c r="A274" s="234"/>
      <c r="B274" s="979"/>
      <c r="C274" s="181"/>
      <c r="D274" s="512"/>
      <c r="E274" s="605"/>
      <c r="F274" s="503"/>
      <c r="G274" s="503"/>
      <c r="H274" s="503"/>
      <c r="I274" s="503"/>
      <c r="J274" s="715" t="str">
        <f t="shared" si="20"/>
        <v/>
      </c>
      <c r="K274" s="355" t="str">
        <f t="shared" si="28"/>
        <v/>
      </c>
      <c r="L274" s="356" t="str">
        <f t="shared" si="29"/>
        <v/>
      </c>
      <c r="M274" s="356" t="str">
        <f t="shared" si="30"/>
        <v/>
      </c>
      <c r="N274" s="357" t="str">
        <f t="shared" si="31"/>
        <v/>
      </c>
      <c r="O274" s="234"/>
      <c r="P274" s="234"/>
      <c r="Q274" s="234"/>
      <c r="R274" s="234"/>
      <c r="S274" s="234"/>
      <c r="T274" s="234"/>
      <c r="U274" s="234"/>
      <c r="V274" s="234"/>
      <c r="W274" s="234"/>
      <c r="X274" s="234"/>
      <c r="Y274" s="234"/>
      <c r="Z274" s="234"/>
      <c r="AA274" s="358" t="str">
        <f t="shared" si="22"/>
        <v/>
      </c>
      <c r="AB274" s="351" t="str">
        <f t="shared" si="32"/>
        <v/>
      </c>
      <c r="AC274" s="351" t="str">
        <f t="shared" si="33"/>
        <v/>
      </c>
      <c r="AD274" s="351" t="str">
        <f t="shared" si="34"/>
        <v/>
      </c>
      <c r="AE274" s="265" t="str">
        <f t="shared" si="35"/>
        <v/>
      </c>
      <c r="AF274" s="343" t="e">
        <f t="shared" si="24"/>
        <v>#N/A</v>
      </c>
      <c r="AG274" s="246"/>
      <c r="AH274" s="241" t="str">
        <f t="shared" si="25"/>
        <v/>
      </c>
      <c r="AI274" s="235">
        <f t="shared" si="26"/>
        <v>0</v>
      </c>
      <c r="AJ274" s="235">
        <f t="shared" si="27"/>
        <v>0</v>
      </c>
      <c r="AK274" s="235" t="str">
        <f t="shared" si="45"/>
        <v/>
      </c>
      <c r="AL274" s="235">
        <f t="shared" si="36"/>
        <v>0</v>
      </c>
      <c r="AM274" s="235">
        <f t="shared" si="37"/>
        <v>0</v>
      </c>
      <c r="AN274" s="235" t="str">
        <f t="shared" si="38"/>
        <v/>
      </c>
      <c r="AO274" s="235">
        <f t="shared" si="39"/>
        <v>0</v>
      </c>
      <c r="AP274" s="235">
        <f t="shared" si="40"/>
        <v>0</v>
      </c>
      <c r="AQ274" s="235" t="str">
        <f t="shared" si="41"/>
        <v/>
      </c>
      <c r="AR274" s="235">
        <f t="shared" si="42"/>
        <v>0</v>
      </c>
      <c r="AS274" s="235">
        <f t="shared" si="43"/>
        <v>0</v>
      </c>
      <c r="AT274" s="235" t="str">
        <f t="shared" si="44"/>
        <v/>
      </c>
    </row>
    <row r="275" spans="1:46" ht="18" customHeight="1" x14ac:dyDescent="0.2">
      <c r="A275" s="234"/>
      <c r="B275" s="979"/>
      <c r="C275" s="181"/>
      <c r="D275" s="512"/>
      <c r="E275" s="605"/>
      <c r="F275" s="503"/>
      <c r="G275" s="514"/>
      <c r="H275" s="503"/>
      <c r="I275" s="503"/>
      <c r="J275" s="715" t="str">
        <f t="shared" si="20"/>
        <v/>
      </c>
      <c r="K275" s="355" t="str">
        <f t="shared" si="28"/>
        <v/>
      </c>
      <c r="L275" s="356" t="str">
        <f t="shared" si="29"/>
        <v/>
      </c>
      <c r="M275" s="356" t="str">
        <f t="shared" si="30"/>
        <v/>
      </c>
      <c r="N275" s="357" t="str">
        <f t="shared" si="31"/>
        <v/>
      </c>
      <c r="O275" s="234"/>
      <c r="P275" s="234"/>
      <c r="Q275" s="234"/>
      <c r="R275" s="234"/>
      <c r="S275" s="234"/>
      <c r="T275" s="234"/>
      <c r="U275" s="234"/>
      <c r="V275" s="234"/>
      <c r="W275" s="234"/>
      <c r="X275" s="234"/>
      <c r="Y275" s="234"/>
      <c r="Z275" s="234"/>
      <c r="AA275" s="358" t="str">
        <f t="shared" si="22"/>
        <v/>
      </c>
      <c r="AB275" s="351" t="str">
        <f t="shared" si="32"/>
        <v/>
      </c>
      <c r="AC275" s="351" t="str">
        <f t="shared" si="33"/>
        <v/>
      </c>
      <c r="AD275" s="351" t="str">
        <f t="shared" si="34"/>
        <v/>
      </c>
      <c r="AE275" s="265" t="str">
        <f t="shared" si="35"/>
        <v/>
      </c>
      <c r="AF275" s="343" t="e">
        <f t="shared" si="24"/>
        <v>#N/A</v>
      </c>
      <c r="AG275" s="246"/>
      <c r="AH275" s="241" t="str">
        <f t="shared" si="25"/>
        <v/>
      </c>
      <c r="AI275" s="235">
        <f t="shared" si="26"/>
        <v>0</v>
      </c>
      <c r="AJ275" s="235">
        <f t="shared" si="27"/>
        <v>0</v>
      </c>
      <c r="AK275" s="235" t="str">
        <f t="shared" si="45"/>
        <v/>
      </c>
      <c r="AL275" s="235">
        <f t="shared" si="36"/>
        <v>0</v>
      </c>
      <c r="AM275" s="235">
        <f t="shared" si="37"/>
        <v>0</v>
      </c>
      <c r="AN275" s="235" t="str">
        <f t="shared" si="38"/>
        <v/>
      </c>
      <c r="AO275" s="235">
        <f t="shared" si="39"/>
        <v>0</v>
      </c>
      <c r="AP275" s="235">
        <f t="shared" si="40"/>
        <v>0</v>
      </c>
      <c r="AQ275" s="235" t="str">
        <f t="shared" si="41"/>
        <v/>
      </c>
      <c r="AR275" s="235">
        <f t="shared" si="42"/>
        <v>0</v>
      </c>
      <c r="AS275" s="235">
        <f t="shared" si="43"/>
        <v>0</v>
      </c>
      <c r="AT275" s="235" t="str">
        <f t="shared" si="44"/>
        <v/>
      </c>
    </row>
    <row r="276" spans="1:46" ht="18" customHeight="1" x14ac:dyDescent="0.2">
      <c r="A276" s="234"/>
      <c r="B276" s="979"/>
      <c r="C276" s="181"/>
      <c r="D276" s="512"/>
      <c r="E276" s="605"/>
      <c r="F276" s="503"/>
      <c r="G276" s="514"/>
      <c r="H276" s="503"/>
      <c r="I276" s="503"/>
      <c r="J276" s="715" t="str">
        <f t="shared" si="20"/>
        <v/>
      </c>
      <c r="K276" s="355" t="str">
        <f t="shared" si="28"/>
        <v/>
      </c>
      <c r="L276" s="356" t="str">
        <f t="shared" si="29"/>
        <v/>
      </c>
      <c r="M276" s="356" t="str">
        <f t="shared" si="30"/>
        <v/>
      </c>
      <c r="N276" s="357" t="str">
        <f t="shared" si="31"/>
        <v/>
      </c>
      <c r="O276" s="234"/>
      <c r="P276" s="234"/>
      <c r="Q276" s="234"/>
      <c r="R276" s="234"/>
      <c r="S276" s="234"/>
      <c r="T276" s="234"/>
      <c r="U276" s="234"/>
      <c r="V276" s="234"/>
      <c r="W276" s="234"/>
      <c r="X276" s="234"/>
      <c r="Y276" s="234"/>
      <c r="Z276" s="234"/>
      <c r="AA276" s="358" t="str">
        <f t="shared" si="22"/>
        <v/>
      </c>
      <c r="AB276" s="351" t="str">
        <f t="shared" si="32"/>
        <v/>
      </c>
      <c r="AC276" s="351" t="str">
        <f t="shared" si="33"/>
        <v/>
      </c>
      <c r="AD276" s="351" t="str">
        <f t="shared" si="34"/>
        <v/>
      </c>
      <c r="AE276" s="265" t="str">
        <f t="shared" si="35"/>
        <v/>
      </c>
      <c r="AF276" s="343" t="e">
        <f t="shared" si="24"/>
        <v>#N/A</v>
      </c>
      <c r="AG276" s="246"/>
      <c r="AH276" s="241" t="str">
        <f t="shared" si="25"/>
        <v/>
      </c>
      <c r="AI276" s="235">
        <f t="shared" si="26"/>
        <v>0</v>
      </c>
      <c r="AJ276" s="235">
        <f t="shared" si="27"/>
        <v>0</v>
      </c>
      <c r="AK276" s="235" t="str">
        <f t="shared" si="45"/>
        <v/>
      </c>
      <c r="AL276" s="235">
        <f t="shared" si="36"/>
        <v>0</v>
      </c>
      <c r="AM276" s="235">
        <f t="shared" si="37"/>
        <v>0</v>
      </c>
      <c r="AN276" s="235" t="str">
        <f t="shared" si="38"/>
        <v/>
      </c>
      <c r="AO276" s="235">
        <f t="shared" si="39"/>
        <v>0</v>
      </c>
      <c r="AP276" s="235">
        <f t="shared" si="40"/>
        <v>0</v>
      </c>
      <c r="AQ276" s="235" t="str">
        <f t="shared" si="41"/>
        <v/>
      </c>
      <c r="AR276" s="235">
        <f t="shared" si="42"/>
        <v>0</v>
      </c>
      <c r="AS276" s="235">
        <f t="shared" si="43"/>
        <v>0</v>
      </c>
      <c r="AT276" s="235" t="str">
        <f t="shared" si="44"/>
        <v/>
      </c>
    </row>
    <row r="277" spans="1:46" ht="18" customHeight="1" x14ac:dyDescent="0.2">
      <c r="A277" s="234"/>
      <c r="B277" s="979"/>
      <c r="C277" s="159"/>
      <c r="D277" s="512"/>
      <c r="E277" s="605"/>
      <c r="F277" s="503"/>
      <c r="G277" s="514"/>
      <c r="H277" s="503"/>
      <c r="I277" s="503"/>
      <c r="J277" s="715" t="str">
        <f t="shared" si="20"/>
        <v/>
      </c>
      <c r="K277" s="355" t="str">
        <f t="shared" si="28"/>
        <v/>
      </c>
      <c r="L277" s="356" t="str">
        <f t="shared" si="29"/>
        <v/>
      </c>
      <c r="M277" s="356" t="str">
        <f t="shared" si="30"/>
        <v/>
      </c>
      <c r="N277" s="357" t="str">
        <f t="shared" si="31"/>
        <v/>
      </c>
      <c r="O277" s="234"/>
      <c r="P277" s="234"/>
      <c r="Q277" s="234"/>
      <c r="R277" s="234"/>
      <c r="S277" s="234"/>
      <c r="T277" s="234"/>
      <c r="U277" s="234"/>
      <c r="V277" s="234"/>
      <c r="W277" s="234"/>
      <c r="X277" s="234"/>
      <c r="Y277" s="234"/>
      <c r="Z277" s="234"/>
      <c r="AA277" s="358" t="str">
        <f t="shared" si="22"/>
        <v/>
      </c>
      <c r="AB277" s="351" t="str">
        <f t="shared" si="32"/>
        <v/>
      </c>
      <c r="AC277" s="351" t="str">
        <f t="shared" si="33"/>
        <v/>
      </c>
      <c r="AD277" s="351" t="str">
        <f t="shared" si="34"/>
        <v/>
      </c>
      <c r="AE277" s="265" t="str">
        <f t="shared" si="35"/>
        <v/>
      </c>
      <c r="AF277" s="343" t="e">
        <f t="shared" si="24"/>
        <v>#N/A</v>
      </c>
      <c r="AG277" s="246"/>
      <c r="AH277" s="241" t="str">
        <f t="shared" si="25"/>
        <v/>
      </c>
      <c r="AI277" s="235">
        <f t="shared" si="26"/>
        <v>0</v>
      </c>
      <c r="AJ277" s="235">
        <f t="shared" si="27"/>
        <v>0</v>
      </c>
      <c r="AK277" s="235" t="str">
        <f t="shared" si="45"/>
        <v/>
      </c>
      <c r="AL277" s="235">
        <f t="shared" si="36"/>
        <v>0</v>
      </c>
      <c r="AM277" s="235">
        <f t="shared" si="37"/>
        <v>0</v>
      </c>
      <c r="AN277" s="235" t="str">
        <f t="shared" si="38"/>
        <v/>
      </c>
      <c r="AO277" s="235">
        <f t="shared" si="39"/>
        <v>0</v>
      </c>
      <c r="AP277" s="235">
        <f t="shared" si="40"/>
        <v>0</v>
      </c>
      <c r="AQ277" s="235" t="str">
        <f t="shared" si="41"/>
        <v/>
      </c>
      <c r="AR277" s="235">
        <f t="shared" si="42"/>
        <v>0</v>
      </c>
      <c r="AS277" s="235">
        <f t="shared" si="43"/>
        <v>0</v>
      </c>
      <c r="AT277" s="235" t="str">
        <f t="shared" si="44"/>
        <v/>
      </c>
    </row>
    <row r="278" spans="1:46" ht="18" customHeight="1" x14ac:dyDescent="0.2">
      <c r="A278" s="234"/>
      <c r="B278" s="979"/>
      <c r="C278" s="159"/>
      <c r="D278" s="512"/>
      <c r="E278" s="605"/>
      <c r="F278" s="503"/>
      <c r="G278" s="514"/>
      <c r="H278" s="503"/>
      <c r="I278" s="503"/>
      <c r="J278" s="715" t="str">
        <f t="shared" si="20"/>
        <v/>
      </c>
      <c r="K278" s="355" t="str">
        <f t="shared" si="28"/>
        <v/>
      </c>
      <c r="L278" s="356" t="str">
        <f t="shared" si="29"/>
        <v/>
      </c>
      <c r="M278" s="356" t="str">
        <f t="shared" si="30"/>
        <v/>
      </c>
      <c r="N278" s="357" t="str">
        <f t="shared" si="31"/>
        <v/>
      </c>
      <c r="O278" s="234"/>
      <c r="P278" s="234"/>
      <c r="Q278" s="234"/>
      <c r="R278" s="234"/>
      <c r="S278" s="234"/>
      <c r="T278" s="234"/>
      <c r="U278" s="234"/>
      <c r="V278" s="234"/>
      <c r="W278" s="234"/>
      <c r="X278" s="234"/>
      <c r="Y278" s="234"/>
      <c r="Z278" s="234"/>
      <c r="AA278" s="358" t="str">
        <f t="shared" si="22"/>
        <v/>
      </c>
      <c r="AB278" s="351" t="str">
        <f t="shared" si="32"/>
        <v/>
      </c>
      <c r="AC278" s="351" t="str">
        <f t="shared" si="33"/>
        <v/>
      </c>
      <c r="AD278" s="351" t="str">
        <f t="shared" si="34"/>
        <v/>
      </c>
      <c r="AE278" s="265" t="str">
        <f t="shared" si="35"/>
        <v/>
      </c>
      <c r="AF278" s="343" t="e">
        <f t="shared" si="24"/>
        <v>#N/A</v>
      </c>
      <c r="AG278" s="246"/>
      <c r="AH278" s="241" t="str">
        <f t="shared" si="25"/>
        <v/>
      </c>
      <c r="AI278" s="235">
        <f t="shared" si="26"/>
        <v>0</v>
      </c>
      <c r="AJ278" s="235">
        <f t="shared" si="27"/>
        <v>0</v>
      </c>
      <c r="AK278" s="235" t="str">
        <f t="shared" si="45"/>
        <v/>
      </c>
      <c r="AL278" s="235">
        <f t="shared" si="36"/>
        <v>0</v>
      </c>
      <c r="AM278" s="235">
        <f t="shared" si="37"/>
        <v>0</v>
      </c>
      <c r="AN278" s="235" t="str">
        <f t="shared" si="38"/>
        <v/>
      </c>
      <c r="AO278" s="235">
        <f t="shared" si="39"/>
        <v>0</v>
      </c>
      <c r="AP278" s="235">
        <f t="shared" si="40"/>
        <v>0</v>
      </c>
      <c r="AQ278" s="235" t="str">
        <f t="shared" si="41"/>
        <v/>
      </c>
      <c r="AR278" s="235">
        <f t="shared" si="42"/>
        <v>0</v>
      </c>
      <c r="AS278" s="235">
        <f t="shared" si="43"/>
        <v>0</v>
      </c>
      <c r="AT278" s="235" t="str">
        <f t="shared" si="44"/>
        <v/>
      </c>
    </row>
    <row r="279" spans="1:46" ht="18" customHeight="1" x14ac:dyDescent="0.2">
      <c r="A279" s="234"/>
      <c r="B279" s="979"/>
      <c r="C279" s="159"/>
      <c r="D279" s="512"/>
      <c r="E279" s="605"/>
      <c r="F279" s="503"/>
      <c r="G279" s="514"/>
      <c r="H279" s="503"/>
      <c r="I279" s="503"/>
      <c r="J279" s="715" t="str">
        <f t="shared" si="20"/>
        <v/>
      </c>
      <c r="K279" s="355" t="str">
        <f t="shared" si="28"/>
        <v/>
      </c>
      <c r="L279" s="356" t="str">
        <f t="shared" si="29"/>
        <v/>
      </c>
      <c r="M279" s="356" t="str">
        <f t="shared" si="30"/>
        <v/>
      </c>
      <c r="N279" s="357" t="str">
        <f t="shared" si="31"/>
        <v/>
      </c>
      <c r="O279" s="234"/>
      <c r="P279" s="234"/>
      <c r="Q279" s="234"/>
      <c r="R279" s="234"/>
      <c r="S279" s="234"/>
      <c r="T279" s="234"/>
      <c r="U279" s="234"/>
      <c r="V279" s="234"/>
      <c r="W279" s="234"/>
      <c r="X279" s="234"/>
      <c r="Y279" s="234"/>
      <c r="Z279" s="234"/>
      <c r="AA279" s="358" t="str">
        <f t="shared" si="22"/>
        <v/>
      </c>
      <c r="AB279" s="351" t="str">
        <f t="shared" si="32"/>
        <v/>
      </c>
      <c r="AC279" s="351" t="str">
        <f t="shared" si="33"/>
        <v/>
      </c>
      <c r="AD279" s="351" t="str">
        <f t="shared" si="34"/>
        <v/>
      </c>
      <c r="AE279" s="265" t="str">
        <f t="shared" si="35"/>
        <v/>
      </c>
      <c r="AF279" s="343" t="e">
        <f t="shared" si="24"/>
        <v>#N/A</v>
      </c>
      <c r="AG279" s="246"/>
      <c r="AH279" s="241" t="str">
        <f t="shared" si="25"/>
        <v/>
      </c>
      <c r="AI279" s="235">
        <f t="shared" si="26"/>
        <v>0</v>
      </c>
      <c r="AJ279" s="235">
        <f t="shared" si="27"/>
        <v>0</v>
      </c>
      <c r="AK279" s="235" t="str">
        <f t="shared" si="45"/>
        <v/>
      </c>
      <c r="AL279" s="235">
        <f t="shared" si="36"/>
        <v>0</v>
      </c>
      <c r="AM279" s="235">
        <f t="shared" si="37"/>
        <v>0</v>
      </c>
      <c r="AN279" s="235" t="str">
        <f t="shared" si="38"/>
        <v/>
      </c>
      <c r="AO279" s="235">
        <f t="shared" si="39"/>
        <v>0</v>
      </c>
      <c r="AP279" s="235">
        <f t="shared" si="40"/>
        <v>0</v>
      </c>
      <c r="AQ279" s="235" t="str">
        <f t="shared" si="41"/>
        <v/>
      </c>
      <c r="AR279" s="235">
        <f t="shared" si="42"/>
        <v>0</v>
      </c>
      <c r="AS279" s="235">
        <f t="shared" si="43"/>
        <v>0</v>
      </c>
      <c r="AT279" s="235" t="str">
        <f t="shared" si="44"/>
        <v/>
      </c>
    </row>
    <row r="280" spans="1:46" ht="18" customHeight="1" x14ac:dyDescent="0.2">
      <c r="A280" s="234"/>
      <c r="B280" s="979"/>
      <c r="C280" s="159"/>
      <c r="D280" s="512"/>
      <c r="E280" s="605"/>
      <c r="F280" s="503"/>
      <c r="G280" s="514"/>
      <c r="H280" s="503"/>
      <c r="I280" s="503"/>
      <c r="J280" s="715" t="str">
        <f t="shared" si="20"/>
        <v/>
      </c>
      <c r="K280" s="355" t="str">
        <f t="shared" si="28"/>
        <v/>
      </c>
      <c r="L280" s="356" t="str">
        <f t="shared" si="29"/>
        <v/>
      </c>
      <c r="M280" s="356" t="str">
        <f t="shared" si="30"/>
        <v/>
      </c>
      <c r="N280" s="357" t="str">
        <f t="shared" si="31"/>
        <v/>
      </c>
      <c r="O280" s="234"/>
      <c r="P280" s="234"/>
      <c r="Q280" s="234"/>
      <c r="R280" s="234"/>
      <c r="S280" s="234"/>
      <c r="T280" s="234"/>
      <c r="U280" s="234"/>
      <c r="V280" s="234"/>
      <c r="W280" s="234"/>
      <c r="X280" s="234"/>
      <c r="Y280" s="234"/>
      <c r="Z280" s="234"/>
      <c r="AA280" s="358" t="str">
        <f t="shared" si="22"/>
        <v/>
      </c>
      <c r="AB280" s="351" t="str">
        <f t="shared" si="32"/>
        <v/>
      </c>
      <c r="AC280" s="351" t="str">
        <f t="shared" si="33"/>
        <v/>
      </c>
      <c r="AD280" s="351" t="str">
        <f t="shared" si="34"/>
        <v/>
      </c>
      <c r="AE280" s="265" t="str">
        <f t="shared" si="35"/>
        <v/>
      </c>
      <c r="AF280" s="343" t="e">
        <f t="shared" si="24"/>
        <v>#N/A</v>
      </c>
      <c r="AG280" s="246"/>
      <c r="AH280" s="241" t="str">
        <f t="shared" si="25"/>
        <v/>
      </c>
      <c r="AI280" s="235">
        <f t="shared" si="26"/>
        <v>0</v>
      </c>
      <c r="AJ280" s="235">
        <f t="shared" si="27"/>
        <v>0</v>
      </c>
      <c r="AK280" s="235" t="str">
        <f t="shared" si="45"/>
        <v/>
      </c>
      <c r="AL280" s="235">
        <f t="shared" si="36"/>
        <v>0</v>
      </c>
      <c r="AM280" s="235">
        <f t="shared" si="37"/>
        <v>0</v>
      </c>
      <c r="AN280" s="235" t="str">
        <f t="shared" si="38"/>
        <v/>
      </c>
      <c r="AO280" s="235">
        <f t="shared" si="39"/>
        <v>0</v>
      </c>
      <c r="AP280" s="235">
        <f t="shared" si="40"/>
        <v>0</v>
      </c>
      <c r="AQ280" s="235" t="str">
        <f t="shared" si="41"/>
        <v/>
      </c>
      <c r="AR280" s="235">
        <f t="shared" si="42"/>
        <v>0</v>
      </c>
      <c r="AS280" s="235">
        <f t="shared" si="43"/>
        <v>0</v>
      </c>
      <c r="AT280" s="235" t="str">
        <f t="shared" si="44"/>
        <v/>
      </c>
    </row>
    <row r="281" spans="1:46" ht="18" customHeight="1" x14ac:dyDescent="0.2">
      <c r="A281" s="234"/>
      <c r="B281" s="979"/>
      <c r="C281" s="159"/>
      <c r="D281" s="512"/>
      <c r="E281" s="605"/>
      <c r="F281" s="503"/>
      <c r="G281" s="514"/>
      <c r="H281" s="503"/>
      <c r="I281" s="503"/>
      <c r="J281" s="715" t="str">
        <f t="shared" si="20"/>
        <v/>
      </c>
      <c r="K281" s="355" t="str">
        <f t="shared" si="28"/>
        <v/>
      </c>
      <c r="L281" s="356" t="str">
        <f t="shared" si="29"/>
        <v/>
      </c>
      <c r="M281" s="356" t="str">
        <f t="shared" si="30"/>
        <v/>
      </c>
      <c r="N281" s="357" t="str">
        <f t="shared" si="31"/>
        <v/>
      </c>
      <c r="O281" s="234"/>
      <c r="P281" s="234"/>
      <c r="Q281" s="234"/>
      <c r="R281" s="234"/>
      <c r="S281" s="234"/>
      <c r="T281" s="234"/>
      <c r="U281" s="234"/>
      <c r="V281" s="234"/>
      <c r="W281" s="234"/>
      <c r="X281" s="234"/>
      <c r="Y281" s="234"/>
      <c r="Z281" s="234"/>
      <c r="AA281" s="358" t="str">
        <f t="shared" si="22"/>
        <v/>
      </c>
      <c r="AB281" s="351" t="str">
        <f t="shared" si="32"/>
        <v/>
      </c>
      <c r="AC281" s="351" t="str">
        <f t="shared" si="33"/>
        <v/>
      </c>
      <c r="AD281" s="351" t="str">
        <f t="shared" si="34"/>
        <v/>
      </c>
      <c r="AE281" s="265" t="str">
        <f t="shared" si="35"/>
        <v/>
      </c>
      <c r="AF281" s="343" t="e">
        <f t="shared" si="24"/>
        <v>#N/A</v>
      </c>
      <c r="AG281" s="246"/>
      <c r="AH281" s="241" t="str">
        <f t="shared" si="25"/>
        <v/>
      </c>
      <c r="AI281" s="235">
        <f t="shared" si="26"/>
        <v>0</v>
      </c>
      <c r="AJ281" s="235">
        <f t="shared" si="27"/>
        <v>0</v>
      </c>
      <c r="AK281" s="235" t="str">
        <f t="shared" si="45"/>
        <v/>
      </c>
      <c r="AL281" s="235">
        <f t="shared" si="36"/>
        <v>0</v>
      </c>
      <c r="AM281" s="235">
        <f t="shared" si="37"/>
        <v>0</v>
      </c>
      <c r="AN281" s="235" t="str">
        <f t="shared" si="38"/>
        <v/>
      </c>
      <c r="AO281" s="235">
        <f t="shared" si="39"/>
        <v>0</v>
      </c>
      <c r="AP281" s="235">
        <f t="shared" si="40"/>
        <v>0</v>
      </c>
      <c r="AQ281" s="235" t="str">
        <f t="shared" si="41"/>
        <v/>
      </c>
      <c r="AR281" s="235">
        <f t="shared" si="42"/>
        <v>0</v>
      </c>
      <c r="AS281" s="235">
        <f t="shared" si="43"/>
        <v>0</v>
      </c>
      <c r="AT281" s="235" t="str">
        <f t="shared" si="44"/>
        <v/>
      </c>
    </row>
    <row r="282" spans="1:46" ht="18" customHeight="1" x14ac:dyDescent="0.2">
      <c r="A282" s="234"/>
      <c r="B282" s="979"/>
      <c r="C282" s="159"/>
      <c r="D282" s="512"/>
      <c r="E282" s="605"/>
      <c r="F282" s="503"/>
      <c r="G282" s="514"/>
      <c r="H282" s="503"/>
      <c r="I282" s="503"/>
      <c r="J282" s="715" t="str">
        <f t="shared" si="20"/>
        <v/>
      </c>
      <c r="K282" s="355" t="str">
        <f t="shared" si="28"/>
        <v/>
      </c>
      <c r="L282" s="356" t="str">
        <f t="shared" si="29"/>
        <v/>
      </c>
      <c r="M282" s="356" t="str">
        <f t="shared" si="30"/>
        <v/>
      </c>
      <c r="N282" s="357" t="str">
        <f t="shared" si="31"/>
        <v/>
      </c>
      <c r="O282" s="234"/>
      <c r="P282" s="234"/>
      <c r="Q282" s="234"/>
      <c r="R282" s="234"/>
      <c r="S282" s="234"/>
      <c r="T282" s="234"/>
      <c r="U282" s="234"/>
      <c r="V282" s="234"/>
      <c r="W282" s="234"/>
      <c r="X282" s="234"/>
      <c r="Y282" s="234"/>
      <c r="Z282" s="234"/>
      <c r="AA282" s="358" t="str">
        <f t="shared" si="22"/>
        <v/>
      </c>
      <c r="AB282" s="351" t="str">
        <f t="shared" si="32"/>
        <v/>
      </c>
      <c r="AC282" s="351" t="str">
        <f t="shared" si="33"/>
        <v/>
      </c>
      <c r="AD282" s="351" t="str">
        <f t="shared" si="34"/>
        <v/>
      </c>
      <c r="AE282" s="265" t="str">
        <f t="shared" si="35"/>
        <v/>
      </c>
      <c r="AF282" s="343" t="e">
        <f t="shared" si="24"/>
        <v>#N/A</v>
      </c>
      <c r="AG282" s="246"/>
      <c r="AH282" s="241"/>
      <c r="AI282" s="235">
        <f t="shared" si="26"/>
        <v>0</v>
      </c>
      <c r="AJ282" s="235">
        <f t="shared" si="27"/>
        <v>0</v>
      </c>
      <c r="AK282" s="235" t="str">
        <f t="shared" si="45"/>
        <v/>
      </c>
      <c r="AL282" s="235">
        <f t="shared" si="36"/>
        <v>0</v>
      </c>
      <c r="AM282" s="235">
        <f t="shared" si="37"/>
        <v>0</v>
      </c>
      <c r="AN282" s="235" t="str">
        <f t="shared" si="38"/>
        <v/>
      </c>
      <c r="AO282" s="235">
        <f t="shared" si="39"/>
        <v>0</v>
      </c>
      <c r="AP282" s="235">
        <f t="shared" si="40"/>
        <v>0</v>
      </c>
      <c r="AQ282" s="235" t="str">
        <f t="shared" si="41"/>
        <v/>
      </c>
      <c r="AR282" s="235">
        <f t="shared" si="42"/>
        <v>0</v>
      </c>
      <c r="AS282" s="235">
        <f t="shared" si="43"/>
        <v>0</v>
      </c>
      <c r="AT282" s="235" t="str">
        <f t="shared" si="44"/>
        <v/>
      </c>
    </row>
    <row r="283" spans="1:46" ht="18" customHeight="1" x14ac:dyDescent="0.2">
      <c r="A283" s="234"/>
      <c r="B283" s="979"/>
      <c r="C283" s="159"/>
      <c r="D283" s="512"/>
      <c r="E283" s="605"/>
      <c r="F283" s="503"/>
      <c r="G283" s="514"/>
      <c r="H283" s="503"/>
      <c r="I283" s="503"/>
      <c r="J283" s="715" t="str">
        <f t="shared" si="20"/>
        <v/>
      </c>
      <c r="K283" s="355" t="str">
        <f t="shared" si="28"/>
        <v/>
      </c>
      <c r="L283" s="356" t="str">
        <f t="shared" si="29"/>
        <v/>
      </c>
      <c r="M283" s="356" t="str">
        <f t="shared" si="30"/>
        <v/>
      </c>
      <c r="N283" s="357" t="str">
        <f t="shared" si="31"/>
        <v/>
      </c>
      <c r="O283" s="234"/>
      <c r="P283" s="234"/>
      <c r="Q283" s="234"/>
      <c r="R283" s="234"/>
      <c r="S283" s="234"/>
      <c r="T283" s="234"/>
      <c r="U283" s="234"/>
      <c r="V283" s="234"/>
      <c r="W283" s="234"/>
      <c r="X283" s="234"/>
      <c r="Y283" s="234"/>
      <c r="Z283" s="234"/>
      <c r="AA283" s="358" t="str">
        <f t="shared" si="22"/>
        <v/>
      </c>
      <c r="AB283" s="351" t="str">
        <f t="shared" si="32"/>
        <v/>
      </c>
      <c r="AC283" s="351" t="str">
        <f t="shared" si="33"/>
        <v/>
      </c>
      <c r="AD283" s="351" t="str">
        <f t="shared" si="34"/>
        <v/>
      </c>
      <c r="AE283" s="265" t="str">
        <f t="shared" si="35"/>
        <v/>
      </c>
      <c r="AF283" s="343" t="e">
        <f t="shared" si="24"/>
        <v>#N/A</v>
      </c>
      <c r="AG283" s="246"/>
      <c r="AH283" s="241"/>
      <c r="AI283" s="235">
        <f t="shared" si="26"/>
        <v>0</v>
      </c>
      <c r="AJ283" s="235">
        <f t="shared" si="27"/>
        <v>0</v>
      </c>
      <c r="AK283" s="235" t="str">
        <f t="shared" si="45"/>
        <v/>
      </c>
      <c r="AL283" s="235">
        <f t="shared" si="36"/>
        <v>0</v>
      </c>
      <c r="AM283" s="235">
        <f t="shared" si="37"/>
        <v>0</v>
      </c>
      <c r="AN283" s="235" t="str">
        <f t="shared" si="38"/>
        <v/>
      </c>
      <c r="AO283" s="235">
        <f t="shared" si="39"/>
        <v>0</v>
      </c>
      <c r="AP283" s="235">
        <f t="shared" si="40"/>
        <v>0</v>
      </c>
      <c r="AQ283" s="235" t="str">
        <f t="shared" si="41"/>
        <v/>
      </c>
      <c r="AR283" s="235">
        <f t="shared" si="42"/>
        <v>0</v>
      </c>
      <c r="AS283" s="235">
        <f t="shared" si="43"/>
        <v>0</v>
      </c>
      <c r="AT283" s="235" t="str">
        <f t="shared" si="44"/>
        <v/>
      </c>
    </row>
    <row r="284" spans="1:46" ht="18" customHeight="1" x14ac:dyDescent="0.2">
      <c r="A284" s="234"/>
      <c r="B284" s="979"/>
      <c r="C284" s="159"/>
      <c r="D284" s="512"/>
      <c r="E284" s="605"/>
      <c r="F284" s="503"/>
      <c r="G284" s="514"/>
      <c r="H284" s="503"/>
      <c r="I284" s="503"/>
      <c r="J284" s="715" t="str">
        <f t="shared" si="20"/>
        <v/>
      </c>
      <c r="K284" s="355" t="str">
        <f t="shared" si="28"/>
        <v/>
      </c>
      <c r="L284" s="356" t="str">
        <f t="shared" si="29"/>
        <v/>
      </c>
      <c r="M284" s="356" t="str">
        <f t="shared" si="30"/>
        <v/>
      </c>
      <c r="N284" s="357" t="str">
        <f t="shared" si="31"/>
        <v/>
      </c>
      <c r="O284" s="234"/>
      <c r="P284" s="234"/>
      <c r="Q284" s="234"/>
      <c r="R284" s="234"/>
      <c r="S284" s="234"/>
      <c r="T284" s="234"/>
      <c r="U284" s="234"/>
      <c r="V284" s="234"/>
      <c r="W284" s="234"/>
      <c r="X284" s="234"/>
      <c r="Y284" s="234"/>
      <c r="Z284" s="234"/>
      <c r="AA284" s="358" t="str">
        <f t="shared" si="22"/>
        <v/>
      </c>
      <c r="AB284" s="351" t="str">
        <f t="shared" si="32"/>
        <v/>
      </c>
      <c r="AC284" s="351" t="str">
        <f t="shared" si="33"/>
        <v/>
      </c>
      <c r="AD284" s="351" t="str">
        <f t="shared" si="34"/>
        <v/>
      </c>
      <c r="AE284" s="265" t="str">
        <f t="shared" si="35"/>
        <v/>
      </c>
      <c r="AF284" s="343" t="e">
        <f t="shared" si="24"/>
        <v>#N/A</v>
      </c>
      <c r="AG284" s="246"/>
      <c r="AH284" s="241"/>
      <c r="AI284" s="235">
        <f t="shared" si="26"/>
        <v>0</v>
      </c>
      <c r="AJ284" s="235">
        <f t="shared" si="27"/>
        <v>0</v>
      </c>
      <c r="AK284" s="235" t="str">
        <f t="shared" si="45"/>
        <v/>
      </c>
      <c r="AL284" s="235">
        <f t="shared" si="36"/>
        <v>0</v>
      </c>
      <c r="AM284" s="235">
        <f t="shared" si="37"/>
        <v>0</v>
      </c>
      <c r="AN284" s="235" t="str">
        <f t="shared" si="38"/>
        <v/>
      </c>
      <c r="AO284" s="235">
        <f t="shared" si="39"/>
        <v>0</v>
      </c>
      <c r="AP284" s="235">
        <f t="shared" si="40"/>
        <v>0</v>
      </c>
      <c r="AQ284" s="235" t="str">
        <f t="shared" si="41"/>
        <v/>
      </c>
      <c r="AR284" s="235">
        <f t="shared" si="42"/>
        <v>0</v>
      </c>
      <c r="AS284" s="235">
        <f t="shared" si="43"/>
        <v>0</v>
      </c>
      <c r="AT284" s="235" t="str">
        <f t="shared" si="44"/>
        <v/>
      </c>
    </row>
    <row r="285" spans="1:46" ht="18" customHeight="1" thickBot="1" x14ac:dyDescent="0.25">
      <c r="A285" s="234"/>
      <c r="B285" s="980"/>
      <c r="C285" s="160"/>
      <c r="D285" s="516"/>
      <c r="E285" s="608"/>
      <c r="F285" s="505"/>
      <c r="G285" s="518"/>
      <c r="H285" s="505"/>
      <c r="I285" s="505"/>
      <c r="J285" s="716" t="str">
        <f t="shared" si="20"/>
        <v/>
      </c>
      <c r="K285" s="371" t="str">
        <f t="shared" si="28"/>
        <v/>
      </c>
      <c r="L285" s="372" t="str">
        <f t="shared" si="29"/>
        <v/>
      </c>
      <c r="M285" s="372" t="str">
        <f t="shared" si="30"/>
        <v/>
      </c>
      <c r="N285" s="373" t="str">
        <f t="shared" si="31"/>
        <v/>
      </c>
      <c r="O285" s="234"/>
      <c r="P285" s="234"/>
      <c r="Q285" s="234"/>
      <c r="R285" s="234"/>
      <c r="S285" s="234"/>
      <c r="T285" s="234"/>
      <c r="U285" s="234"/>
      <c r="V285" s="234"/>
      <c r="W285" s="234"/>
      <c r="X285" s="234"/>
      <c r="Y285" s="234"/>
      <c r="Z285" s="234"/>
      <c r="AA285" s="374" t="str">
        <f t="shared" si="22"/>
        <v/>
      </c>
      <c r="AB285" s="375" t="str">
        <f t="shared" si="32"/>
        <v/>
      </c>
      <c r="AC285" s="375" t="str">
        <f t="shared" si="33"/>
        <v/>
      </c>
      <c r="AD285" s="375" t="str">
        <f t="shared" si="34"/>
        <v/>
      </c>
      <c r="AE285" s="272" t="str">
        <f t="shared" si="35"/>
        <v/>
      </c>
      <c r="AF285" s="717" t="e">
        <f t="shared" si="24"/>
        <v>#N/A</v>
      </c>
      <c r="AG285" s="639"/>
      <c r="AH285" s="388"/>
      <c r="AI285" s="235">
        <f t="shared" si="26"/>
        <v>0</v>
      </c>
      <c r="AJ285" s="235">
        <f t="shared" si="27"/>
        <v>0</v>
      </c>
      <c r="AK285" s="235" t="str">
        <f t="shared" si="45"/>
        <v/>
      </c>
      <c r="AL285" s="235">
        <f t="shared" si="36"/>
        <v>0</v>
      </c>
      <c r="AM285" s="235">
        <f t="shared" si="37"/>
        <v>0</v>
      </c>
      <c r="AN285" s="235" t="str">
        <f t="shared" si="38"/>
        <v/>
      </c>
      <c r="AO285" s="235">
        <f t="shared" si="39"/>
        <v>0</v>
      </c>
      <c r="AP285" s="235">
        <f t="shared" si="40"/>
        <v>0</v>
      </c>
      <c r="AQ285" s="235" t="str">
        <f t="shared" si="41"/>
        <v/>
      </c>
      <c r="AR285" s="235">
        <f t="shared" si="42"/>
        <v>0</v>
      </c>
      <c r="AS285" s="235">
        <f t="shared" si="43"/>
        <v>0</v>
      </c>
      <c r="AT285" s="235" t="str">
        <f t="shared" si="44"/>
        <v/>
      </c>
    </row>
    <row r="286" spans="1:46" ht="18" customHeight="1" x14ac:dyDescent="0.2">
      <c r="A286" s="234"/>
      <c r="B286" s="929" t="s">
        <v>37</v>
      </c>
      <c r="C286" s="138"/>
      <c r="D286" s="509"/>
      <c r="E286" s="510"/>
      <c r="F286" s="502"/>
      <c r="G286" s="511"/>
      <c r="H286" s="502"/>
      <c r="I286" s="502"/>
      <c r="J286" s="713" t="str">
        <f t="shared" si="20"/>
        <v/>
      </c>
      <c r="K286" s="347" t="str">
        <f t="shared" si="28"/>
        <v/>
      </c>
      <c r="L286" s="348" t="str">
        <f t="shared" si="29"/>
        <v/>
      </c>
      <c r="M286" s="348" t="str">
        <f t="shared" si="30"/>
        <v/>
      </c>
      <c r="N286" s="349" t="str">
        <f t="shared" si="31"/>
        <v/>
      </c>
      <c r="O286" s="234"/>
      <c r="P286" s="234"/>
      <c r="Q286" s="234"/>
      <c r="R286" s="234"/>
      <c r="S286" s="234"/>
      <c r="T286" s="234"/>
      <c r="U286" s="234"/>
      <c r="V286" s="234"/>
      <c r="W286" s="234"/>
      <c r="X286" s="234"/>
      <c r="Y286" s="234"/>
      <c r="Z286" s="234"/>
      <c r="AA286" s="350" t="str">
        <f t="shared" si="22"/>
        <v/>
      </c>
      <c r="AB286" s="369" t="str">
        <f t="shared" si="32"/>
        <v/>
      </c>
      <c r="AC286" s="369" t="str">
        <f t="shared" si="33"/>
        <v/>
      </c>
      <c r="AD286" s="369" t="str">
        <f t="shared" si="34"/>
        <v/>
      </c>
      <c r="AE286" s="259" t="str">
        <f t="shared" si="35"/>
        <v/>
      </c>
      <c r="AF286" s="640" t="e">
        <f t="shared" ref="AF286:AF300" si="46">VLOOKUP(AA286,$C$215:$F$225,4,FALSE)</f>
        <v>#N/A</v>
      </c>
      <c r="AG286" s="635"/>
      <c r="AH286" s="281" t="str">
        <f t="shared" ref="AH286:AH296" si="47">IF(C215="","",C215)</f>
        <v/>
      </c>
      <c r="AI286" s="235">
        <f t="shared" ref="AI286:AI300" si="48">SUMIF($AA$286:$AA$300,$AH286,$AB$286:$AB$300)</f>
        <v>0</v>
      </c>
      <c r="AJ286" s="235">
        <f t="shared" ref="AJ286:AJ300" si="49">SUMIF($C$286:$C$300,$AH286,$E$286:$E$300)</f>
        <v>0</v>
      </c>
      <c r="AK286" s="235" t="str">
        <f t="shared" si="45"/>
        <v/>
      </c>
      <c r="AL286" s="235">
        <f>SUMIF($AA$286:$AA$300,$AH286,$AC$286:$AC$300)</f>
        <v>0</v>
      </c>
      <c r="AM286" s="235">
        <f>AJ286</f>
        <v>0</v>
      </c>
      <c r="AN286" s="235" t="str">
        <f>IF(AH286="","",IF(AM286=0,0,AL286/AM286))</f>
        <v/>
      </c>
      <c r="AO286" s="235">
        <f>SUMIF($AA$286:$AA$300,$AH286,$AD$286:$AD$300)</f>
        <v>0</v>
      </c>
      <c r="AP286" s="235">
        <f>AM286</f>
        <v>0</v>
      </c>
      <c r="AQ286" s="235" t="str">
        <f>IF(AH286="","",IF(AP286=0,0,AO286/AP286))</f>
        <v/>
      </c>
      <c r="AR286" s="235">
        <f>SUMIF($AA$286:$AA$300,$AH286,$AE$286:$AE$300)</f>
        <v>0</v>
      </c>
      <c r="AS286" s="235">
        <f>AP286</f>
        <v>0</v>
      </c>
      <c r="AT286" s="235" t="str">
        <f>IF(AH286="","",IF(AS286=0,0,AR286/AS286))</f>
        <v/>
      </c>
    </row>
    <row r="287" spans="1:46" ht="18" customHeight="1" x14ac:dyDescent="0.2">
      <c r="A287" s="234"/>
      <c r="B287" s="930"/>
      <c r="C287" s="137"/>
      <c r="D287" s="512"/>
      <c r="E287" s="605"/>
      <c r="F287" s="503"/>
      <c r="G287" s="514"/>
      <c r="H287" s="503"/>
      <c r="I287" s="503"/>
      <c r="J287" s="715" t="str">
        <f t="shared" si="20"/>
        <v/>
      </c>
      <c r="K287" s="355" t="str">
        <f t="shared" si="28"/>
        <v/>
      </c>
      <c r="L287" s="356" t="str">
        <f t="shared" si="29"/>
        <v/>
      </c>
      <c r="M287" s="356" t="str">
        <f t="shared" si="30"/>
        <v/>
      </c>
      <c r="N287" s="357" t="str">
        <f t="shared" si="31"/>
        <v/>
      </c>
      <c r="O287" s="234"/>
      <c r="P287" s="234"/>
      <c r="Q287" s="234"/>
      <c r="R287" s="234"/>
      <c r="S287" s="234"/>
      <c r="T287" s="234"/>
      <c r="U287" s="234"/>
      <c r="V287" s="234"/>
      <c r="W287" s="234"/>
      <c r="X287" s="234"/>
      <c r="Y287" s="234"/>
      <c r="Z287" s="234"/>
      <c r="AA287" s="358" t="str">
        <f t="shared" si="22"/>
        <v/>
      </c>
      <c r="AB287" s="351" t="str">
        <f t="shared" si="32"/>
        <v/>
      </c>
      <c r="AC287" s="351" t="str">
        <f t="shared" si="33"/>
        <v/>
      </c>
      <c r="AD287" s="351" t="str">
        <f t="shared" si="34"/>
        <v/>
      </c>
      <c r="AE287" s="265" t="str">
        <f t="shared" si="35"/>
        <v/>
      </c>
      <c r="AF287" s="245" t="e">
        <f t="shared" si="46"/>
        <v>#N/A</v>
      </c>
      <c r="AG287" s="246"/>
      <c r="AH287" s="352" t="str">
        <f t="shared" si="47"/>
        <v/>
      </c>
      <c r="AI287" s="235">
        <f t="shared" si="48"/>
        <v>0</v>
      </c>
      <c r="AJ287" s="235">
        <f t="shared" si="49"/>
        <v>0</v>
      </c>
      <c r="AK287" s="235" t="str">
        <f t="shared" si="45"/>
        <v/>
      </c>
      <c r="AL287" s="235">
        <f t="shared" ref="AL287:AL300" si="50">SUMIF($AA$286:$AA$300,$AH287,$AC$286:$AC$300)</f>
        <v>0</v>
      </c>
      <c r="AM287" s="235">
        <f t="shared" ref="AM287:AM300" si="51">AJ287</f>
        <v>0</v>
      </c>
      <c r="AN287" s="235" t="str">
        <f t="shared" ref="AN287:AN300" si="52">IF(AH287="","",IF(AM287=0,0,AL287/AM287))</f>
        <v/>
      </c>
      <c r="AO287" s="235">
        <f t="shared" ref="AO287:AO300" si="53">SUMIF($AA$286:$AA$300,$AH287,$AD$286:$AD$300)</f>
        <v>0</v>
      </c>
      <c r="AP287" s="235">
        <f t="shared" ref="AP287:AP300" si="54">AM287</f>
        <v>0</v>
      </c>
      <c r="AQ287" s="235" t="str">
        <f t="shared" ref="AQ287:AQ300" si="55">IF(AH287="","",IF(AP287=0,0,AO287/AP287))</f>
        <v/>
      </c>
      <c r="AR287" s="235">
        <f t="shared" ref="AR287:AR300" si="56">SUMIF($AA$286:$AA$300,$AH287,$AE$286:$AE$300)</f>
        <v>0</v>
      </c>
      <c r="AS287" s="235">
        <f t="shared" ref="AS287:AS300" si="57">AP287</f>
        <v>0</v>
      </c>
      <c r="AT287" s="235" t="str">
        <f t="shared" ref="AT287:AT300" si="58">IF(AH287="","",IF(AS287=0,0,AR287/AS287))</f>
        <v/>
      </c>
    </row>
    <row r="288" spans="1:46" ht="18" customHeight="1" x14ac:dyDescent="0.2">
      <c r="A288" s="234"/>
      <c r="B288" s="930"/>
      <c r="C288" s="137"/>
      <c r="D288" s="512"/>
      <c r="E288" s="605"/>
      <c r="F288" s="503"/>
      <c r="G288" s="514"/>
      <c r="H288" s="503"/>
      <c r="I288" s="503"/>
      <c r="J288" s="715" t="str">
        <f t="shared" si="20"/>
        <v/>
      </c>
      <c r="K288" s="355" t="str">
        <f t="shared" si="28"/>
        <v/>
      </c>
      <c r="L288" s="356" t="str">
        <f t="shared" si="29"/>
        <v/>
      </c>
      <c r="M288" s="356" t="str">
        <f t="shared" si="30"/>
        <v/>
      </c>
      <c r="N288" s="357" t="str">
        <f t="shared" si="31"/>
        <v/>
      </c>
      <c r="O288" s="234"/>
      <c r="P288" s="234"/>
      <c r="Q288" s="234"/>
      <c r="R288" s="234"/>
      <c r="S288" s="234"/>
      <c r="T288" s="234"/>
      <c r="U288" s="234"/>
      <c r="V288" s="234"/>
      <c r="W288" s="234"/>
      <c r="X288" s="234"/>
      <c r="Y288" s="234"/>
      <c r="Z288" s="234"/>
      <c r="AA288" s="358" t="str">
        <f t="shared" si="22"/>
        <v/>
      </c>
      <c r="AB288" s="351" t="str">
        <f t="shared" si="32"/>
        <v/>
      </c>
      <c r="AC288" s="351" t="str">
        <f t="shared" si="33"/>
        <v/>
      </c>
      <c r="AD288" s="351" t="str">
        <f t="shared" si="34"/>
        <v/>
      </c>
      <c r="AE288" s="265" t="str">
        <f t="shared" si="35"/>
        <v/>
      </c>
      <c r="AF288" s="245" t="e">
        <f t="shared" si="46"/>
        <v>#N/A</v>
      </c>
      <c r="AG288" s="246"/>
      <c r="AH288" s="352" t="str">
        <f t="shared" si="47"/>
        <v/>
      </c>
      <c r="AI288" s="235">
        <f t="shared" si="48"/>
        <v>0</v>
      </c>
      <c r="AJ288" s="235">
        <f t="shared" si="49"/>
        <v>0</v>
      </c>
      <c r="AK288" s="235" t="str">
        <f t="shared" si="45"/>
        <v/>
      </c>
      <c r="AL288" s="235">
        <f t="shared" si="50"/>
        <v>0</v>
      </c>
      <c r="AM288" s="235">
        <f t="shared" si="51"/>
        <v>0</v>
      </c>
      <c r="AN288" s="235" t="str">
        <f t="shared" si="52"/>
        <v/>
      </c>
      <c r="AO288" s="235">
        <f t="shared" si="53"/>
        <v>0</v>
      </c>
      <c r="AP288" s="235">
        <f t="shared" si="54"/>
        <v>0</v>
      </c>
      <c r="AQ288" s="235" t="str">
        <f t="shared" si="55"/>
        <v/>
      </c>
      <c r="AR288" s="235">
        <f t="shared" si="56"/>
        <v>0</v>
      </c>
      <c r="AS288" s="235">
        <f t="shared" si="57"/>
        <v>0</v>
      </c>
      <c r="AT288" s="235" t="str">
        <f t="shared" si="58"/>
        <v/>
      </c>
    </row>
    <row r="289" spans="1:46" ht="18" customHeight="1" x14ac:dyDescent="0.2">
      <c r="A289" s="234"/>
      <c r="B289" s="930"/>
      <c r="C289" s="137"/>
      <c r="D289" s="512"/>
      <c r="E289" s="605"/>
      <c r="F289" s="503"/>
      <c r="G289" s="514"/>
      <c r="H289" s="503"/>
      <c r="I289" s="503"/>
      <c r="J289" s="715" t="str">
        <f t="shared" si="20"/>
        <v/>
      </c>
      <c r="K289" s="355" t="str">
        <f t="shared" si="28"/>
        <v/>
      </c>
      <c r="L289" s="356" t="str">
        <f t="shared" si="29"/>
        <v/>
      </c>
      <c r="M289" s="356" t="str">
        <f t="shared" si="30"/>
        <v/>
      </c>
      <c r="N289" s="357" t="str">
        <f t="shared" si="31"/>
        <v/>
      </c>
      <c r="O289" s="234"/>
      <c r="P289" s="234"/>
      <c r="Q289" s="234"/>
      <c r="R289" s="234"/>
      <c r="S289" s="234"/>
      <c r="T289" s="234"/>
      <c r="U289" s="234"/>
      <c r="V289" s="234"/>
      <c r="W289" s="234"/>
      <c r="X289" s="234"/>
      <c r="Y289" s="234"/>
      <c r="Z289" s="234"/>
      <c r="AA289" s="358" t="str">
        <f t="shared" si="22"/>
        <v/>
      </c>
      <c r="AB289" s="351" t="str">
        <f t="shared" si="32"/>
        <v/>
      </c>
      <c r="AC289" s="351" t="str">
        <f t="shared" si="33"/>
        <v/>
      </c>
      <c r="AD289" s="351" t="str">
        <f t="shared" si="34"/>
        <v/>
      </c>
      <c r="AE289" s="265" t="str">
        <f t="shared" si="35"/>
        <v/>
      </c>
      <c r="AF289" s="245" t="e">
        <f t="shared" si="46"/>
        <v>#N/A</v>
      </c>
      <c r="AG289" s="246"/>
      <c r="AH289" s="352" t="str">
        <f t="shared" si="47"/>
        <v/>
      </c>
      <c r="AI289" s="235">
        <f t="shared" si="48"/>
        <v>0</v>
      </c>
      <c r="AJ289" s="235">
        <f t="shared" si="49"/>
        <v>0</v>
      </c>
      <c r="AK289" s="235" t="str">
        <f t="shared" si="45"/>
        <v/>
      </c>
      <c r="AL289" s="235">
        <f t="shared" si="50"/>
        <v>0</v>
      </c>
      <c r="AM289" s="235">
        <f t="shared" si="51"/>
        <v>0</v>
      </c>
      <c r="AN289" s="235" t="str">
        <f t="shared" si="52"/>
        <v/>
      </c>
      <c r="AO289" s="235">
        <f t="shared" si="53"/>
        <v>0</v>
      </c>
      <c r="AP289" s="235">
        <f t="shared" si="54"/>
        <v>0</v>
      </c>
      <c r="AQ289" s="235" t="str">
        <f t="shared" si="55"/>
        <v/>
      </c>
      <c r="AR289" s="235">
        <f t="shared" si="56"/>
        <v>0</v>
      </c>
      <c r="AS289" s="235">
        <f t="shared" si="57"/>
        <v>0</v>
      </c>
      <c r="AT289" s="235" t="str">
        <f t="shared" si="58"/>
        <v/>
      </c>
    </row>
    <row r="290" spans="1:46" ht="18" customHeight="1" x14ac:dyDescent="0.2">
      <c r="A290" s="234"/>
      <c r="B290" s="930"/>
      <c r="C290" s="137"/>
      <c r="D290" s="512"/>
      <c r="E290" s="605"/>
      <c r="F290" s="503"/>
      <c r="G290" s="514"/>
      <c r="H290" s="503"/>
      <c r="I290" s="503"/>
      <c r="J290" s="715" t="str">
        <f t="shared" si="20"/>
        <v/>
      </c>
      <c r="K290" s="355" t="str">
        <f t="shared" si="28"/>
        <v/>
      </c>
      <c r="L290" s="356" t="str">
        <f t="shared" si="29"/>
        <v/>
      </c>
      <c r="M290" s="356" t="str">
        <f t="shared" si="30"/>
        <v/>
      </c>
      <c r="N290" s="357" t="str">
        <f t="shared" si="31"/>
        <v/>
      </c>
      <c r="O290" s="234"/>
      <c r="P290" s="234"/>
      <c r="Q290" s="234"/>
      <c r="R290" s="234"/>
      <c r="S290" s="234"/>
      <c r="T290" s="234"/>
      <c r="U290" s="234"/>
      <c r="V290" s="234"/>
      <c r="W290" s="234"/>
      <c r="X290" s="234"/>
      <c r="Y290" s="234"/>
      <c r="Z290" s="234"/>
      <c r="AA290" s="358" t="str">
        <f t="shared" si="22"/>
        <v/>
      </c>
      <c r="AB290" s="351" t="str">
        <f t="shared" si="32"/>
        <v/>
      </c>
      <c r="AC290" s="351" t="str">
        <f t="shared" si="33"/>
        <v/>
      </c>
      <c r="AD290" s="351" t="str">
        <f t="shared" si="34"/>
        <v/>
      </c>
      <c r="AE290" s="265" t="str">
        <f t="shared" si="35"/>
        <v/>
      </c>
      <c r="AF290" s="245" t="e">
        <f t="shared" si="46"/>
        <v>#N/A</v>
      </c>
      <c r="AG290" s="246"/>
      <c r="AH290" s="352" t="str">
        <f t="shared" si="47"/>
        <v/>
      </c>
      <c r="AI290" s="235">
        <f t="shared" si="48"/>
        <v>0</v>
      </c>
      <c r="AJ290" s="235">
        <f t="shared" si="49"/>
        <v>0</v>
      </c>
      <c r="AK290" s="235" t="str">
        <f t="shared" si="45"/>
        <v/>
      </c>
      <c r="AL290" s="235">
        <f t="shared" si="50"/>
        <v>0</v>
      </c>
      <c r="AM290" s="235">
        <f t="shared" si="51"/>
        <v>0</v>
      </c>
      <c r="AN290" s="235" t="str">
        <f t="shared" si="52"/>
        <v/>
      </c>
      <c r="AO290" s="235">
        <f t="shared" si="53"/>
        <v>0</v>
      </c>
      <c r="AP290" s="235">
        <f t="shared" si="54"/>
        <v>0</v>
      </c>
      <c r="AQ290" s="235" t="str">
        <f t="shared" si="55"/>
        <v/>
      </c>
      <c r="AR290" s="235">
        <f t="shared" si="56"/>
        <v>0</v>
      </c>
      <c r="AS290" s="235">
        <f t="shared" si="57"/>
        <v>0</v>
      </c>
      <c r="AT290" s="235" t="str">
        <f t="shared" si="58"/>
        <v/>
      </c>
    </row>
    <row r="291" spans="1:46" ht="18" customHeight="1" x14ac:dyDescent="0.2">
      <c r="A291" s="234"/>
      <c r="B291" s="930"/>
      <c r="C291" s="137"/>
      <c r="D291" s="512"/>
      <c r="E291" s="605"/>
      <c r="F291" s="503"/>
      <c r="G291" s="514"/>
      <c r="H291" s="503"/>
      <c r="I291" s="503"/>
      <c r="J291" s="715" t="str">
        <f t="shared" si="20"/>
        <v/>
      </c>
      <c r="K291" s="355" t="str">
        <f t="shared" si="28"/>
        <v/>
      </c>
      <c r="L291" s="356" t="str">
        <f t="shared" si="29"/>
        <v/>
      </c>
      <c r="M291" s="356" t="str">
        <f t="shared" si="30"/>
        <v/>
      </c>
      <c r="N291" s="357" t="str">
        <f t="shared" si="31"/>
        <v/>
      </c>
      <c r="O291" s="234"/>
      <c r="P291" s="234"/>
      <c r="Q291" s="234"/>
      <c r="R291" s="234"/>
      <c r="S291" s="234"/>
      <c r="T291" s="234"/>
      <c r="U291" s="234"/>
      <c r="V291" s="234"/>
      <c r="W291" s="234"/>
      <c r="X291" s="234"/>
      <c r="Y291" s="234"/>
      <c r="Z291" s="234"/>
      <c r="AA291" s="358" t="str">
        <f t="shared" si="22"/>
        <v/>
      </c>
      <c r="AB291" s="351" t="str">
        <f t="shared" si="32"/>
        <v/>
      </c>
      <c r="AC291" s="351" t="str">
        <f t="shared" si="33"/>
        <v/>
      </c>
      <c r="AD291" s="351" t="str">
        <f t="shared" si="34"/>
        <v/>
      </c>
      <c r="AE291" s="265" t="str">
        <f t="shared" si="35"/>
        <v/>
      </c>
      <c r="AF291" s="245" t="e">
        <f t="shared" si="46"/>
        <v>#N/A</v>
      </c>
      <c r="AG291" s="246"/>
      <c r="AH291" s="352" t="str">
        <f t="shared" si="47"/>
        <v/>
      </c>
      <c r="AI291" s="235">
        <f t="shared" si="48"/>
        <v>0</v>
      </c>
      <c r="AJ291" s="235">
        <f t="shared" si="49"/>
        <v>0</v>
      </c>
      <c r="AK291" s="235" t="str">
        <f t="shared" si="45"/>
        <v/>
      </c>
      <c r="AL291" s="235">
        <f t="shared" si="50"/>
        <v>0</v>
      </c>
      <c r="AM291" s="235">
        <f t="shared" si="51"/>
        <v>0</v>
      </c>
      <c r="AN291" s="235" t="str">
        <f t="shared" si="52"/>
        <v/>
      </c>
      <c r="AO291" s="235">
        <f t="shared" si="53"/>
        <v>0</v>
      </c>
      <c r="AP291" s="235">
        <f t="shared" si="54"/>
        <v>0</v>
      </c>
      <c r="AQ291" s="235" t="str">
        <f t="shared" si="55"/>
        <v/>
      </c>
      <c r="AR291" s="235">
        <f t="shared" si="56"/>
        <v>0</v>
      </c>
      <c r="AS291" s="235">
        <f t="shared" si="57"/>
        <v>0</v>
      </c>
      <c r="AT291" s="235" t="str">
        <f t="shared" si="58"/>
        <v/>
      </c>
    </row>
    <row r="292" spans="1:46" ht="18" customHeight="1" x14ac:dyDescent="0.2">
      <c r="A292" s="234"/>
      <c r="B292" s="930"/>
      <c r="C292" s="137"/>
      <c r="D292" s="512"/>
      <c r="E292" s="605"/>
      <c r="F292" s="503"/>
      <c r="G292" s="514"/>
      <c r="H292" s="503"/>
      <c r="I292" s="503"/>
      <c r="J292" s="715" t="str">
        <f t="shared" si="20"/>
        <v/>
      </c>
      <c r="K292" s="355" t="str">
        <f t="shared" si="28"/>
        <v/>
      </c>
      <c r="L292" s="356" t="str">
        <f t="shared" si="29"/>
        <v/>
      </c>
      <c r="M292" s="356" t="str">
        <f t="shared" si="30"/>
        <v/>
      </c>
      <c r="N292" s="357" t="str">
        <f t="shared" si="31"/>
        <v/>
      </c>
      <c r="O292" s="234"/>
      <c r="P292" s="234"/>
      <c r="Q292" s="234"/>
      <c r="R292" s="234"/>
      <c r="S292" s="234"/>
      <c r="T292" s="234"/>
      <c r="U292" s="234"/>
      <c r="V292" s="234"/>
      <c r="W292" s="234"/>
      <c r="X292" s="234"/>
      <c r="Y292" s="234"/>
      <c r="Z292" s="234"/>
      <c r="AA292" s="358" t="str">
        <f t="shared" si="22"/>
        <v/>
      </c>
      <c r="AB292" s="351" t="str">
        <f t="shared" si="32"/>
        <v/>
      </c>
      <c r="AC292" s="351" t="str">
        <f t="shared" si="33"/>
        <v/>
      </c>
      <c r="AD292" s="351" t="str">
        <f t="shared" si="34"/>
        <v/>
      </c>
      <c r="AE292" s="265" t="str">
        <f t="shared" si="35"/>
        <v/>
      </c>
      <c r="AF292" s="245" t="e">
        <f t="shared" si="46"/>
        <v>#N/A</v>
      </c>
      <c r="AG292" s="246"/>
      <c r="AH292" s="352" t="str">
        <f t="shared" si="47"/>
        <v/>
      </c>
      <c r="AI292" s="235">
        <f t="shared" si="48"/>
        <v>0</v>
      </c>
      <c r="AJ292" s="235">
        <f t="shared" si="49"/>
        <v>0</v>
      </c>
      <c r="AK292" s="235" t="str">
        <f t="shared" si="45"/>
        <v/>
      </c>
      <c r="AL292" s="235">
        <f t="shared" si="50"/>
        <v>0</v>
      </c>
      <c r="AM292" s="235">
        <f t="shared" si="51"/>
        <v>0</v>
      </c>
      <c r="AN292" s="235" t="str">
        <f t="shared" si="52"/>
        <v/>
      </c>
      <c r="AO292" s="235">
        <f t="shared" si="53"/>
        <v>0</v>
      </c>
      <c r="AP292" s="235">
        <f t="shared" si="54"/>
        <v>0</v>
      </c>
      <c r="AQ292" s="235" t="str">
        <f t="shared" si="55"/>
        <v/>
      </c>
      <c r="AR292" s="235">
        <f t="shared" si="56"/>
        <v>0</v>
      </c>
      <c r="AS292" s="235">
        <f t="shared" si="57"/>
        <v>0</v>
      </c>
      <c r="AT292" s="235" t="str">
        <f t="shared" si="58"/>
        <v/>
      </c>
    </row>
    <row r="293" spans="1:46" ht="18" customHeight="1" x14ac:dyDescent="0.2">
      <c r="A293" s="234"/>
      <c r="B293" s="930"/>
      <c r="C293" s="137"/>
      <c r="D293" s="512"/>
      <c r="E293" s="605"/>
      <c r="F293" s="503"/>
      <c r="G293" s="514"/>
      <c r="H293" s="503"/>
      <c r="I293" s="503"/>
      <c r="J293" s="715" t="str">
        <f t="shared" si="20"/>
        <v/>
      </c>
      <c r="K293" s="355" t="str">
        <f t="shared" si="28"/>
        <v/>
      </c>
      <c r="L293" s="356" t="str">
        <f t="shared" si="29"/>
        <v/>
      </c>
      <c r="M293" s="356" t="str">
        <f t="shared" si="30"/>
        <v/>
      </c>
      <c r="N293" s="357" t="str">
        <f t="shared" si="31"/>
        <v/>
      </c>
      <c r="O293" s="234"/>
      <c r="P293" s="234"/>
      <c r="Q293" s="234"/>
      <c r="R293" s="234"/>
      <c r="S293" s="234"/>
      <c r="T293" s="234"/>
      <c r="U293" s="234"/>
      <c r="V293" s="234"/>
      <c r="W293" s="234"/>
      <c r="X293" s="234"/>
      <c r="Y293" s="234"/>
      <c r="Z293" s="234"/>
      <c r="AA293" s="358" t="str">
        <f t="shared" si="22"/>
        <v/>
      </c>
      <c r="AB293" s="351" t="str">
        <f t="shared" si="32"/>
        <v/>
      </c>
      <c r="AC293" s="351" t="str">
        <f t="shared" si="33"/>
        <v/>
      </c>
      <c r="AD293" s="351" t="str">
        <f t="shared" si="34"/>
        <v/>
      </c>
      <c r="AE293" s="265" t="str">
        <f t="shared" si="35"/>
        <v/>
      </c>
      <c r="AF293" s="245" t="e">
        <f t="shared" si="46"/>
        <v>#N/A</v>
      </c>
      <c r="AG293" s="246"/>
      <c r="AH293" s="352" t="str">
        <f t="shared" si="47"/>
        <v/>
      </c>
      <c r="AI293" s="235">
        <f t="shared" si="48"/>
        <v>0</v>
      </c>
      <c r="AJ293" s="235">
        <f t="shared" si="49"/>
        <v>0</v>
      </c>
      <c r="AK293" s="235" t="str">
        <f t="shared" si="45"/>
        <v/>
      </c>
      <c r="AL293" s="235">
        <f t="shared" si="50"/>
        <v>0</v>
      </c>
      <c r="AM293" s="235">
        <f t="shared" si="51"/>
        <v>0</v>
      </c>
      <c r="AN293" s="235" t="str">
        <f t="shared" si="52"/>
        <v/>
      </c>
      <c r="AO293" s="235">
        <f t="shared" si="53"/>
        <v>0</v>
      </c>
      <c r="AP293" s="235">
        <f t="shared" si="54"/>
        <v>0</v>
      </c>
      <c r="AQ293" s="235" t="str">
        <f t="shared" si="55"/>
        <v/>
      </c>
      <c r="AR293" s="235">
        <f t="shared" si="56"/>
        <v>0</v>
      </c>
      <c r="AS293" s="235">
        <f t="shared" si="57"/>
        <v>0</v>
      </c>
      <c r="AT293" s="235" t="str">
        <f t="shared" si="58"/>
        <v/>
      </c>
    </row>
    <row r="294" spans="1:46" ht="18" customHeight="1" x14ac:dyDescent="0.2">
      <c r="A294" s="234"/>
      <c r="B294" s="930"/>
      <c r="C294" s="137"/>
      <c r="D294" s="512"/>
      <c r="E294" s="605"/>
      <c r="F294" s="503"/>
      <c r="G294" s="514"/>
      <c r="H294" s="503"/>
      <c r="I294" s="503"/>
      <c r="J294" s="715" t="str">
        <f t="shared" si="20"/>
        <v/>
      </c>
      <c r="K294" s="355" t="str">
        <f t="shared" si="28"/>
        <v/>
      </c>
      <c r="L294" s="356" t="str">
        <f t="shared" si="29"/>
        <v/>
      </c>
      <c r="M294" s="356" t="str">
        <f t="shared" si="30"/>
        <v/>
      </c>
      <c r="N294" s="357" t="str">
        <f t="shared" si="31"/>
        <v/>
      </c>
      <c r="O294" s="234"/>
      <c r="P294" s="234"/>
      <c r="Q294" s="234"/>
      <c r="R294" s="234"/>
      <c r="S294" s="234"/>
      <c r="T294" s="234"/>
      <c r="U294" s="234"/>
      <c r="V294" s="234"/>
      <c r="W294" s="234"/>
      <c r="X294" s="234"/>
      <c r="Y294" s="234"/>
      <c r="Z294" s="234"/>
      <c r="AA294" s="358" t="str">
        <f t="shared" si="22"/>
        <v/>
      </c>
      <c r="AB294" s="351" t="str">
        <f t="shared" si="32"/>
        <v/>
      </c>
      <c r="AC294" s="351" t="str">
        <f t="shared" si="33"/>
        <v/>
      </c>
      <c r="AD294" s="351" t="str">
        <f t="shared" si="34"/>
        <v/>
      </c>
      <c r="AE294" s="265" t="str">
        <f t="shared" si="35"/>
        <v/>
      </c>
      <c r="AF294" s="245" t="e">
        <f t="shared" si="46"/>
        <v>#N/A</v>
      </c>
      <c r="AG294" s="246"/>
      <c r="AH294" s="352" t="str">
        <f t="shared" si="47"/>
        <v/>
      </c>
      <c r="AI294" s="235">
        <f t="shared" si="48"/>
        <v>0</v>
      </c>
      <c r="AJ294" s="235">
        <f t="shared" si="49"/>
        <v>0</v>
      </c>
      <c r="AK294" s="235" t="str">
        <f t="shared" si="45"/>
        <v/>
      </c>
      <c r="AL294" s="235">
        <f t="shared" si="50"/>
        <v>0</v>
      </c>
      <c r="AM294" s="235">
        <f t="shared" si="51"/>
        <v>0</v>
      </c>
      <c r="AN294" s="235" t="str">
        <f t="shared" si="52"/>
        <v/>
      </c>
      <c r="AO294" s="235">
        <f t="shared" si="53"/>
        <v>0</v>
      </c>
      <c r="AP294" s="235">
        <f t="shared" si="54"/>
        <v>0</v>
      </c>
      <c r="AQ294" s="235" t="str">
        <f t="shared" si="55"/>
        <v/>
      </c>
      <c r="AR294" s="235">
        <f t="shared" si="56"/>
        <v>0</v>
      </c>
      <c r="AS294" s="235">
        <f t="shared" si="57"/>
        <v>0</v>
      </c>
      <c r="AT294" s="235" t="str">
        <f t="shared" si="58"/>
        <v/>
      </c>
    </row>
    <row r="295" spans="1:46" ht="18" customHeight="1" x14ac:dyDescent="0.2">
      <c r="A295" s="234"/>
      <c r="B295" s="930"/>
      <c r="C295" s="137"/>
      <c r="D295" s="512"/>
      <c r="E295" s="605"/>
      <c r="F295" s="503"/>
      <c r="G295" s="514"/>
      <c r="H295" s="503"/>
      <c r="I295" s="503"/>
      <c r="J295" s="715" t="str">
        <f t="shared" si="20"/>
        <v/>
      </c>
      <c r="K295" s="355" t="str">
        <f t="shared" si="28"/>
        <v/>
      </c>
      <c r="L295" s="356" t="str">
        <f t="shared" si="29"/>
        <v/>
      </c>
      <c r="M295" s="356" t="str">
        <f t="shared" si="30"/>
        <v/>
      </c>
      <c r="N295" s="357" t="str">
        <f t="shared" si="31"/>
        <v/>
      </c>
      <c r="O295" s="234"/>
      <c r="P295" s="234"/>
      <c r="Q295" s="234"/>
      <c r="R295" s="234"/>
      <c r="S295" s="234"/>
      <c r="T295" s="234"/>
      <c r="U295" s="234"/>
      <c r="V295" s="234"/>
      <c r="W295" s="234"/>
      <c r="X295" s="234"/>
      <c r="Y295" s="234"/>
      <c r="Z295" s="234"/>
      <c r="AA295" s="358" t="str">
        <f t="shared" si="22"/>
        <v/>
      </c>
      <c r="AB295" s="351" t="str">
        <f t="shared" si="32"/>
        <v/>
      </c>
      <c r="AC295" s="351" t="str">
        <f t="shared" si="33"/>
        <v/>
      </c>
      <c r="AD295" s="351" t="str">
        <f t="shared" si="34"/>
        <v/>
      </c>
      <c r="AE295" s="265" t="str">
        <f t="shared" si="35"/>
        <v/>
      </c>
      <c r="AF295" s="245" t="e">
        <f t="shared" si="46"/>
        <v>#N/A</v>
      </c>
      <c r="AG295" s="246"/>
      <c r="AH295" s="352" t="str">
        <f t="shared" si="47"/>
        <v/>
      </c>
      <c r="AI295" s="235">
        <f t="shared" si="48"/>
        <v>0</v>
      </c>
      <c r="AJ295" s="235">
        <f t="shared" si="49"/>
        <v>0</v>
      </c>
      <c r="AK295" s="235" t="str">
        <f t="shared" si="45"/>
        <v/>
      </c>
      <c r="AL295" s="235">
        <f t="shared" si="50"/>
        <v>0</v>
      </c>
      <c r="AM295" s="235">
        <f t="shared" si="51"/>
        <v>0</v>
      </c>
      <c r="AN295" s="235" t="str">
        <f t="shared" si="52"/>
        <v/>
      </c>
      <c r="AO295" s="235">
        <f t="shared" si="53"/>
        <v>0</v>
      </c>
      <c r="AP295" s="235">
        <f t="shared" si="54"/>
        <v>0</v>
      </c>
      <c r="AQ295" s="235" t="str">
        <f t="shared" si="55"/>
        <v/>
      </c>
      <c r="AR295" s="235">
        <f t="shared" si="56"/>
        <v>0</v>
      </c>
      <c r="AS295" s="235">
        <f t="shared" si="57"/>
        <v>0</v>
      </c>
      <c r="AT295" s="235" t="str">
        <f t="shared" si="58"/>
        <v/>
      </c>
    </row>
    <row r="296" spans="1:46" ht="18" customHeight="1" x14ac:dyDescent="0.2">
      <c r="A296" s="234"/>
      <c r="B296" s="930"/>
      <c r="C296" s="137"/>
      <c r="D296" s="512"/>
      <c r="E296" s="605"/>
      <c r="F296" s="503"/>
      <c r="G296" s="514"/>
      <c r="H296" s="503"/>
      <c r="I296" s="503"/>
      <c r="J296" s="715" t="str">
        <f t="shared" si="20"/>
        <v/>
      </c>
      <c r="K296" s="355" t="str">
        <f t="shared" si="28"/>
        <v/>
      </c>
      <c r="L296" s="356" t="str">
        <f t="shared" si="29"/>
        <v/>
      </c>
      <c r="M296" s="356" t="str">
        <f t="shared" si="30"/>
        <v/>
      </c>
      <c r="N296" s="357" t="str">
        <f t="shared" si="31"/>
        <v/>
      </c>
      <c r="O296" s="234"/>
      <c r="P296" s="234"/>
      <c r="Q296" s="234"/>
      <c r="R296" s="234"/>
      <c r="S296" s="234"/>
      <c r="T296" s="234"/>
      <c r="U296" s="234"/>
      <c r="V296" s="234"/>
      <c r="W296" s="234"/>
      <c r="X296" s="234"/>
      <c r="Y296" s="234"/>
      <c r="Z296" s="234"/>
      <c r="AA296" s="358" t="str">
        <f t="shared" si="22"/>
        <v/>
      </c>
      <c r="AB296" s="351" t="str">
        <f t="shared" si="32"/>
        <v/>
      </c>
      <c r="AC296" s="351" t="str">
        <f t="shared" si="33"/>
        <v/>
      </c>
      <c r="AD296" s="351" t="str">
        <f t="shared" si="34"/>
        <v/>
      </c>
      <c r="AE296" s="265" t="str">
        <f t="shared" si="35"/>
        <v/>
      </c>
      <c r="AF296" s="245" t="e">
        <f t="shared" si="46"/>
        <v>#N/A</v>
      </c>
      <c r="AG296" s="246"/>
      <c r="AH296" s="352" t="str">
        <f t="shared" si="47"/>
        <v/>
      </c>
      <c r="AI296" s="235">
        <f t="shared" si="48"/>
        <v>0</v>
      </c>
      <c r="AJ296" s="235">
        <f t="shared" si="49"/>
        <v>0</v>
      </c>
      <c r="AK296" s="235" t="str">
        <f t="shared" si="45"/>
        <v/>
      </c>
      <c r="AL296" s="235">
        <f t="shared" si="50"/>
        <v>0</v>
      </c>
      <c r="AM296" s="235">
        <f t="shared" si="51"/>
        <v>0</v>
      </c>
      <c r="AN296" s="235" t="str">
        <f t="shared" si="52"/>
        <v/>
      </c>
      <c r="AO296" s="235">
        <f t="shared" si="53"/>
        <v>0</v>
      </c>
      <c r="AP296" s="235">
        <f t="shared" si="54"/>
        <v>0</v>
      </c>
      <c r="AQ296" s="235" t="str">
        <f t="shared" si="55"/>
        <v/>
      </c>
      <c r="AR296" s="235">
        <f t="shared" si="56"/>
        <v>0</v>
      </c>
      <c r="AS296" s="235">
        <f t="shared" si="57"/>
        <v>0</v>
      </c>
      <c r="AT296" s="235" t="str">
        <f t="shared" si="58"/>
        <v/>
      </c>
    </row>
    <row r="297" spans="1:46" ht="18" customHeight="1" x14ac:dyDescent="0.2">
      <c r="A297" s="234"/>
      <c r="B297" s="930"/>
      <c r="C297" s="137"/>
      <c r="D297" s="512"/>
      <c r="E297" s="605"/>
      <c r="F297" s="503"/>
      <c r="G297" s="514"/>
      <c r="H297" s="503"/>
      <c r="I297" s="503"/>
      <c r="J297" s="715" t="str">
        <f t="shared" si="20"/>
        <v/>
      </c>
      <c r="K297" s="355" t="str">
        <f t="shared" si="28"/>
        <v/>
      </c>
      <c r="L297" s="356" t="str">
        <f t="shared" si="29"/>
        <v/>
      </c>
      <c r="M297" s="356" t="str">
        <f t="shared" si="30"/>
        <v/>
      </c>
      <c r="N297" s="357" t="str">
        <f t="shared" si="31"/>
        <v/>
      </c>
      <c r="O297" s="234"/>
      <c r="P297" s="234"/>
      <c r="Q297" s="234"/>
      <c r="R297" s="234"/>
      <c r="S297" s="234"/>
      <c r="T297" s="234"/>
      <c r="U297" s="234"/>
      <c r="V297" s="234"/>
      <c r="W297" s="234"/>
      <c r="X297" s="234"/>
      <c r="Y297" s="234"/>
      <c r="Z297" s="234"/>
      <c r="AA297" s="358" t="str">
        <f t="shared" si="22"/>
        <v/>
      </c>
      <c r="AB297" s="351" t="str">
        <f t="shared" si="32"/>
        <v/>
      </c>
      <c r="AC297" s="351" t="str">
        <f t="shared" si="33"/>
        <v/>
      </c>
      <c r="AD297" s="351" t="str">
        <f t="shared" si="34"/>
        <v/>
      </c>
      <c r="AE297" s="265" t="str">
        <f t="shared" si="35"/>
        <v/>
      </c>
      <c r="AF297" s="245" t="e">
        <f t="shared" si="46"/>
        <v>#N/A</v>
      </c>
      <c r="AG297" s="246"/>
      <c r="AH297" s="352"/>
      <c r="AI297" s="235">
        <f t="shared" si="48"/>
        <v>0</v>
      </c>
      <c r="AJ297" s="235">
        <f t="shared" si="49"/>
        <v>0</v>
      </c>
      <c r="AK297" s="235" t="str">
        <f t="shared" si="45"/>
        <v/>
      </c>
      <c r="AL297" s="235">
        <f t="shared" si="50"/>
        <v>0</v>
      </c>
      <c r="AM297" s="235">
        <f t="shared" si="51"/>
        <v>0</v>
      </c>
      <c r="AN297" s="235" t="str">
        <f t="shared" si="52"/>
        <v/>
      </c>
      <c r="AO297" s="235">
        <f t="shared" si="53"/>
        <v>0</v>
      </c>
      <c r="AP297" s="235">
        <f t="shared" si="54"/>
        <v>0</v>
      </c>
      <c r="AQ297" s="235" t="str">
        <f t="shared" si="55"/>
        <v/>
      </c>
      <c r="AR297" s="235">
        <f t="shared" si="56"/>
        <v>0</v>
      </c>
      <c r="AS297" s="235">
        <f t="shared" si="57"/>
        <v>0</v>
      </c>
      <c r="AT297" s="235" t="str">
        <f t="shared" si="58"/>
        <v/>
      </c>
    </row>
    <row r="298" spans="1:46" ht="18" customHeight="1" x14ac:dyDescent="0.2">
      <c r="A298" s="234"/>
      <c r="B298" s="930"/>
      <c r="C298" s="137"/>
      <c r="D298" s="512"/>
      <c r="E298" s="605"/>
      <c r="F298" s="503"/>
      <c r="G298" s="514"/>
      <c r="H298" s="503"/>
      <c r="I298" s="503"/>
      <c r="J298" s="715" t="str">
        <f t="shared" si="20"/>
        <v/>
      </c>
      <c r="K298" s="355" t="str">
        <f t="shared" si="28"/>
        <v/>
      </c>
      <c r="L298" s="356" t="str">
        <f t="shared" si="29"/>
        <v/>
      </c>
      <c r="M298" s="356" t="str">
        <f t="shared" si="30"/>
        <v/>
      </c>
      <c r="N298" s="357" t="str">
        <f t="shared" si="31"/>
        <v/>
      </c>
      <c r="O298" s="234"/>
      <c r="P298" s="234"/>
      <c r="Q298" s="234"/>
      <c r="R298" s="234"/>
      <c r="S298" s="234"/>
      <c r="T298" s="234"/>
      <c r="U298" s="234"/>
      <c r="V298" s="234"/>
      <c r="W298" s="234"/>
      <c r="X298" s="234"/>
      <c r="Y298" s="234"/>
      <c r="Z298" s="234"/>
      <c r="AA298" s="358" t="str">
        <f t="shared" si="22"/>
        <v/>
      </c>
      <c r="AB298" s="351" t="str">
        <f t="shared" si="32"/>
        <v/>
      </c>
      <c r="AC298" s="351" t="str">
        <f t="shared" si="33"/>
        <v/>
      </c>
      <c r="AD298" s="351" t="str">
        <f t="shared" si="34"/>
        <v/>
      </c>
      <c r="AE298" s="265" t="str">
        <f t="shared" si="35"/>
        <v/>
      </c>
      <c r="AF298" s="245" t="e">
        <f t="shared" si="46"/>
        <v>#N/A</v>
      </c>
      <c r="AG298" s="246"/>
      <c r="AH298" s="352"/>
      <c r="AI298" s="235">
        <f t="shared" si="48"/>
        <v>0</v>
      </c>
      <c r="AJ298" s="235">
        <f t="shared" si="49"/>
        <v>0</v>
      </c>
      <c r="AK298" s="235" t="str">
        <f t="shared" si="45"/>
        <v/>
      </c>
      <c r="AL298" s="235">
        <f t="shared" si="50"/>
        <v>0</v>
      </c>
      <c r="AM298" s="235">
        <f t="shared" si="51"/>
        <v>0</v>
      </c>
      <c r="AN298" s="235" t="str">
        <f t="shared" si="52"/>
        <v/>
      </c>
      <c r="AO298" s="235">
        <f t="shared" si="53"/>
        <v>0</v>
      </c>
      <c r="AP298" s="235">
        <f t="shared" si="54"/>
        <v>0</v>
      </c>
      <c r="AQ298" s="235" t="str">
        <f t="shared" si="55"/>
        <v/>
      </c>
      <c r="AR298" s="235">
        <f t="shared" si="56"/>
        <v>0</v>
      </c>
      <c r="AS298" s="235">
        <f t="shared" si="57"/>
        <v>0</v>
      </c>
      <c r="AT298" s="235" t="str">
        <f t="shared" si="58"/>
        <v/>
      </c>
    </row>
    <row r="299" spans="1:46" ht="18" customHeight="1" x14ac:dyDescent="0.2">
      <c r="A299" s="234"/>
      <c r="B299" s="930"/>
      <c r="C299" s="137"/>
      <c r="D299" s="512"/>
      <c r="E299" s="605"/>
      <c r="F299" s="503"/>
      <c r="G299" s="514"/>
      <c r="H299" s="503"/>
      <c r="I299" s="503"/>
      <c r="J299" s="715" t="str">
        <f t="shared" si="20"/>
        <v/>
      </c>
      <c r="K299" s="355" t="str">
        <f t="shared" si="28"/>
        <v/>
      </c>
      <c r="L299" s="356" t="str">
        <f t="shared" si="29"/>
        <v/>
      </c>
      <c r="M299" s="356" t="str">
        <f t="shared" si="30"/>
        <v/>
      </c>
      <c r="N299" s="357" t="str">
        <f t="shared" si="31"/>
        <v/>
      </c>
      <c r="O299" s="234"/>
      <c r="P299" s="234"/>
      <c r="Q299" s="234"/>
      <c r="R299" s="234"/>
      <c r="S299" s="234"/>
      <c r="T299" s="234"/>
      <c r="U299" s="234"/>
      <c r="V299" s="234"/>
      <c r="W299" s="234"/>
      <c r="X299" s="234"/>
      <c r="Y299" s="234"/>
      <c r="Z299" s="234"/>
      <c r="AA299" s="358" t="str">
        <f t="shared" si="22"/>
        <v/>
      </c>
      <c r="AB299" s="351" t="str">
        <f t="shared" si="32"/>
        <v/>
      </c>
      <c r="AC299" s="351" t="str">
        <f t="shared" si="33"/>
        <v/>
      </c>
      <c r="AD299" s="351" t="str">
        <f t="shared" si="34"/>
        <v/>
      </c>
      <c r="AE299" s="265" t="str">
        <f t="shared" si="35"/>
        <v/>
      </c>
      <c r="AF299" s="245" t="e">
        <f t="shared" si="46"/>
        <v>#N/A</v>
      </c>
      <c r="AG299" s="246"/>
      <c r="AH299" s="352"/>
      <c r="AI299" s="235">
        <f t="shared" si="48"/>
        <v>0</v>
      </c>
      <c r="AJ299" s="235">
        <f t="shared" si="49"/>
        <v>0</v>
      </c>
      <c r="AK299" s="235" t="str">
        <f t="shared" si="45"/>
        <v/>
      </c>
      <c r="AL299" s="235">
        <f t="shared" si="50"/>
        <v>0</v>
      </c>
      <c r="AM299" s="235">
        <f t="shared" si="51"/>
        <v>0</v>
      </c>
      <c r="AN299" s="235" t="str">
        <f t="shared" si="52"/>
        <v/>
      </c>
      <c r="AO299" s="235">
        <f t="shared" si="53"/>
        <v>0</v>
      </c>
      <c r="AP299" s="235">
        <f t="shared" si="54"/>
        <v>0</v>
      </c>
      <c r="AQ299" s="235" t="str">
        <f t="shared" si="55"/>
        <v/>
      </c>
      <c r="AR299" s="235">
        <f t="shared" si="56"/>
        <v>0</v>
      </c>
      <c r="AS299" s="235">
        <f t="shared" si="57"/>
        <v>0</v>
      </c>
      <c r="AT299" s="235" t="str">
        <f t="shared" si="58"/>
        <v/>
      </c>
    </row>
    <row r="300" spans="1:46" ht="18" customHeight="1" thickBot="1" x14ac:dyDescent="0.25">
      <c r="A300" s="234"/>
      <c r="B300" s="931"/>
      <c r="C300" s="139"/>
      <c r="D300" s="516"/>
      <c r="E300" s="608"/>
      <c r="F300" s="505"/>
      <c r="G300" s="518"/>
      <c r="H300" s="505"/>
      <c r="I300" s="505"/>
      <c r="J300" s="716" t="str">
        <f t="shared" si="20"/>
        <v/>
      </c>
      <c r="K300" s="371" t="str">
        <f t="shared" si="28"/>
        <v/>
      </c>
      <c r="L300" s="372" t="str">
        <f t="shared" si="29"/>
        <v/>
      </c>
      <c r="M300" s="372" t="str">
        <f t="shared" si="30"/>
        <v/>
      </c>
      <c r="N300" s="373" t="str">
        <f t="shared" si="31"/>
        <v/>
      </c>
      <c r="O300" s="234"/>
      <c r="P300" s="234"/>
      <c r="Q300" s="234"/>
      <c r="R300" s="234"/>
      <c r="S300" s="234"/>
      <c r="T300" s="234"/>
      <c r="U300" s="234"/>
      <c r="V300" s="234"/>
      <c r="W300" s="234"/>
      <c r="X300" s="234"/>
      <c r="Y300" s="234"/>
      <c r="Z300" s="234"/>
      <c r="AA300" s="374" t="str">
        <f t="shared" si="22"/>
        <v/>
      </c>
      <c r="AB300" s="375" t="str">
        <f t="shared" si="32"/>
        <v/>
      </c>
      <c r="AC300" s="375" t="str">
        <f t="shared" si="33"/>
        <v/>
      </c>
      <c r="AD300" s="375" t="str">
        <f t="shared" si="34"/>
        <v/>
      </c>
      <c r="AE300" s="272" t="str">
        <f t="shared" si="35"/>
        <v/>
      </c>
      <c r="AF300" s="641" t="e">
        <f t="shared" si="46"/>
        <v>#N/A</v>
      </c>
      <c r="AG300" s="639"/>
      <c r="AH300" s="642"/>
      <c r="AI300" s="235">
        <f t="shared" si="48"/>
        <v>0</v>
      </c>
      <c r="AJ300" s="235">
        <f t="shared" si="49"/>
        <v>0</v>
      </c>
      <c r="AK300" s="235" t="str">
        <f t="shared" si="45"/>
        <v/>
      </c>
      <c r="AL300" s="235">
        <f t="shared" si="50"/>
        <v>0</v>
      </c>
      <c r="AM300" s="235">
        <f t="shared" si="51"/>
        <v>0</v>
      </c>
      <c r="AN300" s="235" t="str">
        <f t="shared" si="52"/>
        <v/>
      </c>
      <c r="AO300" s="235">
        <f t="shared" si="53"/>
        <v>0</v>
      </c>
      <c r="AP300" s="235">
        <f t="shared" si="54"/>
        <v>0</v>
      </c>
      <c r="AQ300" s="235" t="str">
        <f t="shared" si="55"/>
        <v/>
      </c>
      <c r="AR300" s="235">
        <f t="shared" si="56"/>
        <v>0</v>
      </c>
      <c r="AS300" s="235">
        <f t="shared" si="57"/>
        <v>0</v>
      </c>
      <c r="AT300" s="235" t="str">
        <f t="shared" si="58"/>
        <v/>
      </c>
    </row>
    <row r="301" spans="1:46" ht="18" customHeight="1" x14ac:dyDescent="0.2">
      <c r="A301" s="234"/>
      <c r="B301" s="930" t="s">
        <v>16</v>
      </c>
      <c r="C301" s="137"/>
      <c r="D301" s="528"/>
      <c r="E301" s="513"/>
      <c r="F301" s="529"/>
      <c r="G301" s="520"/>
      <c r="H301" s="529"/>
      <c r="I301" s="529"/>
      <c r="J301" s="718" t="str">
        <f t="shared" si="20"/>
        <v/>
      </c>
      <c r="K301" s="377" t="str">
        <f t="shared" si="28"/>
        <v/>
      </c>
      <c r="L301" s="378" t="str">
        <f t="shared" si="29"/>
        <v/>
      </c>
      <c r="M301" s="378" t="str">
        <f t="shared" si="30"/>
        <v/>
      </c>
      <c r="N301" s="379" t="str">
        <f t="shared" si="31"/>
        <v/>
      </c>
      <c r="O301" s="234"/>
      <c r="P301" s="234"/>
      <c r="Q301" s="234"/>
      <c r="R301" s="234"/>
      <c r="S301" s="234"/>
      <c r="T301" s="234"/>
      <c r="U301" s="234"/>
      <c r="V301" s="234"/>
      <c r="W301" s="234"/>
      <c r="X301" s="234"/>
      <c r="Y301" s="234"/>
      <c r="Z301" s="234"/>
      <c r="AA301" s="350" t="str">
        <f t="shared" si="22"/>
        <v/>
      </c>
      <c r="AB301" s="369" t="str">
        <f t="shared" si="32"/>
        <v/>
      </c>
      <c r="AC301" s="369" t="str">
        <f t="shared" si="33"/>
        <v/>
      </c>
      <c r="AD301" s="369" t="str">
        <f t="shared" si="34"/>
        <v/>
      </c>
      <c r="AE301" s="259" t="str">
        <f t="shared" si="35"/>
        <v/>
      </c>
      <c r="AF301" s="640" t="e">
        <f t="shared" ref="AF301:AF315" si="59">VLOOKUP(AA301,$C$226:$F$236,4,FALSE)</f>
        <v>#N/A</v>
      </c>
      <c r="AG301" s="635"/>
      <c r="AH301" s="644" t="str">
        <f t="shared" ref="AH301:AH311" si="60">IF(C226="","",C226)</f>
        <v/>
      </c>
      <c r="AI301" s="235">
        <f t="shared" ref="AI301:AI315" si="61">SUMIF($AA$301:$AA$315,$AH301,$AB$301:$AB$315)</f>
        <v>0</v>
      </c>
      <c r="AJ301" s="235">
        <f t="shared" ref="AJ301:AJ315" si="62">SUMIF($C$301:$C$315,$AH301,$E$301:$E$315)</f>
        <v>0</v>
      </c>
      <c r="AK301" s="235" t="str">
        <f t="shared" si="45"/>
        <v/>
      </c>
      <c r="AL301" s="235">
        <f>SUMIF($AA$301:$AA$315,$AH301,$AC$301:$AC$315)</f>
        <v>0</v>
      </c>
      <c r="AM301" s="235">
        <f>AJ301</f>
        <v>0</v>
      </c>
      <c r="AN301" s="235" t="str">
        <f>IF(AH301="","",IF(AM301=0,0,AL301/AM301))</f>
        <v/>
      </c>
      <c r="AO301" s="235">
        <f>SUMIF($AA$301:$AA$315,$AH301,$AD$301:$AD$315)</f>
        <v>0</v>
      </c>
      <c r="AP301" s="235">
        <f>AM301</f>
        <v>0</v>
      </c>
      <c r="AQ301" s="235" t="str">
        <f>IF(AH301="","",IF(AP301=0,0,AO301/AP301))</f>
        <v/>
      </c>
      <c r="AR301" s="235">
        <f>SUMIF($AA$301:$AA$315,$AH301,$AE$301:$AE$315)</f>
        <v>0</v>
      </c>
      <c r="AS301" s="235">
        <f>AP301</f>
        <v>0</v>
      </c>
      <c r="AT301" s="235" t="str">
        <f>IF(AH301="","",IF(AS301=0,0,AR301/AS301))</f>
        <v/>
      </c>
    </row>
    <row r="302" spans="1:46" ht="18" customHeight="1" x14ac:dyDescent="0.2">
      <c r="A302" s="234"/>
      <c r="B302" s="930"/>
      <c r="C302" s="159"/>
      <c r="D302" s="512"/>
      <c r="E302" s="605"/>
      <c r="F302" s="503"/>
      <c r="G302" s="514"/>
      <c r="H302" s="503"/>
      <c r="I302" s="503"/>
      <c r="J302" s="715" t="str">
        <f t="shared" si="20"/>
        <v/>
      </c>
      <c r="K302" s="355" t="str">
        <f t="shared" si="28"/>
        <v/>
      </c>
      <c r="L302" s="356" t="str">
        <f t="shared" si="29"/>
        <v/>
      </c>
      <c r="M302" s="356" t="str">
        <f t="shared" si="30"/>
        <v/>
      </c>
      <c r="N302" s="357" t="str">
        <f t="shared" si="31"/>
        <v/>
      </c>
      <c r="O302" s="234"/>
      <c r="P302" s="234"/>
      <c r="Q302" s="234"/>
      <c r="R302" s="234"/>
      <c r="S302" s="234"/>
      <c r="T302" s="234"/>
      <c r="U302" s="234"/>
      <c r="V302" s="234"/>
      <c r="W302" s="234"/>
      <c r="X302" s="234"/>
      <c r="Y302" s="234"/>
      <c r="Z302" s="234"/>
      <c r="AA302" s="358" t="str">
        <f t="shared" si="22"/>
        <v/>
      </c>
      <c r="AB302" s="351" t="str">
        <f t="shared" si="32"/>
        <v/>
      </c>
      <c r="AC302" s="351" t="str">
        <f t="shared" si="33"/>
        <v/>
      </c>
      <c r="AD302" s="351" t="str">
        <f t="shared" si="34"/>
        <v/>
      </c>
      <c r="AE302" s="265" t="str">
        <f t="shared" si="35"/>
        <v/>
      </c>
      <c r="AF302" s="647" t="e">
        <f t="shared" si="59"/>
        <v>#N/A</v>
      </c>
      <c r="AG302" s="246"/>
      <c r="AH302" s="645" t="str">
        <f t="shared" si="60"/>
        <v/>
      </c>
      <c r="AI302" s="235">
        <f t="shared" si="61"/>
        <v>0</v>
      </c>
      <c r="AJ302" s="235">
        <f t="shared" si="62"/>
        <v>0</v>
      </c>
      <c r="AK302" s="235" t="str">
        <f t="shared" si="45"/>
        <v/>
      </c>
      <c r="AL302" s="235">
        <f>SUMIF($AA$301:$AA$315,$AH302,$AC$301:$AC$315)</f>
        <v>0</v>
      </c>
      <c r="AM302" s="235">
        <f>AJ302</f>
        <v>0</v>
      </c>
      <c r="AN302" s="235" t="str">
        <f>IF(AH302="","",IF(AM302=0,0,AL302/AM302))</f>
        <v/>
      </c>
      <c r="AO302" s="235">
        <f>SUMIF($AA$301:$AA$315,$AH302,$AD$301:$AD$315)</f>
        <v>0</v>
      </c>
      <c r="AP302" s="235">
        <f>AM302</f>
        <v>0</v>
      </c>
      <c r="AQ302" s="235" t="str">
        <f>IF(AH302="","",IF(AP302=0,0,AO302/AP302))</f>
        <v/>
      </c>
      <c r="AR302" s="235">
        <f>SUMIF($AA$301:$AA$315,$AH302,$AE$301:$AE$315)</f>
        <v>0</v>
      </c>
      <c r="AS302" s="235">
        <f>AP302</f>
        <v>0</v>
      </c>
      <c r="AT302" s="235" t="str">
        <f>IF(AH302="","",IF(AS302=0,0,AR302/AS302))</f>
        <v/>
      </c>
    </row>
    <row r="303" spans="1:46" ht="18" customHeight="1" x14ac:dyDescent="0.2">
      <c r="A303" s="234"/>
      <c r="B303" s="930"/>
      <c r="C303" s="159"/>
      <c r="D303" s="512"/>
      <c r="E303" s="605"/>
      <c r="F303" s="503"/>
      <c r="G303" s="514"/>
      <c r="H303" s="503"/>
      <c r="I303" s="503"/>
      <c r="J303" s="715" t="str">
        <f t="shared" ref="J303:J334" si="63">IF(C303="","",IF(D303="",0,VLOOKUP(D303,$B$168:$E$193,4,FALSE)))</f>
        <v/>
      </c>
      <c r="K303" s="355" t="str">
        <f t="shared" si="28"/>
        <v/>
      </c>
      <c r="L303" s="356" t="str">
        <f t="shared" si="29"/>
        <v/>
      </c>
      <c r="M303" s="356" t="str">
        <f t="shared" si="30"/>
        <v/>
      </c>
      <c r="N303" s="357" t="str">
        <f t="shared" si="31"/>
        <v/>
      </c>
      <c r="O303" s="234"/>
      <c r="P303" s="234"/>
      <c r="Q303" s="234"/>
      <c r="R303" s="234"/>
      <c r="S303" s="234"/>
      <c r="T303" s="234"/>
      <c r="U303" s="234"/>
      <c r="V303" s="234"/>
      <c r="W303" s="234"/>
      <c r="X303" s="234"/>
      <c r="Y303" s="234"/>
      <c r="Z303" s="234"/>
      <c r="AA303" s="358" t="str">
        <f t="shared" ref="AA303:AA334" si="64">IF(C303="","",C303)</f>
        <v/>
      </c>
      <c r="AB303" s="351" t="str">
        <f t="shared" si="32"/>
        <v/>
      </c>
      <c r="AC303" s="351" t="str">
        <f t="shared" si="33"/>
        <v/>
      </c>
      <c r="AD303" s="351" t="str">
        <f t="shared" si="34"/>
        <v/>
      </c>
      <c r="AE303" s="265" t="str">
        <f t="shared" si="35"/>
        <v/>
      </c>
      <c r="AF303" s="647" t="e">
        <f t="shared" si="59"/>
        <v>#N/A</v>
      </c>
      <c r="AG303" s="246"/>
      <c r="AH303" s="645" t="str">
        <f t="shared" si="60"/>
        <v/>
      </c>
      <c r="AI303" s="235">
        <f t="shared" si="61"/>
        <v>0</v>
      </c>
      <c r="AJ303" s="235">
        <f t="shared" si="62"/>
        <v>0</v>
      </c>
      <c r="AK303" s="235" t="str">
        <f>IF(AH303="","",IF(AJ303=0,0,AI303/AJ303))</f>
        <v/>
      </c>
      <c r="AL303" s="235">
        <f t="shared" ref="AL303:AL315" si="65">SUMIF($AA$301:$AA$315,$AH303,$AC$301:$AC$315)</f>
        <v>0</v>
      </c>
      <c r="AM303" s="235">
        <f t="shared" ref="AM303:AM315" si="66">AJ303</f>
        <v>0</v>
      </c>
      <c r="AN303" s="235" t="str">
        <f t="shared" ref="AN303:AN315" si="67">IF(AH303="","",IF(AM303=0,0,AL303/AM303))</f>
        <v/>
      </c>
      <c r="AO303" s="235">
        <f t="shared" ref="AO303:AO315" si="68">SUMIF($AA$301:$AA$315,$AH303,$AD$301:$AD$315)</f>
        <v>0</v>
      </c>
      <c r="AP303" s="235">
        <f t="shared" ref="AP303:AP315" si="69">AM303</f>
        <v>0</v>
      </c>
      <c r="AQ303" s="235" t="str">
        <f t="shared" ref="AQ303:AQ315" si="70">IF(AH303="","",IF(AP303=0,0,AO303/AP303))</f>
        <v/>
      </c>
      <c r="AR303" s="235">
        <f t="shared" ref="AR303:AR315" si="71">SUMIF($AA$301:$AA$315,$AH303,$AE$301:$AE$315)</f>
        <v>0</v>
      </c>
      <c r="AS303" s="235">
        <f t="shared" ref="AS303:AS315" si="72">AP303</f>
        <v>0</v>
      </c>
      <c r="AT303" s="235" t="str">
        <f t="shared" ref="AT303:AT315" si="73">IF(AH303="","",IF(AS303=0,0,AR303/AS303))</f>
        <v/>
      </c>
    </row>
    <row r="304" spans="1:46" ht="18" customHeight="1" x14ac:dyDescent="0.2">
      <c r="A304" s="234"/>
      <c r="B304" s="930"/>
      <c r="C304" s="159"/>
      <c r="D304" s="512"/>
      <c r="E304" s="605"/>
      <c r="F304" s="503"/>
      <c r="G304" s="514"/>
      <c r="H304" s="503"/>
      <c r="I304" s="503"/>
      <c r="J304" s="715" t="str">
        <f t="shared" si="63"/>
        <v/>
      </c>
      <c r="K304" s="355" t="str">
        <f t="shared" si="28"/>
        <v/>
      </c>
      <c r="L304" s="356" t="str">
        <f t="shared" si="29"/>
        <v/>
      </c>
      <c r="M304" s="356" t="str">
        <f t="shared" si="30"/>
        <v/>
      </c>
      <c r="N304" s="357" t="str">
        <f t="shared" si="31"/>
        <v/>
      </c>
      <c r="O304" s="234"/>
      <c r="P304" s="234"/>
      <c r="Q304" s="234"/>
      <c r="R304" s="234"/>
      <c r="S304" s="234"/>
      <c r="T304" s="234"/>
      <c r="U304" s="234"/>
      <c r="V304" s="234"/>
      <c r="W304" s="234"/>
      <c r="X304" s="234"/>
      <c r="Y304" s="234"/>
      <c r="Z304" s="234"/>
      <c r="AA304" s="358" t="str">
        <f t="shared" si="64"/>
        <v/>
      </c>
      <c r="AB304" s="351" t="str">
        <f t="shared" si="32"/>
        <v/>
      </c>
      <c r="AC304" s="351" t="str">
        <f t="shared" si="33"/>
        <v/>
      </c>
      <c r="AD304" s="351" t="str">
        <f t="shared" si="34"/>
        <v/>
      </c>
      <c r="AE304" s="265" t="str">
        <f t="shared" si="35"/>
        <v/>
      </c>
      <c r="AF304" s="647" t="e">
        <f t="shared" si="59"/>
        <v>#N/A</v>
      </c>
      <c r="AG304" s="246"/>
      <c r="AH304" s="645" t="str">
        <f t="shared" si="60"/>
        <v/>
      </c>
      <c r="AI304" s="235">
        <f t="shared" si="61"/>
        <v>0</v>
      </c>
      <c r="AJ304" s="235">
        <f t="shared" si="62"/>
        <v>0</v>
      </c>
      <c r="AK304" s="235" t="str">
        <f t="shared" si="45"/>
        <v/>
      </c>
      <c r="AL304" s="235">
        <f t="shared" si="65"/>
        <v>0</v>
      </c>
      <c r="AM304" s="235">
        <f t="shared" si="66"/>
        <v>0</v>
      </c>
      <c r="AN304" s="235" t="str">
        <f t="shared" si="67"/>
        <v/>
      </c>
      <c r="AO304" s="235">
        <f t="shared" si="68"/>
        <v>0</v>
      </c>
      <c r="AP304" s="235">
        <f t="shared" si="69"/>
        <v>0</v>
      </c>
      <c r="AQ304" s="235" t="str">
        <f t="shared" si="70"/>
        <v/>
      </c>
      <c r="AR304" s="235">
        <f t="shared" si="71"/>
        <v>0</v>
      </c>
      <c r="AS304" s="235">
        <f t="shared" si="72"/>
        <v>0</v>
      </c>
      <c r="AT304" s="235" t="str">
        <f t="shared" si="73"/>
        <v/>
      </c>
    </row>
    <row r="305" spans="1:46" ht="18" customHeight="1" x14ac:dyDescent="0.2">
      <c r="A305" s="234"/>
      <c r="B305" s="930"/>
      <c r="C305" s="159"/>
      <c r="D305" s="512"/>
      <c r="E305" s="605"/>
      <c r="F305" s="503"/>
      <c r="G305" s="514"/>
      <c r="H305" s="503"/>
      <c r="I305" s="503"/>
      <c r="J305" s="715" t="str">
        <f t="shared" si="63"/>
        <v/>
      </c>
      <c r="K305" s="355" t="str">
        <f t="shared" si="28"/>
        <v/>
      </c>
      <c r="L305" s="356" t="str">
        <f t="shared" si="29"/>
        <v/>
      </c>
      <c r="M305" s="356" t="str">
        <f t="shared" si="30"/>
        <v/>
      </c>
      <c r="N305" s="357" t="str">
        <f t="shared" si="31"/>
        <v/>
      </c>
      <c r="O305" s="234"/>
      <c r="P305" s="234"/>
      <c r="Q305" s="234"/>
      <c r="R305" s="234"/>
      <c r="S305" s="234"/>
      <c r="T305" s="234"/>
      <c r="U305" s="234"/>
      <c r="V305" s="234"/>
      <c r="W305" s="234"/>
      <c r="X305" s="234"/>
      <c r="Y305" s="234"/>
      <c r="Z305" s="234"/>
      <c r="AA305" s="358" t="str">
        <f t="shared" si="64"/>
        <v/>
      </c>
      <c r="AB305" s="351" t="str">
        <f t="shared" si="32"/>
        <v/>
      </c>
      <c r="AC305" s="351" t="str">
        <f t="shared" si="33"/>
        <v/>
      </c>
      <c r="AD305" s="351" t="str">
        <f t="shared" si="34"/>
        <v/>
      </c>
      <c r="AE305" s="265" t="str">
        <f t="shared" si="35"/>
        <v/>
      </c>
      <c r="AF305" s="647" t="e">
        <f t="shared" si="59"/>
        <v>#N/A</v>
      </c>
      <c r="AG305" s="246"/>
      <c r="AH305" s="645" t="str">
        <f t="shared" si="60"/>
        <v/>
      </c>
      <c r="AI305" s="235">
        <f t="shared" si="61"/>
        <v>0</v>
      </c>
      <c r="AJ305" s="235">
        <f t="shared" si="62"/>
        <v>0</v>
      </c>
      <c r="AK305" s="235" t="str">
        <f t="shared" si="45"/>
        <v/>
      </c>
      <c r="AL305" s="235">
        <f>SUMIF($AA$301:$AA$315,$AH305,$AC$301:$AC$315)</f>
        <v>0</v>
      </c>
      <c r="AM305" s="235">
        <f>AJ305</f>
        <v>0</v>
      </c>
      <c r="AN305" s="235" t="str">
        <f>IF(AH305="","",IF(AM305=0,0,AL305/AM305))</f>
        <v/>
      </c>
      <c r="AO305" s="235">
        <f t="shared" si="68"/>
        <v>0</v>
      </c>
      <c r="AP305" s="235">
        <f t="shared" si="69"/>
        <v>0</v>
      </c>
      <c r="AQ305" s="235" t="str">
        <f t="shared" si="70"/>
        <v/>
      </c>
      <c r="AR305" s="235">
        <f t="shared" si="71"/>
        <v>0</v>
      </c>
      <c r="AS305" s="235">
        <f t="shared" si="72"/>
        <v>0</v>
      </c>
      <c r="AT305" s="235" t="str">
        <f t="shared" si="73"/>
        <v/>
      </c>
    </row>
    <row r="306" spans="1:46" ht="18" customHeight="1" x14ac:dyDescent="0.2">
      <c r="A306" s="234"/>
      <c r="B306" s="930"/>
      <c r="C306" s="159"/>
      <c r="D306" s="512"/>
      <c r="E306" s="605"/>
      <c r="F306" s="503"/>
      <c r="G306" s="514"/>
      <c r="H306" s="503"/>
      <c r="I306" s="503"/>
      <c r="J306" s="715" t="str">
        <f t="shared" si="63"/>
        <v/>
      </c>
      <c r="K306" s="355" t="str">
        <f t="shared" si="28"/>
        <v/>
      </c>
      <c r="L306" s="356" t="str">
        <f t="shared" si="29"/>
        <v/>
      </c>
      <c r="M306" s="356" t="str">
        <f t="shared" si="30"/>
        <v/>
      </c>
      <c r="N306" s="357" t="str">
        <f t="shared" si="31"/>
        <v/>
      </c>
      <c r="O306" s="234"/>
      <c r="P306" s="234"/>
      <c r="Q306" s="234"/>
      <c r="R306" s="234"/>
      <c r="S306" s="234"/>
      <c r="T306" s="234"/>
      <c r="U306" s="234"/>
      <c r="V306" s="234"/>
      <c r="W306" s="234"/>
      <c r="X306" s="234"/>
      <c r="Y306" s="234"/>
      <c r="Z306" s="234"/>
      <c r="AA306" s="358" t="str">
        <f t="shared" si="64"/>
        <v/>
      </c>
      <c r="AB306" s="351" t="str">
        <f t="shared" si="32"/>
        <v/>
      </c>
      <c r="AC306" s="351" t="str">
        <f t="shared" si="33"/>
        <v/>
      </c>
      <c r="AD306" s="351" t="str">
        <f t="shared" si="34"/>
        <v/>
      </c>
      <c r="AE306" s="265" t="str">
        <f t="shared" si="35"/>
        <v/>
      </c>
      <c r="AF306" s="647" t="e">
        <f t="shared" si="59"/>
        <v>#N/A</v>
      </c>
      <c r="AG306" s="246"/>
      <c r="AH306" s="645" t="str">
        <f t="shared" si="60"/>
        <v/>
      </c>
      <c r="AI306" s="235">
        <f t="shared" si="61"/>
        <v>0</v>
      </c>
      <c r="AJ306" s="235">
        <f t="shared" si="62"/>
        <v>0</v>
      </c>
      <c r="AK306" s="235" t="str">
        <f t="shared" si="45"/>
        <v/>
      </c>
      <c r="AL306" s="235">
        <f t="shared" si="65"/>
        <v>0</v>
      </c>
      <c r="AM306" s="235">
        <f t="shared" si="66"/>
        <v>0</v>
      </c>
      <c r="AN306" s="235" t="str">
        <f t="shared" si="67"/>
        <v/>
      </c>
      <c r="AO306" s="235">
        <f t="shared" si="68"/>
        <v>0</v>
      </c>
      <c r="AP306" s="235">
        <f t="shared" si="69"/>
        <v>0</v>
      </c>
      <c r="AQ306" s="235" t="str">
        <f t="shared" si="70"/>
        <v/>
      </c>
      <c r="AR306" s="235">
        <f t="shared" si="71"/>
        <v>0</v>
      </c>
      <c r="AS306" s="235">
        <f t="shared" si="72"/>
        <v>0</v>
      </c>
      <c r="AT306" s="235" t="str">
        <f t="shared" si="73"/>
        <v/>
      </c>
    </row>
    <row r="307" spans="1:46" ht="18" customHeight="1" x14ac:dyDescent="0.2">
      <c r="A307" s="234"/>
      <c r="B307" s="930"/>
      <c r="C307" s="159"/>
      <c r="D307" s="512"/>
      <c r="E307" s="605"/>
      <c r="F307" s="503"/>
      <c r="G307" s="514"/>
      <c r="H307" s="503"/>
      <c r="I307" s="503"/>
      <c r="J307" s="715" t="str">
        <f t="shared" si="63"/>
        <v/>
      </c>
      <c r="K307" s="355" t="str">
        <f t="shared" si="28"/>
        <v/>
      </c>
      <c r="L307" s="356" t="str">
        <f t="shared" si="29"/>
        <v/>
      </c>
      <c r="M307" s="356" t="str">
        <f t="shared" si="30"/>
        <v/>
      </c>
      <c r="N307" s="357" t="str">
        <f t="shared" si="31"/>
        <v/>
      </c>
      <c r="O307" s="234"/>
      <c r="P307" s="234"/>
      <c r="Q307" s="234"/>
      <c r="R307" s="234"/>
      <c r="S307" s="234"/>
      <c r="T307" s="234"/>
      <c r="U307" s="234"/>
      <c r="V307" s="234"/>
      <c r="W307" s="234"/>
      <c r="X307" s="234"/>
      <c r="Y307" s="234"/>
      <c r="Z307" s="234"/>
      <c r="AA307" s="358" t="str">
        <f t="shared" si="64"/>
        <v/>
      </c>
      <c r="AB307" s="351" t="str">
        <f t="shared" si="32"/>
        <v/>
      </c>
      <c r="AC307" s="351" t="str">
        <f t="shared" si="33"/>
        <v/>
      </c>
      <c r="AD307" s="351" t="str">
        <f t="shared" si="34"/>
        <v/>
      </c>
      <c r="AE307" s="265" t="str">
        <f t="shared" si="35"/>
        <v/>
      </c>
      <c r="AF307" s="647" t="e">
        <f t="shared" si="59"/>
        <v>#N/A</v>
      </c>
      <c r="AG307" s="246"/>
      <c r="AH307" s="645" t="str">
        <f t="shared" si="60"/>
        <v/>
      </c>
      <c r="AI307" s="235">
        <f t="shared" si="61"/>
        <v>0</v>
      </c>
      <c r="AJ307" s="235">
        <f t="shared" si="62"/>
        <v>0</v>
      </c>
      <c r="AK307" s="235" t="str">
        <f t="shared" si="45"/>
        <v/>
      </c>
      <c r="AL307" s="235">
        <f t="shared" si="65"/>
        <v>0</v>
      </c>
      <c r="AM307" s="235">
        <f t="shared" si="66"/>
        <v>0</v>
      </c>
      <c r="AN307" s="235" t="str">
        <f t="shared" si="67"/>
        <v/>
      </c>
      <c r="AO307" s="235">
        <f t="shared" si="68"/>
        <v>0</v>
      </c>
      <c r="AP307" s="235">
        <f t="shared" si="69"/>
        <v>0</v>
      </c>
      <c r="AQ307" s="235" t="str">
        <f t="shared" si="70"/>
        <v/>
      </c>
      <c r="AR307" s="235">
        <f t="shared" si="71"/>
        <v>0</v>
      </c>
      <c r="AS307" s="235">
        <f t="shared" si="72"/>
        <v>0</v>
      </c>
      <c r="AT307" s="235" t="str">
        <f t="shared" si="73"/>
        <v/>
      </c>
    </row>
    <row r="308" spans="1:46" ht="18" customHeight="1" x14ac:dyDescent="0.2">
      <c r="A308" s="234"/>
      <c r="B308" s="930"/>
      <c r="C308" s="159"/>
      <c r="D308" s="512"/>
      <c r="E308" s="605"/>
      <c r="F308" s="503"/>
      <c r="G308" s="514"/>
      <c r="H308" s="503"/>
      <c r="I308" s="503"/>
      <c r="J308" s="715" t="str">
        <f t="shared" si="63"/>
        <v/>
      </c>
      <c r="K308" s="355" t="str">
        <f t="shared" si="28"/>
        <v/>
      </c>
      <c r="L308" s="356" t="str">
        <f t="shared" si="29"/>
        <v/>
      </c>
      <c r="M308" s="356" t="str">
        <f t="shared" si="30"/>
        <v/>
      </c>
      <c r="N308" s="357" t="str">
        <f t="shared" si="31"/>
        <v/>
      </c>
      <c r="O308" s="234"/>
      <c r="P308" s="234"/>
      <c r="Q308" s="234"/>
      <c r="R308" s="234"/>
      <c r="S308" s="234"/>
      <c r="T308" s="234"/>
      <c r="U308" s="234"/>
      <c r="V308" s="234"/>
      <c r="W308" s="234"/>
      <c r="X308" s="234"/>
      <c r="Y308" s="234"/>
      <c r="Z308" s="234"/>
      <c r="AA308" s="358" t="str">
        <f t="shared" si="64"/>
        <v/>
      </c>
      <c r="AB308" s="351" t="str">
        <f t="shared" si="32"/>
        <v/>
      </c>
      <c r="AC308" s="351" t="str">
        <f t="shared" si="33"/>
        <v/>
      </c>
      <c r="AD308" s="351" t="str">
        <f t="shared" si="34"/>
        <v/>
      </c>
      <c r="AE308" s="265" t="str">
        <f t="shared" si="35"/>
        <v/>
      </c>
      <c r="AF308" s="647" t="e">
        <f t="shared" si="59"/>
        <v>#N/A</v>
      </c>
      <c r="AG308" s="246"/>
      <c r="AH308" s="645" t="str">
        <f t="shared" si="60"/>
        <v/>
      </c>
      <c r="AI308" s="235">
        <f t="shared" si="61"/>
        <v>0</v>
      </c>
      <c r="AJ308" s="235">
        <f t="shared" si="62"/>
        <v>0</v>
      </c>
      <c r="AK308" s="235" t="str">
        <f t="shared" si="45"/>
        <v/>
      </c>
      <c r="AL308" s="235">
        <f t="shared" si="65"/>
        <v>0</v>
      </c>
      <c r="AM308" s="235">
        <f t="shared" si="66"/>
        <v>0</v>
      </c>
      <c r="AN308" s="235" t="str">
        <f t="shared" si="67"/>
        <v/>
      </c>
      <c r="AO308" s="235">
        <f t="shared" si="68"/>
        <v>0</v>
      </c>
      <c r="AP308" s="235">
        <f t="shared" si="69"/>
        <v>0</v>
      </c>
      <c r="AQ308" s="235" t="str">
        <f t="shared" si="70"/>
        <v/>
      </c>
      <c r="AR308" s="235">
        <f t="shared" si="71"/>
        <v>0</v>
      </c>
      <c r="AS308" s="235">
        <f t="shared" si="72"/>
        <v>0</v>
      </c>
      <c r="AT308" s="235" t="str">
        <f t="shared" si="73"/>
        <v/>
      </c>
    </row>
    <row r="309" spans="1:46" ht="18" customHeight="1" x14ac:dyDescent="0.2">
      <c r="A309" s="234"/>
      <c r="B309" s="930"/>
      <c r="C309" s="159"/>
      <c r="D309" s="512"/>
      <c r="E309" s="605"/>
      <c r="F309" s="503"/>
      <c r="G309" s="514"/>
      <c r="H309" s="503"/>
      <c r="I309" s="503"/>
      <c r="J309" s="715" t="str">
        <f t="shared" si="63"/>
        <v/>
      </c>
      <c r="K309" s="355" t="str">
        <f t="shared" si="28"/>
        <v/>
      </c>
      <c r="L309" s="356" t="str">
        <f t="shared" si="29"/>
        <v/>
      </c>
      <c r="M309" s="356" t="str">
        <f t="shared" si="30"/>
        <v/>
      </c>
      <c r="N309" s="357" t="str">
        <f t="shared" si="31"/>
        <v/>
      </c>
      <c r="O309" s="234"/>
      <c r="P309" s="234"/>
      <c r="Q309" s="234"/>
      <c r="R309" s="234"/>
      <c r="S309" s="234"/>
      <c r="T309" s="234"/>
      <c r="U309" s="234"/>
      <c r="V309" s="234"/>
      <c r="W309" s="234"/>
      <c r="X309" s="234"/>
      <c r="Y309" s="234"/>
      <c r="Z309" s="234"/>
      <c r="AA309" s="358" t="str">
        <f t="shared" si="64"/>
        <v/>
      </c>
      <c r="AB309" s="351" t="str">
        <f t="shared" si="32"/>
        <v/>
      </c>
      <c r="AC309" s="351" t="str">
        <f t="shared" si="33"/>
        <v/>
      </c>
      <c r="AD309" s="351" t="str">
        <f t="shared" si="34"/>
        <v/>
      </c>
      <c r="AE309" s="265" t="str">
        <f t="shared" si="35"/>
        <v/>
      </c>
      <c r="AF309" s="647" t="e">
        <f t="shared" si="59"/>
        <v>#N/A</v>
      </c>
      <c r="AG309" s="246"/>
      <c r="AH309" s="645" t="str">
        <f t="shared" si="60"/>
        <v/>
      </c>
      <c r="AI309" s="235">
        <f t="shared" si="61"/>
        <v>0</v>
      </c>
      <c r="AJ309" s="235">
        <f t="shared" si="62"/>
        <v>0</v>
      </c>
      <c r="AK309" s="235" t="str">
        <f t="shared" si="45"/>
        <v/>
      </c>
      <c r="AL309" s="235">
        <f t="shared" si="65"/>
        <v>0</v>
      </c>
      <c r="AM309" s="235">
        <f t="shared" si="66"/>
        <v>0</v>
      </c>
      <c r="AN309" s="235" t="str">
        <f t="shared" si="67"/>
        <v/>
      </c>
      <c r="AO309" s="235">
        <f t="shared" si="68"/>
        <v>0</v>
      </c>
      <c r="AP309" s="235">
        <f t="shared" si="69"/>
        <v>0</v>
      </c>
      <c r="AQ309" s="235" t="str">
        <f t="shared" si="70"/>
        <v/>
      </c>
      <c r="AR309" s="235">
        <f t="shared" si="71"/>
        <v>0</v>
      </c>
      <c r="AS309" s="235">
        <f t="shared" si="72"/>
        <v>0</v>
      </c>
      <c r="AT309" s="235" t="str">
        <f t="shared" si="73"/>
        <v/>
      </c>
    </row>
    <row r="310" spans="1:46" ht="18" customHeight="1" x14ac:dyDescent="0.2">
      <c r="A310" s="234"/>
      <c r="B310" s="930"/>
      <c r="C310" s="159"/>
      <c r="D310" s="512"/>
      <c r="E310" s="605"/>
      <c r="F310" s="503"/>
      <c r="G310" s="514"/>
      <c r="H310" s="503"/>
      <c r="I310" s="503"/>
      <c r="J310" s="715" t="str">
        <f t="shared" si="63"/>
        <v/>
      </c>
      <c r="K310" s="355" t="str">
        <f t="shared" si="28"/>
        <v/>
      </c>
      <c r="L310" s="356" t="str">
        <f t="shared" si="29"/>
        <v/>
      </c>
      <c r="M310" s="356" t="str">
        <f t="shared" si="30"/>
        <v/>
      </c>
      <c r="N310" s="357" t="str">
        <f t="shared" si="31"/>
        <v/>
      </c>
      <c r="O310" s="234"/>
      <c r="P310" s="234"/>
      <c r="Q310" s="234"/>
      <c r="R310" s="234"/>
      <c r="S310" s="234"/>
      <c r="T310" s="234"/>
      <c r="U310" s="234"/>
      <c r="V310" s="234"/>
      <c r="W310" s="234"/>
      <c r="X310" s="234"/>
      <c r="Y310" s="234"/>
      <c r="Z310" s="234"/>
      <c r="AA310" s="358" t="str">
        <f t="shared" si="64"/>
        <v/>
      </c>
      <c r="AB310" s="351" t="str">
        <f t="shared" si="32"/>
        <v/>
      </c>
      <c r="AC310" s="351" t="str">
        <f t="shared" si="33"/>
        <v/>
      </c>
      <c r="AD310" s="351" t="str">
        <f t="shared" si="34"/>
        <v/>
      </c>
      <c r="AE310" s="265" t="str">
        <f t="shared" si="35"/>
        <v/>
      </c>
      <c r="AF310" s="647" t="e">
        <f t="shared" si="59"/>
        <v>#N/A</v>
      </c>
      <c r="AG310" s="246"/>
      <c r="AH310" s="645" t="str">
        <f t="shared" si="60"/>
        <v/>
      </c>
      <c r="AI310" s="235">
        <f t="shared" si="61"/>
        <v>0</v>
      </c>
      <c r="AJ310" s="235">
        <f t="shared" si="62"/>
        <v>0</v>
      </c>
      <c r="AK310" s="235" t="str">
        <f t="shared" si="45"/>
        <v/>
      </c>
      <c r="AL310" s="235">
        <f t="shared" si="65"/>
        <v>0</v>
      </c>
      <c r="AM310" s="235">
        <f t="shared" si="66"/>
        <v>0</v>
      </c>
      <c r="AN310" s="235" t="str">
        <f t="shared" si="67"/>
        <v/>
      </c>
      <c r="AO310" s="235">
        <f t="shared" si="68"/>
        <v>0</v>
      </c>
      <c r="AP310" s="235">
        <f t="shared" si="69"/>
        <v>0</v>
      </c>
      <c r="AQ310" s="235" t="str">
        <f t="shared" si="70"/>
        <v/>
      </c>
      <c r="AR310" s="235">
        <f t="shared" si="71"/>
        <v>0</v>
      </c>
      <c r="AS310" s="235">
        <f t="shared" si="72"/>
        <v>0</v>
      </c>
      <c r="AT310" s="235" t="str">
        <f t="shared" si="73"/>
        <v/>
      </c>
    </row>
    <row r="311" spans="1:46" ht="18" customHeight="1" x14ac:dyDescent="0.2">
      <c r="A311" s="234"/>
      <c r="B311" s="930"/>
      <c r="C311" s="159"/>
      <c r="D311" s="512"/>
      <c r="E311" s="605"/>
      <c r="F311" s="503"/>
      <c r="G311" s="514"/>
      <c r="H311" s="503"/>
      <c r="I311" s="503"/>
      <c r="J311" s="715" t="str">
        <f t="shared" si="63"/>
        <v/>
      </c>
      <c r="K311" s="355" t="str">
        <f t="shared" si="28"/>
        <v/>
      </c>
      <c r="L311" s="356" t="str">
        <f t="shared" si="29"/>
        <v/>
      </c>
      <c r="M311" s="356" t="str">
        <f t="shared" si="30"/>
        <v/>
      </c>
      <c r="N311" s="357" t="str">
        <f t="shared" si="31"/>
        <v/>
      </c>
      <c r="O311" s="234"/>
      <c r="P311" s="234"/>
      <c r="Q311" s="234"/>
      <c r="R311" s="234"/>
      <c r="S311" s="234"/>
      <c r="T311" s="234"/>
      <c r="U311" s="234"/>
      <c r="V311" s="234"/>
      <c r="W311" s="234"/>
      <c r="X311" s="234"/>
      <c r="Y311" s="234"/>
      <c r="Z311" s="234"/>
      <c r="AA311" s="358" t="str">
        <f t="shared" si="64"/>
        <v/>
      </c>
      <c r="AB311" s="351" t="str">
        <f t="shared" si="32"/>
        <v/>
      </c>
      <c r="AC311" s="351" t="str">
        <f t="shared" si="33"/>
        <v/>
      </c>
      <c r="AD311" s="351" t="str">
        <f t="shared" si="34"/>
        <v/>
      </c>
      <c r="AE311" s="265" t="str">
        <f t="shared" si="35"/>
        <v/>
      </c>
      <c r="AF311" s="647" t="e">
        <f t="shared" si="59"/>
        <v>#N/A</v>
      </c>
      <c r="AG311" s="246"/>
      <c r="AH311" s="645" t="str">
        <f t="shared" si="60"/>
        <v/>
      </c>
      <c r="AI311" s="235">
        <f t="shared" si="61"/>
        <v>0</v>
      </c>
      <c r="AJ311" s="235">
        <f t="shared" si="62"/>
        <v>0</v>
      </c>
      <c r="AK311" s="235" t="str">
        <f t="shared" si="45"/>
        <v/>
      </c>
      <c r="AL311" s="235">
        <f t="shared" si="65"/>
        <v>0</v>
      </c>
      <c r="AM311" s="235">
        <f t="shared" si="66"/>
        <v>0</v>
      </c>
      <c r="AN311" s="235" t="str">
        <f t="shared" si="67"/>
        <v/>
      </c>
      <c r="AO311" s="235">
        <f t="shared" si="68"/>
        <v>0</v>
      </c>
      <c r="AP311" s="235">
        <f t="shared" si="69"/>
        <v>0</v>
      </c>
      <c r="AQ311" s="235" t="str">
        <f t="shared" si="70"/>
        <v/>
      </c>
      <c r="AR311" s="235">
        <f t="shared" si="71"/>
        <v>0</v>
      </c>
      <c r="AS311" s="235">
        <f t="shared" si="72"/>
        <v>0</v>
      </c>
      <c r="AT311" s="235" t="str">
        <f t="shared" si="73"/>
        <v/>
      </c>
    </row>
    <row r="312" spans="1:46" ht="18" customHeight="1" x14ac:dyDescent="0.2">
      <c r="A312" s="234"/>
      <c r="B312" s="930"/>
      <c r="C312" s="159"/>
      <c r="D312" s="512"/>
      <c r="E312" s="605"/>
      <c r="F312" s="503"/>
      <c r="G312" s="514"/>
      <c r="H312" s="503"/>
      <c r="I312" s="503"/>
      <c r="J312" s="715" t="str">
        <f t="shared" si="63"/>
        <v/>
      </c>
      <c r="K312" s="355" t="str">
        <f t="shared" si="28"/>
        <v/>
      </c>
      <c r="L312" s="356" t="str">
        <f t="shared" si="29"/>
        <v/>
      </c>
      <c r="M312" s="356" t="str">
        <f t="shared" si="30"/>
        <v/>
      </c>
      <c r="N312" s="357" t="str">
        <f t="shared" si="31"/>
        <v/>
      </c>
      <c r="O312" s="234"/>
      <c r="P312" s="234"/>
      <c r="Q312" s="234"/>
      <c r="R312" s="234"/>
      <c r="S312" s="234"/>
      <c r="T312" s="234"/>
      <c r="U312" s="234"/>
      <c r="V312" s="234"/>
      <c r="W312" s="234"/>
      <c r="X312" s="234"/>
      <c r="Y312" s="234"/>
      <c r="Z312" s="234"/>
      <c r="AA312" s="358" t="str">
        <f t="shared" si="64"/>
        <v/>
      </c>
      <c r="AB312" s="351" t="str">
        <f t="shared" si="32"/>
        <v/>
      </c>
      <c r="AC312" s="351" t="str">
        <f t="shared" si="33"/>
        <v/>
      </c>
      <c r="AD312" s="351" t="str">
        <f t="shared" si="34"/>
        <v/>
      </c>
      <c r="AE312" s="265" t="str">
        <f t="shared" si="35"/>
        <v/>
      </c>
      <c r="AF312" s="647" t="e">
        <f t="shared" si="59"/>
        <v>#N/A</v>
      </c>
      <c r="AG312" s="246"/>
      <c r="AH312" s="645"/>
      <c r="AI312" s="235">
        <f t="shared" si="61"/>
        <v>0</v>
      </c>
      <c r="AJ312" s="235">
        <f t="shared" si="62"/>
        <v>0</v>
      </c>
      <c r="AK312" s="235" t="str">
        <f t="shared" si="45"/>
        <v/>
      </c>
      <c r="AL312" s="235">
        <f t="shared" si="65"/>
        <v>0</v>
      </c>
      <c r="AM312" s="235">
        <f t="shared" si="66"/>
        <v>0</v>
      </c>
      <c r="AN312" s="235" t="str">
        <f t="shared" si="67"/>
        <v/>
      </c>
      <c r="AO312" s="235">
        <f t="shared" si="68"/>
        <v>0</v>
      </c>
      <c r="AP312" s="235">
        <f t="shared" si="69"/>
        <v>0</v>
      </c>
      <c r="AQ312" s="235" t="str">
        <f t="shared" si="70"/>
        <v/>
      </c>
      <c r="AR312" s="235">
        <f t="shared" si="71"/>
        <v>0</v>
      </c>
      <c r="AS312" s="235">
        <f t="shared" si="72"/>
        <v>0</v>
      </c>
      <c r="AT312" s="235" t="str">
        <f t="shared" si="73"/>
        <v/>
      </c>
    </row>
    <row r="313" spans="1:46" ht="18" customHeight="1" x14ac:dyDescent="0.2">
      <c r="A313" s="234"/>
      <c r="B313" s="930"/>
      <c r="C313" s="159"/>
      <c r="D313" s="512"/>
      <c r="E313" s="605"/>
      <c r="F313" s="503"/>
      <c r="G313" s="514"/>
      <c r="H313" s="503"/>
      <c r="I313" s="503"/>
      <c r="J313" s="715" t="str">
        <f t="shared" si="63"/>
        <v/>
      </c>
      <c r="K313" s="355" t="str">
        <f t="shared" si="28"/>
        <v/>
      </c>
      <c r="L313" s="356" t="str">
        <f t="shared" si="29"/>
        <v/>
      </c>
      <c r="M313" s="356" t="str">
        <f t="shared" si="30"/>
        <v/>
      </c>
      <c r="N313" s="357" t="str">
        <f t="shared" si="31"/>
        <v/>
      </c>
      <c r="O313" s="234"/>
      <c r="P313" s="234"/>
      <c r="Q313" s="234"/>
      <c r="R313" s="234"/>
      <c r="S313" s="234"/>
      <c r="T313" s="234"/>
      <c r="U313" s="234"/>
      <c r="V313" s="234"/>
      <c r="W313" s="234"/>
      <c r="X313" s="234"/>
      <c r="Y313" s="234"/>
      <c r="Z313" s="234"/>
      <c r="AA313" s="358" t="str">
        <f t="shared" si="64"/>
        <v/>
      </c>
      <c r="AB313" s="351" t="str">
        <f t="shared" si="32"/>
        <v/>
      </c>
      <c r="AC313" s="351" t="str">
        <f t="shared" si="33"/>
        <v/>
      </c>
      <c r="AD313" s="351" t="str">
        <f t="shared" si="34"/>
        <v/>
      </c>
      <c r="AE313" s="265" t="str">
        <f t="shared" si="35"/>
        <v/>
      </c>
      <c r="AF313" s="647" t="e">
        <f t="shared" si="59"/>
        <v>#N/A</v>
      </c>
      <c r="AG313" s="246"/>
      <c r="AH313" s="645"/>
      <c r="AI313" s="235">
        <f t="shared" si="61"/>
        <v>0</v>
      </c>
      <c r="AJ313" s="235">
        <f t="shared" si="62"/>
        <v>0</v>
      </c>
      <c r="AK313" s="235" t="str">
        <f t="shared" si="45"/>
        <v/>
      </c>
      <c r="AL313" s="235">
        <f t="shared" si="65"/>
        <v>0</v>
      </c>
      <c r="AM313" s="235">
        <f t="shared" si="66"/>
        <v>0</v>
      </c>
      <c r="AN313" s="235" t="str">
        <f t="shared" si="67"/>
        <v/>
      </c>
      <c r="AO313" s="235">
        <f t="shared" si="68"/>
        <v>0</v>
      </c>
      <c r="AP313" s="235">
        <f t="shared" si="69"/>
        <v>0</v>
      </c>
      <c r="AQ313" s="235" t="str">
        <f t="shared" si="70"/>
        <v/>
      </c>
      <c r="AR313" s="235">
        <f t="shared" si="71"/>
        <v>0</v>
      </c>
      <c r="AS313" s="235">
        <f t="shared" si="72"/>
        <v>0</v>
      </c>
      <c r="AT313" s="235" t="str">
        <f t="shared" si="73"/>
        <v/>
      </c>
    </row>
    <row r="314" spans="1:46" ht="18" customHeight="1" x14ac:dyDescent="0.2">
      <c r="A314" s="234"/>
      <c r="B314" s="930"/>
      <c r="C314" s="159"/>
      <c r="D314" s="512"/>
      <c r="E314" s="605"/>
      <c r="F314" s="503"/>
      <c r="G314" s="514"/>
      <c r="H314" s="503"/>
      <c r="I314" s="503"/>
      <c r="J314" s="715" t="str">
        <f t="shared" si="63"/>
        <v/>
      </c>
      <c r="K314" s="355" t="str">
        <f t="shared" si="28"/>
        <v/>
      </c>
      <c r="L314" s="356" t="str">
        <f t="shared" si="29"/>
        <v/>
      </c>
      <c r="M314" s="356" t="str">
        <f t="shared" si="30"/>
        <v/>
      </c>
      <c r="N314" s="357" t="str">
        <f t="shared" si="31"/>
        <v/>
      </c>
      <c r="O314" s="234"/>
      <c r="P314" s="234"/>
      <c r="Q314" s="234"/>
      <c r="R314" s="234"/>
      <c r="S314" s="234"/>
      <c r="T314" s="234"/>
      <c r="U314" s="234"/>
      <c r="V314" s="234"/>
      <c r="W314" s="234"/>
      <c r="X314" s="234"/>
      <c r="Y314" s="234"/>
      <c r="Z314" s="234"/>
      <c r="AA314" s="358" t="str">
        <f t="shared" si="64"/>
        <v/>
      </c>
      <c r="AB314" s="351" t="str">
        <f t="shared" si="32"/>
        <v/>
      </c>
      <c r="AC314" s="351" t="str">
        <f t="shared" si="33"/>
        <v/>
      </c>
      <c r="AD314" s="351" t="str">
        <f t="shared" si="34"/>
        <v/>
      </c>
      <c r="AE314" s="265" t="str">
        <f t="shared" si="35"/>
        <v/>
      </c>
      <c r="AF314" s="647" t="e">
        <f t="shared" si="59"/>
        <v>#N/A</v>
      </c>
      <c r="AG314" s="246"/>
      <c r="AH314" s="645"/>
      <c r="AI314" s="235">
        <f t="shared" si="61"/>
        <v>0</v>
      </c>
      <c r="AJ314" s="235">
        <f t="shared" si="62"/>
        <v>0</v>
      </c>
      <c r="AK314" s="235" t="str">
        <f t="shared" si="45"/>
        <v/>
      </c>
      <c r="AL314" s="235">
        <f t="shared" si="65"/>
        <v>0</v>
      </c>
      <c r="AM314" s="235">
        <f t="shared" si="66"/>
        <v>0</v>
      </c>
      <c r="AN314" s="235" t="str">
        <f t="shared" si="67"/>
        <v/>
      </c>
      <c r="AO314" s="235">
        <f t="shared" si="68"/>
        <v>0</v>
      </c>
      <c r="AP314" s="235">
        <f t="shared" si="69"/>
        <v>0</v>
      </c>
      <c r="AQ314" s="235" t="str">
        <f t="shared" si="70"/>
        <v/>
      </c>
      <c r="AR314" s="235">
        <f t="shared" si="71"/>
        <v>0</v>
      </c>
      <c r="AS314" s="235">
        <f t="shared" si="72"/>
        <v>0</v>
      </c>
      <c r="AT314" s="235" t="str">
        <f t="shared" si="73"/>
        <v/>
      </c>
    </row>
    <row r="315" spans="1:46" ht="18" customHeight="1" thickBot="1" x14ac:dyDescent="0.25">
      <c r="A315" s="234"/>
      <c r="B315" s="931"/>
      <c r="C315" s="160"/>
      <c r="D315" s="516"/>
      <c r="E315" s="608"/>
      <c r="F315" s="505"/>
      <c r="G315" s="518"/>
      <c r="H315" s="505"/>
      <c r="I315" s="505"/>
      <c r="J315" s="716" t="str">
        <f t="shared" si="63"/>
        <v/>
      </c>
      <c r="K315" s="371" t="str">
        <f t="shared" si="28"/>
        <v/>
      </c>
      <c r="L315" s="372" t="str">
        <f t="shared" si="29"/>
        <v/>
      </c>
      <c r="M315" s="372" t="str">
        <f t="shared" si="30"/>
        <v/>
      </c>
      <c r="N315" s="373" t="str">
        <f t="shared" si="31"/>
        <v/>
      </c>
      <c r="O315" s="234"/>
      <c r="P315" s="234"/>
      <c r="Q315" s="234"/>
      <c r="R315" s="234"/>
      <c r="S315" s="234"/>
      <c r="T315" s="234"/>
      <c r="U315" s="234"/>
      <c r="V315" s="234"/>
      <c r="W315" s="234"/>
      <c r="X315" s="234"/>
      <c r="Y315" s="234"/>
      <c r="Z315" s="234"/>
      <c r="AA315" s="374" t="str">
        <f t="shared" si="64"/>
        <v/>
      </c>
      <c r="AB315" s="375" t="str">
        <f t="shared" si="32"/>
        <v/>
      </c>
      <c r="AC315" s="375" t="str">
        <f t="shared" si="33"/>
        <v/>
      </c>
      <c r="AD315" s="375" t="str">
        <f t="shared" si="34"/>
        <v/>
      </c>
      <c r="AE315" s="272" t="str">
        <f t="shared" si="35"/>
        <v/>
      </c>
      <c r="AF315" s="649" t="e">
        <f t="shared" si="59"/>
        <v>#N/A</v>
      </c>
      <c r="AG315" s="639"/>
      <c r="AH315" s="646"/>
      <c r="AI315" s="235">
        <f t="shared" si="61"/>
        <v>0</v>
      </c>
      <c r="AJ315" s="235">
        <f t="shared" si="62"/>
        <v>0</v>
      </c>
      <c r="AK315" s="235" t="str">
        <f t="shared" si="45"/>
        <v/>
      </c>
      <c r="AL315" s="235">
        <f t="shared" si="65"/>
        <v>0</v>
      </c>
      <c r="AM315" s="235">
        <f t="shared" si="66"/>
        <v>0</v>
      </c>
      <c r="AN315" s="235" t="str">
        <f t="shared" si="67"/>
        <v/>
      </c>
      <c r="AO315" s="235">
        <f t="shared" si="68"/>
        <v>0</v>
      </c>
      <c r="AP315" s="235">
        <f t="shared" si="69"/>
        <v>0</v>
      </c>
      <c r="AQ315" s="235" t="str">
        <f t="shared" si="70"/>
        <v/>
      </c>
      <c r="AR315" s="235">
        <f t="shared" si="71"/>
        <v>0</v>
      </c>
      <c r="AS315" s="235">
        <f t="shared" si="72"/>
        <v>0</v>
      </c>
      <c r="AT315" s="235" t="str">
        <f t="shared" si="73"/>
        <v/>
      </c>
    </row>
    <row r="316" spans="1:46" ht="18" customHeight="1" x14ac:dyDescent="0.2">
      <c r="A316" s="234"/>
      <c r="B316" s="929" t="s">
        <v>15</v>
      </c>
      <c r="C316" s="138"/>
      <c r="D316" s="509"/>
      <c r="E316" s="510"/>
      <c r="F316" s="502"/>
      <c r="G316" s="511"/>
      <c r="H316" s="502"/>
      <c r="I316" s="502"/>
      <c r="J316" s="713" t="str">
        <f t="shared" si="63"/>
        <v/>
      </c>
      <c r="K316" s="347" t="str">
        <f t="shared" si="28"/>
        <v/>
      </c>
      <c r="L316" s="348" t="str">
        <f t="shared" si="29"/>
        <v/>
      </c>
      <c r="M316" s="348" t="str">
        <f t="shared" si="30"/>
        <v/>
      </c>
      <c r="N316" s="349" t="str">
        <f t="shared" si="31"/>
        <v/>
      </c>
      <c r="O316" s="234"/>
      <c r="P316" s="234"/>
      <c r="Q316" s="234"/>
      <c r="R316" s="234"/>
      <c r="S316" s="234"/>
      <c r="T316" s="234"/>
      <c r="U316" s="234"/>
      <c r="V316" s="234"/>
      <c r="W316" s="234"/>
      <c r="X316" s="234"/>
      <c r="Y316" s="234"/>
      <c r="Z316" s="234"/>
      <c r="AA316" s="350" t="str">
        <f t="shared" si="64"/>
        <v/>
      </c>
      <c r="AB316" s="369" t="str">
        <f t="shared" si="32"/>
        <v/>
      </c>
      <c r="AC316" s="369" t="str">
        <f t="shared" si="33"/>
        <v/>
      </c>
      <c r="AD316" s="369" t="str">
        <f t="shared" si="34"/>
        <v/>
      </c>
      <c r="AE316" s="259" t="str">
        <f t="shared" si="35"/>
        <v/>
      </c>
      <c r="AF316" s="640" t="e">
        <f t="shared" ref="AF316:AF330" si="74">VLOOKUP(AA316,$C$237:$F$247,4,FALSE)</f>
        <v>#N/A</v>
      </c>
      <c r="AG316" s="635"/>
      <c r="AH316" s="644" t="str">
        <f t="shared" ref="AH316:AH326" si="75">IF(C237="","",C237)</f>
        <v/>
      </c>
      <c r="AI316" s="235">
        <f t="shared" ref="AI316:AI330" si="76">SUMIF($AA$316:$AA$330,$AH316,$AB$316:$AB$330)</f>
        <v>0</v>
      </c>
      <c r="AJ316" s="235">
        <f t="shared" ref="AJ316:AJ330" si="77">SUMIF($C$316:$C$330,$AH316,$E$316:$E$330)</f>
        <v>0</v>
      </c>
      <c r="AK316" s="235" t="str">
        <f t="shared" si="45"/>
        <v/>
      </c>
      <c r="AL316" s="235">
        <f>SUMIF($AA$316:$AA$330,$AH316,$AC$316:$AC$330)</f>
        <v>0</v>
      </c>
      <c r="AM316" s="235">
        <f>AJ316</f>
        <v>0</v>
      </c>
      <c r="AN316" s="235" t="str">
        <f>IF(AH316="","",IF(AM316=0,0,AL316/AM316))</f>
        <v/>
      </c>
      <c r="AO316" s="235">
        <f>SUMIF($AA$316:$AA$330,$AH316,$AD$316:$AD$330)</f>
        <v>0</v>
      </c>
      <c r="AP316" s="235">
        <f>AM316</f>
        <v>0</v>
      </c>
      <c r="AQ316" s="235" t="str">
        <f>IF(AH316="","",IF(AP316=0,0,AO316/AP316))</f>
        <v/>
      </c>
      <c r="AR316" s="235">
        <f>SUMIF($AA$316:$AA$330,$AH316,$AE$316:$AE$330)</f>
        <v>0</v>
      </c>
      <c r="AS316" s="235">
        <f>AP316</f>
        <v>0</v>
      </c>
      <c r="AT316" s="235" t="str">
        <f>IF(AH316="","",IF(AS316=0,0,AR316/AS316))</f>
        <v/>
      </c>
    </row>
    <row r="317" spans="1:46" ht="18" customHeight="1" x14ac:dyDescent="0.2">
      <c r="A317" s="234"/>
      <c r="B317" s="930"/>
      <c r="C317" s="137"/>
      <c r="D317" s="512"/>
      <c r="E317" s="605"/>
      <c r="F317" s="503"/>
      <c r="G317" s="514"/>
      <c r="H317" s="503"/>
      <c r="I317" s="503"/>
      <c r="J317" s="715" t="str">
        <f t="shared" si="63"/>
        <v/>
      </c>
      <c r="K317" s="355" t="str">
        <f t="shared" si="28"/>
        <v/>
      </c>
      <c r="L317" s="356" t="str">
        <f t="shared" si="29"/>
        <v/>
      </c>
      <c r="M317" s="356" t="str">
        <f t="shared" si="30"/>
        <v/>
      </c>
      <c r="N317" s="357" t="str">
        <f t="shared" si="31"/>
        <v/>
      </c>
      <c r="O317" s="234"/>
      <c r="P317" s="234"/>
      <c r="Q317" s="234"/>
      <c r="R317" s="234"/>
      <c r="S317" s="234"/>
      <c r="T317" s="234"/>
      <c r="U317" s="234"/>
      <c r="V317" s="234"/>
      <c r="W317" s="234"/>
      <c r="X317" s="234"/>
      <c r="Y317" s="234"/>
      <c r="Z317" s="234"/>
      <c r="AA317" s="358" t="str">
        <f t="shared" si="64"/>
        <v/>
      </c>
      <c r="AB317" s="351" t="str">
        <f t="shared" si="32"/>
        <v/>
      </c>
      <c r="AC317" s="351" t="str">
        <f t="shared" si="33"/>
        <v/>
      </c>
      <c r="AD317" s="351" t="str">
        <f t="shared" si="34"/>
        <v/>
      </c>
      <c r="AE317" s="265" t="str">
        <f t="shared" si="35"/>
        <v/>
      </c>
      <c r="AF317" s="245" t="e">
        <f t="shared" si="74"/>
        <v>#N/A</v>
      </c>
      <c r="AG317" s="246"/>
      <c r="AH317" s="645" t="str">
        <f t="shared" si="75"/>
        <v/>
      </c>
      <c r="AI317" s="235">
        <f t="shared" si="76"/>
        <v>0</v>
      </c>
      <c r="AJ317" s="235">
        <f t="shared" si="77"/>
        <v>0</v>
      </c>
      <c r="AK317" s="235" t="str">
        <f t="shared" si="45"/>
        <v/>
      </c>
      <c r="AL317" s="235">
        <f>SUMIF($AA$316:$AA$330,$AH317,$AC$316:$AC$330)</f>
        <v>0</v>
      </c>
      <c r="AM317" s="235">
        <f>AJ317</f>
        <v>0</v>
      </c>
      <c r="AN317" s="235" t="str">
        <f>IF(AH317="","",IF(AM317=0,0,AL317/AM317))</f>
        <v/>
      </c>
      <c r="AO317" s="235">
        <f>SUMIF($AA$316:$AA$330,$AH317,$AD$316:$AD$330)</f>
        <v>0</v>
      </c>
      <c r="AP317" s="235">
        <f>AM317</f>
        <v>0</v>
      </c>
      <c r="AQ317" s="235" t="str">
        <f>IF(AH317="","",IF(AP317=0,0,AO317/AP317))</f>
        <v/>
      </c>
      <c r="AR317" s="235">
        <f>SUMIF($AA$316:$AA$330,$AH317,$AE$316:$AE$330)</f>
        <v>0</v>
      </c>
      <c r="AS317" s="235">
        <f>AP317</f>
        <v>0</v>
      </c>
      <c r="AT317" s="235" t="str">
        <f>IF(AH317="","",IF(AS317=0,0,AR317/AS317))</f>
        <v/>
      </c>
    </row>
    <row r="318" spans="1:46" ht="18" customHeight="1" x14ac:dyDescent="0.2">
      <c r="A318" s="234"/>
      <c r="B318" s="930"/>
      <c r="C318" s="137"/>
      <c r="D318" s="512"/>
      <c r="E318" s="605"/>
      <c r="F318" s="503"/>
      <c r="G318" s="514"/>
      <c r="H318" s="503"/>
      <c r="I318" s="503"/>
      <c r="J318" s="715" t="str">
        <f t="shared" si="63"/>
        <v/>
      </c>
      <c r="K318" s="355" t="str">
        <f t="shared" si="28"/>
        <v/>
      </c>
      <c r="L318" s="356" t="str">
        <f t="shared" si="29"/>
        <v/>
      </c>
      <c r="M318" s="356" t="str">
        <f t="shared" si="30"/>
        <v/>
      </c>
      <c r="N318" s="357" t="str">
        <f t="shared" si="31"/>
        <v/>
      </c>
      <c r="O318" s="234"/>
      <c r="P318" s="234"/>
      <c r="Q318" s="234"/>
      <c r="R318" s="234"/>
      <c r="S318" s="234"/>
      <c r="T318" s="234"/>
      <c r="U318" s="234"/>
      <c r="V318" s="234"/>
      <c r="W318" s="234"/>
      <c r="X318" s="234"/>
      <c r="Y318" s="234"/>
      <c r="Z318" s="234"/>
      <c r="AA318" s="358" t="str">
        <f t="shared" si="64"/>
        <v/>
      </c>
      <c r="AB318" s="351" t="str">
        <f t="shared" si="32"/>
        <v/>
      </c>
      <c r="AC318" s="351" t="str">
        <f t="shared" si="33"/>
        <v/>
      </c>
      <c r="AD318" s="351" t="str">
        <f t="shared" si="34"/>
        <v/>
      </c>
      <c r="AE318" s="265" t="str">
        <f t="shared" si="35"/>
        <v/>
      </c>
      <c r="AF318" s="245" t="e">
        <f t="shared" si="74"/>
        <v>#N/A</v>
      </c>
      <c r="AG318" s="246"/>
      <c r="AH318" s="645" t="str">
        <f t="shared" si="75"/>
        <v/>
      </c>
      <c r="AI318" s="235">
        <f t="shared" si="76"/>
        <v>0</v>
      </c>
      <c r="AJ318" s="235">
        <f t="shared" si="77"/>
        <v>0</v>
      </c>
      <c r="AK318" s="235" t="str">
        <f t="shared" si="45"/>
        <v/>
      </c>
      <c r="AL318" s="235">
        <f t="shared" ref="AL318:AL330" si="78">SUMIF($AA$316:$AA$330,$AH318,$AC$316:$AC$330)</f>
        <v>0</v>
      </c>
      <c r="AM318" s="235">
        <f t="shared" ref="AM318:AM330" si="79">AJ318</f>
        <v>0</v>
      </c>
      <c r="AN318" s="235" t="str">
        <f t="shared" ref="AN318:AN330" si="80">IF(AH318="","",IF(AM318=0,0,AL318/AM318))</f>
        <v/>
      </c>
      <c r="AO318" s="235">
        <f t="shared" ref="AO318:AO330" si="81">SUMIF($AA$316:$AA$330,$AH318,$AD$316:$AD$330)</f>
        <v>0</v>
      </c>
      <c r="AP318" s="235">
        <f t="shared" ref="AP318:AP330" si="82">AM318</f>
        <v>0</v>
      </c>
      <c r="AQ318" s="235" t="str">
        <f t="shared" ref="AQ318:AQ330" si="83">IF(AH318="","",IF(AP318=0,0,AO318/AP318))</f>
        <v/>
      </c>
      <c r="AR318" s="235">
        <f t="shared" ref="AR318:AR330" si="84">SUMIF($AA$316:$AA$330,$AH318,$AE$316:$AE$330)</f>
        <v>0</v>
      </c>
      <c r="AS318" s="235">
        <f t="shared" ref="AS318:AS330" si="85">AP318</f>
        <v>0</v>
      </c>
      <c r="AT318" s="235" t="str">
        <f t="shared" ref="AT318:AT330" si="86">IF(AH318="","",IF(AS318=0,0,AR318/AS318))</f>
        <v/>
      </c>
    </row>
    <row r="319" spans="1:46" ht="18" customHeight="1" x14ac:dyDescent="0.2">
      <c r="A319" s="234"/>
      <c r="B319" s="930"/>
      <c r="C319" s="137"/>
      <c r="D319" s="512"/>
      <c r="E319" s="605"/>
      <c r="F319" s="503"/>
      <c r="G319" s="514"/>
      <c r="H319" s="503"/>
      <c r="I319" s="503"/>
      <c r="J319" s="715" t="str">
        <f t="shared" si="63"/>
        <v/>
      </c>
      <c r="K319" s="355" t="str">
        <f t="shared" si="28"/>
        <v/>
      </c>
      <c r="L319" s="356" t="str">
        <f t="shared" si="29"/>
        <v/>
      </c>
      <c r="M319" s="356" t="str">
        <f t="shared" si="30"/>
        <v/>
      </c>
      <c r="N319" s="357" t="str">
        <f t="shared" si="31"/>
        <v/>
      </c>
      <c r="O319" s="234"/>
      <c r="P319" s="234"/>
      <c r="Q319" s="234"/>
      <c r="R319" s="234"/>
      <c r="S319" s="234"/>
      <c r="T319" s="234"/>
      <c r="U319" s="234"/>
      <c r="V319" s="234"/>
      <c r="W319" s="234"/>
      <c r="X319" s="234"/>
      <c r="Y319" s="234"/>
      <c r="Z319" s="234"/>
      <c r="AA319" s="358" t="str">
        <f t="shared" si="64"/>
        <v/>
      </c>
      <c r="AB319" s="351" t="str">
        <f t="shared" si="32"/>
        <v/>
      </c>
      <c r="AC319" s="351" t="str">
        <f t="shared" si="33"/>
        <v/>
      </c>
      <c r="AD319" s="351" t="str">
        <f t="shared" si="34"/>
        <v/>
      </c>
      <c r="AE319" s="265" t="str">
        <f t="shared" si="35"/>
        <v/>
      </c>
      <c r="AF319" s="245" t="e">
        <f t="shared" si="74"/>
        <v>#N/A</v>
      </c>
      <c r="AG319" s="246"/>
      <c r="AH319" s="645" t="str">
        <f t="shared" si="75"/>
        <v/>
      </c>
      <c r="AI319" s="235">
        <f t="shared" si="76"/>
        <v>0</v>
      </c>
      <c r="AJ319" s="235">
        <f t="shared" si="77"/>
        <v>0</v>
      </c>
      <c r="AK319" s="235" t="str">
        <f t="shared" si="45"/>
        <v/>
      </c>
      <c r="AL319" s="235">
        <f t="shared" si="78"/>
        <v>0</v>
      </c>
      <c r="AM319" s="235">
        <f t="shared" si="79"/>
        <v>0</v>
      </c>
      <c r="AN319" s="235" t="str">
        <f t="shared" si="80"/>
        <v/>
      </c>
      <c r="AO319" s="235">
        <f t="shared" si="81"/>
        <v>0</v>
      </c>
      <c r="AP319" s="235">
        <f t="shared" si="82"/>
        <v>0</v>
      </c>
      <c r="AQ319" s="235" t="str">
        <f t="shared" si="83"/>
        <v/>
      </c>
      <c r="AR319" s="235">
        <f t="shared" si="84"/>
        <v>0</v>
      </c>
      <c r="AS319" s="235">
        <f t="shared" si="85"/>
        <v>0</v>
      </c>
      <c r="AT319" s="235" t="str">
        <f t="shared" si="86"/>
        <v/>
      </c>
    </row>
    <row r="320" spans="1:46" ht="18" customHeight="1" x14ac:dyDescent="0.2">
      <c r="A320" s="234"/>
      <c r="B320" s="930"/>
      <c r="C320" s="137"/>
      <c r="D320" s="512"/>
      <c r="E320" s="605"/>
      <c r="F320" s="503"/>
      <c r="G320" s="514"/>
      <c r="H320" s="503"/>
      <c r="I320" s="503"/>
      <c r="J320" s="715" t="str">
        <f t="shared" si="63"/>
        <v/>
      </c>
      <c r="K320" s="355" t="str">
        <f t="shared" si="28"/>
        <v/>
      </c>
      <c r="L320" s="356" t="str">
        <f t="shared" si="29"/>
        <v/>
      </c>
      <c r="M320" s="356" t="str">
        <f t="shared" si="30"/>
        <v/>
      </c>
      <c r="N320" s="357" t="str">
        <f t="shared" si="31"/>
        <v/>
      </c>
      <c r="O320" s="234"/>
      <c r="P320" s="234"/>
      <c r="Q320" s="234"/>
      <c r="R320" s="234"/>
      <c r="S320" s="234"/>
      <c r="T320" s="234"/>
      <c r="U320" s="234"/>
      <c r="V320" s="234"/>
      <c r="W320" s="234"/>
      <c r="X320" s="234"/>
      <c r="Y320" s="234"/>
      <c r="Z320" s="234"/>
      <c r="AA320" s="358" t="str">
        <f t="shared" si="64"/>
        <v/>
      </c>
      <c r="AB320" s="351" t="str">
        <f t="shared" si="32"/>
        <v/>
      </c>
      <c r="AC320" s="351" t="str">
        <f t="shared" si="33"/>
        <v/>
      </c>
      <c r="AD320" s="351" t="str">
        <f t="shared" si="34"/>
        <v/>
      </c>
      <c r="AE320" s="265" t="str">
        <f t="shared" si="35"/>
        <v/>
      </c>
      <c r="AF320" s="245" t="e">
        <f t="shared" si="74"/>
        <v>#N/A</v>
      </c>
      <c r="AG320" s="246"/>
      <c r="AH320" s="645" t="str">
        <f t="shared" si="75"/>
        <v/>
      </c>
      <c r="AI320" s="235">
        <f t="shared" si="76"/>
        <v>0</v>
      </c>
      <c r="AJ320" s="235">
        <f t="shared" si="77"/>
        <v>0</v>
      </c>
      <c r="AK320" s="235" t="str">
        <f t="shared" si="45"/>
        <v/>
      </c>
      <c r="AL320" s="235">
        <f t="shared" si="78"/>
        <v>0</v>
      </c>
      <c r="AM320" s="235">
        <f t="shared" si="79"/>
        <v>0</v>
      </c>
      <c r="AN320" s="235" t="str">
        <f t="shared" si="80"/>
        <v/>
      </c>
      <c r="AO320" s="235">
        <f t="shared" si="81"/>
        <v>0</v>
      </c>
      <c r="AP320" s="235">
        <f t="shared" si="82"/>
        <v>0</v>
      </c>
      <c r="AQ320" s="235" t="str">
        <f t="shared" si="83"/>
        <v/>
      </c>
      <c r="AR320" s="235">
        <f t="shared" si="84"/>
        <v>0</v>
      </c>
      <c r="AS320" s="235">
        <f t="shared" si="85"/>
        <v>0</v>
      </c>
      <c r="AT320" s="235" t="str">
        <f t="shared" si="86"/>
        <v/>
      </c>
    </row>
    <row r="321" spans="1:46" ht="18" customHeight="1" x14ac:dyDescent="0.2">
      <c r="A321" s="234"/>
      <c r="B321" s="930"/>
      <c r="C321" s="137"/>
      <c r="D321" s="512"/>
      <c r="E321" s="605"/>
      <c r="F321" s="503"/>
      <c r="G321" s="514"/>
      <c r="H321" s="503"/>
      <c r="I321" s="503"/>
      <c r="J321" s="715" t="str">
        <f t="shared" si="63"/>
        <v/>
      </c>
      <c r="K321" s="355" t="str">
        <f t="shared" si="28"/>
        <v/>
      </c>
      <c r="L321" s="356" t="str">
        <f t="shared" si="29"/>
        <v/>
      </c>
      <c r="M321" s="356" t="str">
        <f t="shared" si="30"/>
        <v/>
      </c>
      <c r="N321" s="357" t="str">
        <f t="shared" si="31"/>
        <v/>
      </c>
      <c r="O321" s="234"/>
      <c r="P321" s="234"/>
      <c r="Q321" s="234"/>
      <c r="R321" s="234"/>
      <c r="S321" s="234"/>
      <c r="T321" s="234"/>
      <c r="U321" s="234"/>
      <c r="V321" s="234"/>
      <c r="W321" s="234"/>
      <c r="X321" s="234"/>
      <c r="Y321" s="234"/>
      <c r="Z321" s="234"/>
      <c r="AA321" s="358" t="str">
        <f t="shared" si="64"/>
        <v/>
      </c>
      <c r="AB321" s="351" t="str">
        <f t="shared" si="32"/>
        <v/>
      </c>
      <c r="AC321" s="351" t="str">
        <f t="shared" si="33"/>
        <v/>
      </c>
      <c r="AD321" s="351" t="str">
        <f t="shared" si="34"/>
        <v/>
      </c>
      <c r="AE321" s="265" t="str">
        <f t="shared" si="35"/>
        <v/>
      </c>
      <c r="AF321" s="245" t="e">
        <f t="shared" si="74"/>
        <v>#N/A</v>
      </c>
      <c r="AG321" s="246"/>
      <c r="AH321" s="645" t="str">
        <f t="shared" si="75"/>
        <v/>
      </c>
      <c r="AI321" s="235">
        <f t="shared" si="76"/>
        <v>0</v>
      </c>
      <c r="AJ321" s="235">
        <f t="shared" si="77"/>
        <v>0</v>
      </c>
      <c r="AK321" s="235" t="str">
        <f t="shared" si="45"/>
        <v/>
      </c>
      <c r="AL321" s="235">
        <f t="shared" si="78"/>
        <v>0</v>
      </c>
      <c r="AM321" s="235">
        <f t="shared" si="79"/>
        <v>0</v>
      </c>
      <c r="AN321" s="235" t="str">
        <f t="shared" si="80"/>
        <v/>
      </c>
      <c r="AO321" s="235">
        <f t="shared" si="81"/>
        <v>0</v>
      </c>
      <c r="AP321" s="235">
        <f t="shared" si="82"/>
        <v>0</v>
      </c>
      <c r="AQ321" s="235" t="str">
        <f t="shared" si="83"/>
        <v/>
      </c>
      <c r="AR321" s="235">
        <f t="shared" si="84"/>
        <v>0</v>
      </c>
      <c r="AS321" s="235">
        <f t="shared" si="85"/>
        <v>0</v>
      </c>
      <c r="AT321" s="235" t="str">
        <f t="shared" si="86"/>
        <v/>
      </c>
    </row>
    <row r="322" spans="1:46" ht="18" customHeight="1" x14ac:dyDescent="0.2">
      <c r="A322" s="234"/>
      <c r="B322" s="930"/>
      <c r="C322" s="137"/>
      <c r="D322" s="512"/>
      <c r="E322" s="605"/>
      <c r="F322" s="503"/>
      <c r="G322" s="514"/>
      <c r="H322" s="503"/>
      <c r="I322" s="503"/>
      <c r="J322" s="715" t="str">
        <f t="shared" si="63"/>
        <v/>
      </c>
      <c r="K322" s="355" t="str">
        <f t="shared" si="28"/>
        <v/>
      </c>
      <c r="L322" s="356" t="str">
        <f t="shared" si="29"/>
        <v/>
      </c>
      <c r="M322" s="356" t="str">
        <f t="shared" si="30"/>
        <v/>
      </c>
      <c r="N322" s="357" t="str">
        <f t="shared" si="31"/>
        <v/>
      </c>
      <c r="O322" s="234"/>
      <c r="P322" s="234"/>
      <c r="Q322" s="234"/>
      <c r="R322" s="234"/>
      <c r="S322" s="234"/>
      <c r="T322" s="234"/>
      <c r="U322" s="234"/>
      <c r="V322" s="234"/>
      <c r="W322" s="234"/>
      <c r="X322" s="234"/>
      <c r="Y322" s="234"/>
      <c r="Z322" s="234"/>
      <c r="AA322" s="358" t="str">
        <f t="shared" si="64"/>
        <v/>
      </c>
      <c r="AB322" s="351" t="str">
        <f t="shared" si="32"/>
        <v/>
      </c>
      <c r="AC322" s="351" t="str">
        <f t="shared" si="33"/>
        <v/>
      </c>
      <c r="AD322" s="351" t="str">
        <f t="shared" si="34"/>
        <v/>
      </c>
      <c r="AE322" s="265" t="str">
        <f t="shared" si="35"/>
        <v/>
      </c>
      <c r="AF322" s="245" t="e">
        <f t="shared" si="74"/>
        <v>#N/A</v>
      </c>
      <c r="AG322" s="246"/>
      <c r="AH322" s="645" t="str">
        <f t="shared" si="75"/>
        <v/>
      </c>
      <c r="AI322" s="235">
        <f t="shared" si="76"/>
        <v>0</v>
      </c>
      <c r="AJ322" s="235">
        <f t="shared" si="77"/>
        <v>0</v>
      </c>
      <c r="AK322" s="235" t="str">
        <f t="shared" si="45"/>
        <v/>
      </c>
      <c r="AL322" s="235">
        <f t="shared" si="78"/>
        <v>0</v>
      </c>
      <c r="AM322" s="235">
        <f t="shared" si="79"/>
        <v>0</v>
      </c>
      <c r="AN322" s="235" t="str">
        <f t="shared" si="80"/>
        <v/>
      </c>
      <c r="AO322" s="235">
        <f t="shared" si="81"/>
        <v>0</v>
      </c>
      <c r="AP322" s="235">
        <f t="shared" si="82"/>
        <v>0</v>
      </c>
      <c r="AQ322" s="235" t="str">
        <f t="shared" si="83"/>
        <v/>
      </c>
      <c r="AR322" s="235">
        <f t="shared" si="84"/>
        <v>0</v>
      </c>
      <c r="AS322" s="235">
        <f t="shared" si="85"/>
        <v>0</v>
      </c>
      <c r="AT322" s="235" t="str">
        <f t="shared" si="86"/>
        <v/>
      </c>
    </row>
    <row r="323" spans="1:46" ht="18" customHeight="1" x14ac:dyDescent="0.2">
      <c r="A323" s="234"/>
      <c r="B323" s="930"/>
      <c r="C323" s="137"/>
      <c r="D323" s="512"/>
      <c r="E323" s="605"/>
      <c r="F323" s="503"/>
      <c r="G323" s="514"/>
      <c r="H323" s="503"/>
      <c r="I323" s="503"/>
      <c r="J323" s="715" t="str">
        <f t="shared" si="63"/>
        <v/>
      </c>
      <c r="K323" s="355" t="str">
        <f t="shared" si="28"/>
        <v/>
      </c>
      <c r="L323" s="356" t="str">
        <f t="shared" si="29"/>
        <v/>
      </c>
      <c r="M323" s="356" t="str">
        <f t="shared" si="30"/>
        <v/>
      </c>
      <c r="N323" s="357" t="str">
        <f t="shared" si="31"/>
        <v/>
      </c>
      <c r="O323" s="234"/>
      <c r="P323" s="234"/>
      <c r="Q323" s="234"/>
      <c r="R323" s="234"/>
      <c r="S323" s="234"/>
      <c r="T323" s="234"/>
      <c r="U323" s="234"/>
      <c r="V323" s="234"/>
      <c r="W323" s="234"/>
      <c r="X323" s="234"/>
      <c r="Y323" s="234"/>
      <c r="Z323" s="234"/>
      <c r="AA323" s="358" t="str">
        <f t="shared" si="64"/>
        <v/>
      </c>
      <c r="AB323" s="351" t="str">
        <f t="shared" si="32"/>
        <v/>
      </c>
      <c r="AC323" s="351" t="str">
        <f t="shared" si="33"/>
        <v/>
      </c>
      <c r="AD323" s="351" t="str">
        <f t="shared" si="34"/>
        <v/>
      </c>
      <c r="AE323" s="265" t="str">
        <f t="shared" si="35"/>
        <v/>
      </c>
      <c r="AF323" s="245" t="e">
        <f t="shared" si="74"/>
        <v>#N/A</v>
      </c>
      <c r="AG323" s="246"/>
      <c r="AH323" s="645" t="str">
        <f t="shared" si="75"/>
        <v/>
      </c>
      <c r="AI323" s="235">
        <f t="shared" si="76"/>
        <v>0</v>
      </c>
      <c r="AJ323" s="235">
        <f t="shared" si="77"/>
        <v>0</v>
      </c>
      <c r="AK323" s="235" t="str">
        <f t="shared" si="45"/>
        <v/>
      </c>
      <c r="AL323" s="235">
        <f t="shared" si="78"/>
        <v>0</v>
      </c>
      <c r="AM323" s="235">
        <f t="shared" si="79"/>
        <v>0</v>
      </c>
      <c r="AN323" s="235" t="str">
        <f t="shared" si="80"/>
        <v/>
      </c>
      <c r="AO323" s="235">
        <f t="shared" si="81"/>
        <v>0</v>
      </c>
      <c r="AP323" s="235">
        <f t="shared" si="82"/>
        <v>0</v>
      </c>
      <c r="AQ323" s="235" t="str">
        <f t="shared" si="83"/>
        <v/>
      </c>
      <c r="AR323" s="235">
        <f t="shared" si="84"/>
        <v>0</v>
      </c>
      <c r="AS323" s="235">
        <f t="shared" si="85"/>
        <v>0</v>
      </c>
      <c r="AT323" s="235" t="str">
        <f t="shared" si="86"/>
        <v/>
      </c>
    </row>
    <row r="324" spans="1:46" ht="18" customHeight="1" x14ac:dyDescent="0.2">
      <c r="A324" s="234"/>
      <c r="B324" s="930"/>
      <c r="C324" s="137"/>
      <c r="D324" s="512"/>
      <c r="E324" s="605"/>
      <c r="F324" s="503"/>
      <c r="G324" s="514"/>
      <c r="H324" s="503"/>
      <c r="I324" s="503"/>
      <c r="J324" s="715" t="str">
        <f t="shared" si="63"/>
        <v/>
      </c>
      <c r="K324" s="355" t="str">
        <f t="shared" si="28"/>
        <v/>
      </c>
      <c r="L324" s="356" t="str">
        <f t="shared" si="29"/>
        <v/>
      </c>
      <c r="M324" s="356" t="str">
        <f t="shared" si="30"/>
        <v/>
      </c>
      <c r="N324" s="357" t="str">
        <f t="shared" si="31"/>
        <v/>
      </c>
      <c r="O324" s="234"/>
      <c r="P324" s="234"/>
      <c r="Q324" s="234"/>
      <c r="R324" s="234"/>
      <c r="S324" s="234"/>
      <c r="T324" s="234"/>
      <c r="U324" s="234"/>
      <c r="V324" s="234"/>
      <c r="W324" s="234"/>
      <c r="X324" s="234"/>
      <c r="Y324" s="234"/>
      <c r="Z324" s="234"/>
      <c r="AA324" s="358" t="str">
        <f t="shared" si="64"/>
        <v/>
      </c>
      <c r="AB324" s="351" t="str">
        <f t="shared" si="32"/>
        <v/>
      </c>
      <c r="AC324" s="351" t="str">
        <f t="shared" si="33"/>
        <v/>
      </c>
      <c r="AD324" s="351" t="str">
        <f t="shared" si="34"/>
        <v/>
      </c>
      <c r="AE324" s="265" t="str">
        <f t="shared" si="35"/>
        <v/>
      </c>
      <c r="AF324" s="245" t="e">
        <f t="shared" si="74"/>
        <v>#N/A</v>
      </c>
      <c r="AG324" s="246"/>
      <c r="AH324" s="645" t="str">
        <f t="shared" si="75"/>
        <v/>
      </c>
      <c r="AI324" s="235">
        <f t="shared" si="76"/>
        <v>0</v>
      </c>
      <c r="AJ324" s="235">
        <f t="shared" si="77"/>
        <v>0</v>
      </c>
      <c r="AK324" s="235" t="str">
        <f t="shared" si="45"/>
        <v/>
      </c>
      <c r="AL324" s="235">
        <f t="shared" si="78"/>
        <v>0</v>
      </c>
      <c r="AM324" s="235">
        <f t="shared" si="79"/>
        <v>0</v>
      </c>
      <c r="AN324" s="235" t="str">
        <f t="shared" si="80"/>
        <v/>
      </c>
      <c r="AO324" s="235">
        <f t="shared" si="81"/>
        <v>0</v>
      </c>
      <c r="AP324" s="235">
        <f t="shared" si="82"/>
        <v>0</v>
      </c>
      <c r="AQ324" s="235" t="str">
        <f t="shared" si="83"/>
        <v/>
      </c>
      <c r="AR324" s="235">
        <f t="shared" si="84"/>
        <v>0</v>
      </c>
      <c r="AS324" s="235">
        <f t="shared" si="85"/>
        <v>0</v>
      </c>
      <c r="AT324" s="235" t="str">
        <f t="shared" si="86"/>
        <v/>
      </c>
    </row>
    <row r="325" spans="1:46" ht="18" customHeight="1" x14ac:dyDescent="0.2">
      <c r="A325" s="234"/>
      <c r="B325" s="930"/>
      <c r="C325" s="137"/>
      <c r="D325" s="512"/>
      <c r="E325" s="605"/>
      <c r="F325" s="503"/>
      <c r="G325" s="514"/>
      <c r="H325" s="503"/>
      <c r="I325" s="503"/>
      <c r="J325" s="715" t="str">
        <f t="shared" si="63"/>
        <v/>
      </c>
      <c r="K325" s="355" t="str">
        <f t="shared" si="28"/>
        <v/>
      </c>
      <c r="L325" s="356" t="str">
        <f t="shared" si="29"/>
        <v/>
      </c>
      <c r="M325" s="356" t="str">
        <f t="shared" si="30"/>
        <v/>
      </c>
      <c r="N325" s="357" t="str">
        <f t="shared" si="31"/>
        <v/>
      </c>
      <c r="O325" s="234"/>
      <c r="P325" s="234"/>
      <c r="Q325" s="234"/>
      <c r="R325" s="234"/>
      <c r="S325" s="234"/>
      <c r="T325" s="234"/>
      <c r="U325" s="234"/>
      <c r="V325" s="234"/>
      <c r="W325" s="234"/>
      <c r="X325" s="234"/>
      <c r="Y325" s="234"/>
      <c r="Z325" s="234"/>
      <c r="AA325" s="358" t="str">
        <f t="shared" si="64"/>
        <v/>
      </c>
      <c r="AB325" s="351" t="str">
        <f t="shared" si="32"/>
        <v/>
      </c>
      <c r="AC325" s="351" t="str">
        <f t="shared" si="33"/>
        <v/>
      </c>
      <c r="AD325" s="351" t="str">
        <f t="shared" si="34"/>
        <v/>
      </c>
      <c r="AE325" s="265" t="str">
        <f t="shared" si="35"/>
        <v/>
      </c>
      <c r="AF325" s="245" t="e">
        <f t="shared" si="74"/>
        <v>#N/A</v>
      </c>
      <c r="AG325" s="246"/>
      <c r="AH325" s="645" t="str">
        <f t="shared" si="75"/>
        <v/>
      </c>
      <c r="AI325" s="235">
        <f t="shared" si="76"/>
        <v>0</v>
      </c>
      <c r="AJ325" s="235">
        <f t="shared" si="77"/>
        <v>0</v>
      </c>
      <c r="AK325" s="235" t="str">
        <f t="shared" si="45"/>
        <v/>
      </c>
      <c r="AL325" s="235">
        <f t="shared" si="78"/>
        <v>0</v>
      </c>
      <c r="AM325" s="235">
        <f t="shared" si="79"/>
        <v>0</v>
      </c>
      <c r="AN325" s="235" t="str">
        <f t="shared" si="80"/>
        <v/>
      </c>
      <c r="AO325" s="235">
        <f t="shared" si="81"/>
        <v>0</v>
      </c>
      <c r="AP325" s="235">
        <f t="shared" si="82"/>
        <v>0</v>
      </c>
      <c r="AQ325" s="235" t="str">
        <f t="shared" si="83"/>
        <v/>
      </c>
      <c r="AR325" s="235">
        <f t="shared" si="84"/>
        <v>0</v>
      </c>
      <c r="AS325" s="235">
        <f t="shared" si="85"/>
        <v>0</v>
      </c>
      <c r="AT325" s="235" t="str">
        <f t="shared" si="86"/>
        <v/>
      </c>
    </row>
    <row r="326" spans="1:46" ht="18" customHeight="1" x14ac:dyDescent="0.2">
      <c r="A326" s="234"/>
      <c r="B326" s="930"/>
      <c r="C326" s="137"/>
      <c r="D326" s="512"/>
      <c r="E326" s="605"/>
      <c r="F326" s="503"/>
      <c r="G326" s="514"/>
      <c r="H326" s="503"/>
      <c r="I326" s="503"/>
      <c r="J326" s="715" t="str">
        <f t="shared" si="63"/>
        <v/>
      </c>
      <c r="K326" s="355" t="str">
        <f t="shared" si="28"/>
        <v/>
      </c>
      <c r="L326" s="356" t="str">
        <f t="shared" si="29"/>
        <v/>
      </c>
      <c r="M326" s="356" t="str">
        <f t="shared" si="30"/>
        <v/>
      </c>
      <c r="N326" s="357" t="str">
        <f t="shared" si="31"/>
        <v/>
      </c>
      <c r="O326" s="234"/>
      <c r="P326" s="234"/>
      <c r="Q326" s="234"/>
      <c r="R326" s="234"/>
      <c r="S326" s="234"/>
      <c r="T326" s="234"/>
      <c r="U326" s="234"/>
      <c r="V326" s="234"/>
      <c r="W326" s="234"/>
      <c r="X326" s="234"/>
      <c r="Y326" s="234"/>
      <c r="Z326" s="234"/>
      <c r="AA326" s="358" t="str">
        <f t="shared" si="64"/>
        <v/>
      </c>
      <c r="AB326" s="351" t="str">
        <f t="shared" si="32"/>
        <v/>
      </c>
      <c r="AC326" s="351" t="str">
        <f t="shared" si="33"/>
        <v/>
      </c>
      <c r="AD326" s="351" t="str">
        <f t="shared" si="34"/>
        <v/>
      </c>
      <c r="AE326" s="265" t="str">
        <f t="shared" si="35"/>
        <v/>
      </c>
      <c r="AF326" s="245" t="e">
        <f t="shared" si="74"/>
        <v>#N/A</v>
      </c>
      <c r="AG326" s="246"/>
      <c r="AH326" s="645" t="str">
        <f t="shared" si="75"/>
        <v/>
      </c>
      <c r="AI326" s="235">
        <f t="shared" si="76"/>
        <v>0</v>
      </c>
      <c r="AJ326" s="235">
        <f t="shared" si="77"/>
        <v>0</v>
      </c>
      <c r="AK326" s="235" t="str">
        <f t="shared" si="45"/>
        <v/>
      </c>
      <c r="AL326" s="235">
        <f t="shared" si="78"/>
        <v>0</v>
      </c>
      <c r="AM326" s="235">
        <f t="shared" si="79"/>
        <v>0</v>
      </c>
      <c r="AN326" s="235" t="str">
        <f t="shared" si="80"/>
        <v/>
      </c>
      <c r="AO326" s="235">
        <f t="shared" si="81"/>
        <v>0</v>
      </c>
      <c r="AP326" s="235">
        <f t="shared" si="82"/>
        <v>0</v>
      </c>
      <c r="AQ326" s="235" t="str">
        <f t="shared" si="83"/>
        <v/>
      </c>
      <c r="AR326" s="235">
        <f t="shared" si="84"/>
        <v>0</v>
      </c>
      <c r="AS326" s="235">
        <f t="shared" si="85"/>
        <v>0</v>
      </c>
      <c r="AT326" s="235" t="str">
        <f t="shared" si="86"/>
        <v/>
      </c>
    </row>
    <row r="327" spans="1:46" ht="18" customHeight="1" x14ac:dyDescent="0.2">
      <c r="A327" s="234"/>
      <c r="B327" s="930"/>
      <c r="C327" s="137"/>
      <c r="D327" s="512"/>
      <c r="E327" s="605"/>
      <c r="F327" s="503"/>
      <c r="G327" s="514"/>
      <c r="H327" s="503"/>
      <c r="I327" s="503"/>
      <c r="J327" s="715" t="str">
        <f t="shared" si="63"/>
        <v/>
      </c>
      <c r="K327" s="355" t="str">
        <f t="shared" si="28"/>
        <v/>
      </c>
      <c r="L327" s="356" t="str">
        <f t="shared" si="29"/>
        <v/>
      </c>
      <c r="M327" s="356" t="str">
        <f t="shared" si="30"/>
        <v/>
      </c>
      <c r="N327" s="357" t="str">
        <f t="shared" si="31"/>
        <v/>
      </c>
      <c r="O327" s="234"/>
      <c r="P327" s="234"/>
      <c r="Q327" s="234"/>
      <c r="R327" s="234"/>
      <c r="S327" s="234"/>
      <c r="T327" s="234"/>
      <c r="U327" s="234"/>
      <c r="V327" s="234"/>
      <c r="W327" s="234"/>
      <c r="X327" s="234"/>
      <c r="Y327" s="234"/>
      <c r="Z327" s="234"/>
      <c r="AA327" s="358" t="str">
        <f t="shared" si="64"/>
        <v/>
      </c>
      <c r="AB327" s="351" t="str">
        <f t="shared" si="32"/>
        <v/>
      </c>
      <c r="AC327" s="351" t="str">
        <f t="shared" si="33"/>
        <v/>
      </c>
      <c r="AD327" s="351" t="str">
        <f t="shared" si="34"/>
        <v/>
      </c>
      <c r="AE327" s="265" t="str">
        <f t="shared" si="35"/>
        <v/>
      </c>
      <c r="AF327" s="245" t="e">
        <f t="shared" si="74"/>
        <v>#N/A</v>
      </c>
      <c r="AG327" s="246"/>
      <c r="AH327" s="645"/>
      <c r="AI327" s="235">
        <f t="shared" si="76"/>
        <v>0</v>
      </c>
      <c r="AJ327" s="235">
        <f t="shared" si="77"/>
        <v>0</v>
      </c>
      <c r="AK327" s="235" t="str">
        <f t="shared" si="45"/>
        <v/>
      </c>
      <c r="AL327" s="235">
        <f t="shared" si="78"/>
        <v>0</v>
      </c>
      <c r="AM327" s="235">
        <f t="shared" si="79"/>
        <v>0</v>
      </c>
      <c r="AN327" s="235" t="str">
        <f t="shared" si="80"/>
        <v/>
      </c>
      <c r="AO327" s="235">
        <f t="shared" si="81"/>
        <v>0</v>
      </c>
      <c r="AP327" s="235">
        <f t="shared" si="82"/>
        <v>0</v>
      </c>
      <c r="AQ327" s="235" t="str">
        <f t="shared" si="83"/>
        <v/>
      </c>
      <c r="AR327" s="235">
        <f t="shared" si="84"/>
        <v>0</v>
      </c>
      <c r="AS327" s="235">
        <f t="shared" si="85"/>
        <v>0</v>
      </c>
      <c r="AT327" s="235" t="str">
        <f t="shared" si="86"/>
        <v/>
      </c>
    </row>
    <row r="328" spans="1:46" ht="18" customHeight="1" x14ac:dyDescent="0.2">
      <c r="A328" s="234"/>
      <c r="B328" s="930"/>
      <c r="C328" s="137"/>
      <c r="D328" s="512"/>
      <c r="E328" s="605"/>
      <c r="F328" s="503"/>
      <c r="G328" s="514"/>
      <c r="H328" s="503"/>
      <c r="I328" s="503"/>
      <c r="J328" s="715" t="str">
        <f t="shared" si="63"/>
        <v/>
      </c>
      <c r="K328" s="355" t="str">
        <f t="shared" si="28"/>
        <v/>
      </c>
      <c r="L328" s="356" t="str">
        <f t="shared" si="29"/>
        <v/>
      </c>
      <c r="M328" s="356" t="str">
        <f t="shared" si="30"/>
        <v/>
      </c>
      <c r="N328" s="357" t="str">
        <f t="shared" si="31"/>
        <v/>
      </c>
      <c r="O328" s="234"/>
      <c r="P328" s="234"/>
      <c r="Q328" s="234"/>
      <c r="R328" s="234"/>
      <c r="S328" s="234"/>
      <c r="T328" s="234"/>
      <c r="U328" s="234"/>
      <c r="V328" s="234"/>
      <c r="W328" s="234"/>
      <c r="X328" s="234"/>
      <c r="Y328" s="234"/>
      <c r="Z328" s="234"/>
      <c r="AA328" s="358" t="str">
        <f t="shared" si="64"/>
        <v/>
      </c>
      <c r="AB328" s="351" t="str">
        <f t="shared" si="32"/>
        <v/>
      </c>
      <c r="AC328" s="351" t="str">
        <f t="shared" si="33"/>
        <v/>
      </c>
      <c r="AD328" s="351" t="str">
        <f t="shared" si="34"/>
        <v/>
      </c>
      <c r="AE328" s="265" t="str">
        <f t="shared" si="35"/>
        <v/>
      </c>
      <c r="AF328" s="245" t="e">
        <f t="shared" si="74"/>
        <v>#N/A</v>
      </c>
      <c r="AG328" s="246"/>
      <c r="AH328" s="645"/>
      <c r="AI328" s="235">
        <f t="shared" si="76"/>
        <v>0</v>
      </c>
      <c r="AJ328" s="235">
        <f t="shared" si="77"/>
        <v>0</v>
      </c>
      <c r="AK328" s="235" t="str">
        <f t="shared" si="45"/>
        <v/>
      </c>
      <c r="AL328" s="235">
        <f t="shared" si="78"/>
        <v>0</v>
      </c>
      <c r="AM328" s="235">
        <f t="shared" si="79"/>
        <v>0</v>
      </c>
      <c r="AN328" s="235" t="str">
        <f t="shared" si="80"/>
        <v/>
      </c>
      <c r="AO328" s="235">
        <f t="shared" si="81"/>
        <v>0</v>
      </c>
      <c r="AP328" s="235">
        <f t="shared" si="82"/>
        <v>0</v>
      </c>
      <c r="AQ328" s="235" t="str">
        <f t="shared" si="83"/>
        <v/>
      </c>
      <c r="AR328" s="235">
        <f t="shared" si="84"/>
        <v>0</v>
      </c>
      <c r="AS328" s="235">
        <f t="shared" si="85"/>
        <v>0</v>
      </c>
      <c r="AT328" s="235" t="str">
        <f t="shared" si="86"/>
        <v/>
      </c>
    </row>
    <row r="329" spans="1:46" ht="18" customHeight="1" x14ac:dyDescent="0.2">
      <c r="A329" s="234"/>
      <c r="B329" s="930"/>
      <c r="C329" s="137"/>
      <c r="D329" s="512"/>
      <c r="E329" s="605"/>
      <c r="F329" s="503"/>
      <c r="G329" s="514"/>
      <c r="H329" s="503"/>
      <c r="I329" s="503"/>
      <c r="J329" s="715" t="str">
        <f t="shared" si="63"/>
        <v/>
      </c>
      <c r="K329" s="355" t="str">
        <f t="shared" si="28"/>
        <v/>
      </c>
      <c r="L329" s="356" t="str">
        <f t="shared" si="29"/>
        <v/>
      </c>
      <c r="M329" s="356" t="str">
        <f t="shared" si="30"/>
        <v/>
      </c>
      <c r="N329" s="357" t="str">
        <f t="shared" si="31"/>
        <v/>
      </c>
      <c r="O329" s="234"/>
      <c r="P329" s="234"/>
      <c r="Q329" s="234"/>
      <c r="R329" s="234"/>
      <c r="S329" s="234"/>
      <c r="T329" s="234"/>
      <c r="U329" s="234"/>
      <c r="V329" s="234"/>
      <c r="W329" s="234"/>
      <c r="X329" s="234"/>
      <c r="Y329" s="234"/>
      <c r="Z329" s="234"/>
      <c r="AA329" s="358" t="str">
        <f t="shared" si="64"/>
        <v/>
      </c>
      <c r="AB329" s="351" t="str">
        <f t="shared" si="32"/>
        <v/>
      </c>
      <c r="AC329" s="351" t="str">
        <f t="shared" si="33"/>
        <v/>
      </c>
      <c r="AD329" s="351" t="str">
        <f t="shared" si="34"/>
        <v/>
      </c>
      <c r="AE329" s="265" t="str">
        <f t="shared" si="35"/>
        <v/>
      </c>
      <c r="AF329" s="245" t="e">
        <f t="shared" si="74"/>
        <v>#N/A</v>
      </c>
      <c r="AG329" s="246"/>
      <c r="AH329" s="645"/>
      <c r="AI329" s="235">
        <f t="shared" si="76"/>
        <v>0</v>
      </c>
      <c r="AJ329" s="235">
        <f t="shared" si="77"/>
        <v>0</v>
      </c>
      <c r="AK329" s="235" t="str">
        <f t="shared" si="45"/>
        <v/>
      </c>
      <c r="AL329" s="235">
        <f t="shared" si="78"/>
        <v>0</v>
      </c>
      <c r="AM329" s="235">
        <f t="shared" si="79"/>
        <v>0</v>
      </c>
      <c r="AN329" s="235" t="str">
        <f t="shared" si="80"/>
        <v/>
      </c>
      <c r="AO329" s="235">
        <f t="shared" si="81"/>
        <v>0</v>
      </c>
      <c r="AP329" s="235">
        <f t="shared" si="82"/>
        <v>0</v>
      </c>
      <c r="AQ329" s="235" t="str">
        <f t="shared" si="83"/>
        <v/>
      </c>
      <c r="AR329" s="235">
        <f t="shared" si="84"/>
        <v>0</v>
      </c>
      <c r="AS329" s="235">
        <f t="shared" si="85"/>
        <v>0</v>
      </c>
      <c r="AT329" s="235" t="str">
        <f t="shared" si="86"/>
        <v/>
      </c>
    </row>
    <row r="330" spans="1:46" ht="18" customHeight="1" thickBot="1" x14ac:dyDescent="0.25">
      <c r="A330" s="234"/>
      <c r="B330" s="931"/>
      <c r="C330" s="139"/>
      <c r="D330" s="516"/>
      <c r="E330" s="608"/>
      <c r="F330" s="505"/>
      <c r="G330" s="518"/>
      <c r="H330" s="505"/>
      <c r="I330" s="505"/>
      <c r="J330" s="716" t="str">
        <f t="shared" si="63"/>
        <v/>
      </c>
      <c r="K330" s="371" t="str">
        <f t="shared" si="28"/>
        <v/>
      </c>
      <c r="L330" s="372" t="str">
        <f t="shared" si="29"/>
        <v/>
      </c>
      <c r="M330" s="372" t="str">
        <f t="shared" si="30"/>
        <v/>
      </c>
      <c r="N330" s="373" t="str">
        <f t="shared" si="31"/>
        <v/>
      </c>
      <c r="O330" s="234"/>
      <c r="P330" s="234"/>
      <c r="Q330" s="234"/>
      <c r="R330" s="234"/>
      <c r="S330" s="234"/>
      <c r="T330" s="234"/>
      <c r="U330" s="234"/>
      <c r="V330" s="234"/>
      <c r="W330" s="234"/>
      <c r="X330" s="234"/>
      <c r="Y330" s="234"/>
      <c r="Z330" s="234"/>
      <c r="AA330" s="374" t="str">
        <f t="shared" si="64"/>
        <v/>
      </c>
      <c r="AB330" s="375" t="str">
        <f t="shared" si="32"/>
        <v/>
      </c>
      <c r="AC330" s="375" t="str">
        <f t="shared" si="33"/>
        <v/>
      </c>
      <c r="AD330" s="375" t="str">
        <f t="shared" si="34"/>
        <v/>
      </c>
      <c r="AE330" s="272" t="str">
        <f t="shared" si="35"/>
        <v/>
      </c>
      <c r="AF330" s="641" t="e">
        <f t="shared" si="74"/>
        <v>#N/A</v>
      </c>
      <c r="AG330" s="639"/>
      <c r="AH330" s="646"/>
      <c r="AI330" s="235">
        <f t="shared" si="76"/>
        <v>0</v>
      </c>
      <c r="AJ330" s="235">
        <f t="shared" si="77"/>
        <v>0</v>
      </c>
      <c r="AK330" s="235" t="str">
        <f t="shared" si="45"/>
        <v/>
      </c>
      <c r="AL330" s="235">
        <f t="shared" si="78"/>
        <v>0</v>
      </c>
      <c r="AM330" s="235">
        <f t="shared" si="79"/>
        <v>0</v>
      </c>
      <c r="AN330" s="235" t="str">
        <f t="shared" si="80"/>
        <v/>
      </c>
      <c r="AO330" s="235">
        <f t="shared" si="81"/>
        <v>0</v>
      </c>
      <c r="AP330" s="235">
        <f t="shared" si="82"/>
        <v>0</v>
      </c>
      <c r="AQ330" s="235" t="str">
        <f t="shared" si="83"/>
        <v/>
      </c>
      <c r="AR330" s="235">
        <f t="shared" si="84"/>
        <v>0</v>
      </c>
      <c r="AS330" s="235">
        <f t="shared" si="85"/>
        <v>0</v>
      </c>
      <c r="AT330" s="235" t="str">
        <f t="shared" si="86"/>
        <v/>
      </c>
    </row>
    <row r="331" spans="1:46" ht="18" customHeight="1" x14ac:dyDescent="0.2">
      <c r="A331" s="234"/>
      <c r="B331" s="982" t="s">
        <v>197</v>
      </c>
      <c r="C331" s="159"/>
      <c r="D331" s="528"/>
      <c r="E331" s="510"/>
      <c r="F331" s="502"/>
      <c r="G331" s="511"/>
      <c r="H331" s="502"/>
      <c r="I331" s="502"/>
      <c r="J331" s="713" t="str">
        <f t="shared" si="63"/>
        <v/>
      </c>
      <c r="K331" s="377" t="str">
        <f t="shared" si="28"/>
        <v/>
      </c>
      <c r="L331" s="378" t="str">
        <f t="shared" si="29"/>
        <v/>
      </c>
      <c r="M331" s="378" t="str">
        <f t="shared" si="30"/>
        <v/>
      </c>
      <c r="N331" s="379" t="str">
        <f t="shared" si="31"/>
        <v/>
      </c>
      <c r="O331" s="234"/>
      <c r="P331" s="234"/>
      <c r="Q331" s="234"/>
      <c r="R331" s="234"/>
      <c r="S331" s="234"/>
      <c r="T331" s="234"/>
      <c r="U331" s="234"/>
      <c r="V331" s="234"/>
      <c r="W331" s="234"/>
      <c r="X331" s="234"/>
      <c r="Y331" s="234"/>
      <c r="Z331" s="234"/>
      <c r="AA331" s="350" t="str">
        <f t="shared" si="64"/>
        <v/>
      </c>
      <c r="AB331" s="369" t="str">
        <f t="shared" si="32"/>
        <v/>
      </c>
      <c r="AC331" s="369" t="str">
        <f t="shared" si="33"/>
        <v/>
      </c>
      <c r="AD331" s="369" t="str">
        <f t="shared" si="34"/>
        <v/>
      </c>
      <c r="AE331" s="259" t="str">
        <f t="shared" si="35"/>
        <v/>
      </c>
      <c r="AF331" s="245" t="e">
        <f t="shared" ref="AF331:AF345" si="87">VLOOKUP(AA331,$C$248:$F$258,4,FALSE)</f>
        <v>#N/A</v>
      </c>
      <c r="AG331" s="246"/>
      <c r="AH331" s="387" t="str">
        <f t="shared" ref="AH331:AH343" si="88">IF(C248="","",C248)</f>
        <v/>
      </c>
      <c r="AI331" s="235">
        <f t="shared" ref="AI331:AI343" si="89">SUMIF($AA$331:$AA$345,$AH331,$AB$331:$AB$345)</f>
        <v>0</v>
      </c>
      <c r="AJ331" s="235">
        <f t="shared" ref="AJ331:AJ343" si="90">SUMIF($C$331:$C$345,$AH331,$E$331:$E$345)</f>
        <v>0</v>
      </c>
      <c r="AK331" s="235" t="str">
        <f t="shared" si="45"/>
        <v/>
      </c>
      <c r="AL331" s="235">
        <f>SUMIF($AA$331:$AA$345,$AH331,$AC$331:$AC$345)</f>
        <v>0</v>
      </c>
      <c r="AM331" s="235">
        <f>AJ331</f>
        <v>0</v>
      </c>
      <c r="AN331" s="235" t="str">
        <f>IF(AH331="","",IF(AM331=0,0,AL331/AM331))</f>
        <v/>
      </c>
      <c r="AO331" s="235">
        <f>SUMIF($AA$331:$AA$345,$AH331,$AD$331:$AD$345)</f>
        <v>0</v>
      </c>
      <c r="AP331" s="235">
        <f>AM331</f>
        <v>0</v>
      </c>
      <c r="AQ331" s="235" t="str">
        <f>IF(AH331="","",IF(AP331=0,0,AO331/AP331))</f>
        <v/>
      </c>
      <c r="AR331" s="235">
        <f>SUMIF($AA$331:$AA$345,$AH331,$AE$331:$AE$345)</f>
        <v>0</v>
      </c>
      <c r="AS331" s="235">
        <f>AP331</f>
        <v>0</v>
      </c>
      <c r="AT331" s="235" t="str">
        <f>IF(AH331="","",IF(AS331=0,0,AR331/AS331))</f>
        <v/>
      </c>
    </row>
    <row r="332" spans="1:46" ht="18" customHeight="1" x14ac:dyDescent="0.2">
      <c r="A332" s="234"/>
      <c r="B332" s="983"/>
      <c r="C332" s="159"/>
      <c r="D332" s="512"/>
      <c r="E332" s="605"/>
      <c r="F332" s="503"/>
      <c r="G332" s="514"/>
      <c r="H332" s="503"/>
      <c r="I332" s="503"/>
      <c r="J332" s="715" t="str">
        <f t="shared" si="63"/>
        <v/>
      </c>
      <c r="K332" s="355" t="str">
        <f t="shared" si="28"/>
        <v/>
      </c>
      <c r="L332" s="356" t="str">
        <f t="shared" si="29"/>
        <v/>
      </c>
      <c r="M332" s="356" t="str">
        <f t="shared" si="30"/>
        <v/>
      </c>
      <c r="N332" s="357" t="str">
        <f t="shared" si="31"/>
        <v/>
      </c>
      <c r="O332" s="234"/>
      <c r="P332" s="234"/>
      <c r="Q332" s="234"/>
      <c r="R332" s="234"/>
      <c r="S332" s="234"/>
      <c r="T332" s="234"/>
      <c r="U332" s="234"/>
      <c r="V332" s="234"/>
      <c r="W332" s="234"/>
      <c r="X332" s="234"/>
      <c r="Y332" s="234"/>
      <c r="Z332" s="234"/>
      <c r="AA332" s="358" t="str">
        <f t="shared" si="64"/>
        <v/>
      </c>
      <c r="AB332" s="351" t="str">
        <f t="shared" si="32"/>
        <v/>
      </c>
      <c r="AC332" s="351" t="str">
        <f t="shared" si="33"/>
        <v/>
      </c>
      <c r="AD332" s="351" t="str">
        <f t="shared" si="34"/>
        <v/>
      </c>
      <c r="AE332" s="265" t="str">
        <f t="shared" si="35"/>
        <v/>
      </c>
      <c r="AF332" s="647" t="e">
        <f t="shared" si="87"/>
        <v>#N/A</v>
      </c>
      <c r="AG332" s="246"/>
      <c r="AH332" s="241" t="str">
        <f t="shared" si="88"/>
        <v/>
      </c>
      <c r="AI332" s="235">
        <f t="shared" si="89"/>
        <v>0</v>
      </c>
      <c r="AJ332" s="235">
        <f t="shared" si="90"/>
        <v>0</v>
      </c>
      <c r="AK332" s="235" t="str">
        <f t="shared" si="45"/>
        <v/>
      </c>
      <c r="AL332" s="235">
        <f t="shared" ref="AL332:AL345" si="91">SUMIF($AA$331:$AA$345,$AH332,$AC$331:$AC$345)</f>
        <v>0</v>
      </c>
      <c r="AM332" s="235">
        <f t="shared" ref="AM332:AM345" si="92">AJ332</f>
        <v>0</v>
      </c>
      <c r="AN332" s="235" t="str">
        <f t="shared" ref="AN332:AN345" si="93">IF(AH332="","",IF(AM332=0,0,AL332/AM332))</f>
        <v/>
      </c>
      <c r="AO332" s="235">
        <f t="shared" ref="AO332:AO345" si="94">SUMIF($AA$331:$AA$345,$AH332,$AD$331:$AD$345)</f>
        <v>0</v>
      </c>
      <c r="AP332" s="235">
        <f t="shared" ref="AP332:AP345" si="95">AM332</f>
        <v>0</v>
      </c>
      <c r="AQ332" s="235" t="str">
        <f t="shared" ref="AQ332:AQ345" si="96">IF(AH332="","",IF(AP332=0,0,AO332/AP332))</f>
        <v/>
      </c>
      <c r="AR332" s="235">
        <f t="shared" ref="AR332:AR345" si="97">SUMIF($AA$331:$AA$345,$AH332,$AE$331:$AE$345)</f>
        <v>0</v>
      </c>
      <c r="AS332" s="235">
        <f t="shared" ref="AS332:AS345" si="98">AP332</f>
        <v>0</v>
      </c>
      <c r="AT332" s="235" t="str">
        <f t="shared" ref="AT332:AT345" si="99">IF(AH332="","",IF(AS332=0,0,AR332/AS332))</f>
        <v/>
      </c>
    </row>
    <row r="333" spans="1:46" ht="18" customHeight="1" x14ac:dyDescent="0.2">
      <c r="A333" s="234"/>
      <c r="B333" s="983"/>
      <c r="C333" s="159"/>
      <c r="D333" s="512"/>
      <c r="E333" s="605"/>
      <c r="F333" s="503"/>
      <c r="G333" s="514"/>
      <c r="H333" s="503"/>
      <c r="I333" s="503"/>
      <c r="J333" s="715" t="str">
        <f t="shared" si="63"/>
        <v/>
      </c>
      <c r="K333" s="355" t="str">
        <f t="shared" si="28"/>
        <v/>
      </c>
      <c r="L333" s="356" t="str">
        <f t="shared" si="29"/>
        <v/>
      </c>
      <c r="M333" s="356" t="str">
        <f t="shared" si="30"/>
        <v/>
      </c>
      <c r="N333" s="357" t="str">
        <f t="shared" si="31"/>
        <v/>
      </c>
      <c r="O333" s="234"/>
      <c r="P333" s="234"/>
      <c r="Q333" s="234"/>
      <c r="R333" s="234"/>
      <c r="S333" s="234"/>
      <c r="T333" s="234"/>
      <c r="U333" s="234"/>
      <c r="V333" s="234"/>
      <c r="W333" s="234"/>
      <c r="X333" s="234"/>
      <c r="Y333" s="234"/>
      <c r="Z333" s="234"/>
      <c r="AA333" s="358" t="str">
        <f t="shared" si="64"/>
        <v/>
      </c>
      <c r="AB333" s="351" t="str">
        <f t="shared" si="32"/>
        <v/>
      </c>
      <c r="AC333" s="351" t="str">
        <f t="shared" si="33"/>
        <v/>
      </c>
      <c r="AD333" s="351" t="str">
        <f t="shared" si="34"/>
        <v/>
      </c>
      <c r="AE333" s="265" t="str">
        <f t="shared" si="35"/>
        <v/>
      </c>
      <c r="AF333" s="647" t="e">
        <f t="shared" si="87"/>
        <v>#N/A</v>
      </c>
      <c r="AG333" s="246"/>
      <c r="AH333" s="241" t="str">
        <f t="shared" si="88"/>
        <v/>
      </c>
      <c r="AI333" s="235">
        <f t="shared" si="89"/>
        <v>0</v>
      </c>
      <c r="AJ333" s="235">
        <f t="shared" si="90"/>
        <v>0</v>
      </c>
      <c r="AK333" s="235" t="str">
        <f t="shared" si="45"/>
        <v/>
      </c>
      <c r="AL333" s="235">
        <f t="shared" si="91"/>
        <v>0</v>
      </c>
      <c r="AM333" s="235">
        <f t="shared" si="92"/>
        <v>0</v>
      </c>
      <c r="AN333" s="235" t="str">
        <f t="shared" si="93"/>
        <v/>
      </c>
      <c r="AO333" s="235">
        <f t="shared" si="94"/>
        <v>0</v>
      </c>
      <c r="AP333" s="235">
        <f t="shared" si="95"/>
        <v>0</v>
      </c>
      <c r="AQ333" s="235" t="str">
        <f t="shared" si="96"/>
        <v/>
      </c>
      <c r="AR333" s="235">
        <f t="shared" si="97"/>
        <v>0</v>
      </c>
      <c r="AS333" s="235">
        <f t="shared" si="98"/>
        <v>0</v>
      </c>
      <c r="AT333" s="235" t="str">
        <f t="shared" si="99"/>
        <v/>
      </c>
    </row>
    <row r="334" spans="1:46" ht="18" customHeight="1" x14ac:dyDescent="0.2">
      <c r="A334" s="234"/>
      <c r="B334" s="983"/>
      <c r="C334" s="159"/>
      <c r="D334" s="512"/>
      <c r="E334" s="605"/>
      <c r="F334" s="503"/>
      <c r="G334" s="514"/>
      <c r="H334" s="503"/>
      <c r="I334" s="503"/>
      <c r="J334" s="715" t="str">
        <f t="shared" si="63"/>
        <v/>
      </c>
      <c r="K334" s="355" t="str">
        <f t="shared" si="28"/>
        <v/>
      </c>
      <c r="L334" s="356" t="str">
        <f t="shared" si="29"/>
        <v/>
      </c>
      <c r="M334" s="356" t="str">
        <f t="shared" si="30"/>
        <v/>
      </c>
      <c r="N334" s="357" t="str">
        <f t="shared" si="31"/>
        <v/>
      </c>
      <c r="O334" s="234"/>
      <c r="P334" s="234"/>
      <c r="Q334" s="234"/>
      <c r="R334" s="234"/>
      <c r="S334" s="234"/>
      <c r="T334" s="234"/>
      <c r="U334" s="234"/>
      <c r="V334" s="234"/>
      <c r="W334" s="234"/>
      <c r="X334" s="234"/>
      <c r="Y334" s="234"/>
      <c r="Z334" s="234"/>
      <c r="AA334" s="358" t="str">
        <f t="shared" si="64"/>
        <v/>
      </c>
      <c r="AB334" s="351" t="str">
        <f t="shared" si="32"/>
        <v/>
      </c>
      <c r="AC334" s="351" t="str">
        <f t="shared" si="33"/>
        <v/>
      </c>
      <c r="AD334" s="351" t="str">
        <f t="shared" si="34"/>
        <v/>
      </c>
      <c r="AE334" s="265" t="str">
        <f t="shared" si="35"/>
        <v/>
      </c>
      <c r="AF334" s="647" t="e">
        <f t="shared" si="87"/>
        <v>#N/A</v>
      </c>
      <c r="AG334" s="246"/>
      <c r="AH334" s="241" t="str">
        <f t="shared" si="88"/>
        <v/>
      </c>
      <c r="AI334" s="235">
        <f t="shared" si="89"/>
        <v>0</v>
      </c>
      <c r="AJ334" s="235">
        <f t="shared" si="90"/>
        <v>0</v>
      </c>
      <c r="AK334" s="235" t="str">
        <f t="shared" si="45"/>
        <v/>
      </c>
      <c r="AL334" s="235">
        <f t="shared" si="91"/>
        <v>0</v>
      </c>
      <c r="AM334" s="235">
        <f t="shared" si="92"/>
        <v>0</v>
      </c>
      <c r="AN334" s="235" t="str">
        <f t="shared" si="93"/>
        <v/>
      </c>
      <c r="AO334" s="235">
        <f t="shared" si="94"/>
        <v>0</v>
      </c>
      <c r="AP334" s="235">
        <f t="shared" si="95"/>
        <v>0</v>
      </c>
      <c r="AQ334" s="235" t="str">
        <f t="shared" si="96"/>
        <v/>
      </c>
      <c r="AR334" s="235">
        <f t="shared" si="97"/>
        <v>0</v>
      </c>
      <c r="AS334" s="235">
        <f t="shared" si="98"/>
        <v>0</v>
      </c>
      <c r="AT334" s="235" t="str">
        <f t="shared" si="99"/>
        <v/>
      </c>
    </row>
    <row r="335" spans="1:46" ht="18" customHeight="1" x14ac:dyDescent="0.2">
      <c r="A335" s="234"/>
      <c r="B335" s="983"/>
      <c r="C335" s="159"/>
      <c r="D335" s="512"/>
      <c r="E335" s="605"/>
      <c r="F335" s="503"/>
      <c r="G335" s="514"/>
      <c r="H335" s="503"/>
      <c r="I335" s="503"/>
      <c r="J335" s="715" t="str">
        <f t="shared" ref="J335:J345" si="100">IF(C335="","",IF(D335="",0,VLOOKUP(D335,$B$168:$E$193,4,FALSE)))</f>
        <v/>
      </c>
      <c r="K335" s="355" t="str">
        <f t="shared" si="28"/>
        <v/>
      </c>
      <c r="L335" s="356" t="str">
        <f t="shared" si="29"/>
        <v/>
      </c>
      <c r="M335" s="356" t="str">
        <f t="shared" si="30"/>
        <v/>
      </c>
      <c r="N335" s="357" t="str">
        <f t="shared" si="31"/>
        <v/>
      </c>
      <c r="O335" s="234"/>
      <c r="P335" s="234"/>
      <c r="Q335" s="234"/>
      <c r="R335" s="234"/>
      <c r="S335" s="234"/>
      <c r="T335" s="234"/>
      <c r="U335" s="234"/>
      <c r="V335" s="234"/>
      <c r="W335" s="234"/>
      <c r="X335" s="234"/>
      <c r="Y335" s="234"/>
      <c r="Z335" s="234"/>
      <c r="AA335" s="358" t="str">
        <f t="shared" ref="AA335:AA345" si="101">IF(C335="","",C335)</f>
        <v/>
      </c>
      <c r="AB335" s="351" t="str">
        <f t="shared" si="32"/>
        <v/>
      </c>
      <c r="AC335" s="351" t="str">
        <f t="shared" si="33"/>
        <v/>
      </c>
      <c r="AD335" s="351" t="str">
        <f t="shared" si="34"/>
        <v/>
      </c>
      <c r="AE335" s="265" t="str">
        <f t="shared" si="35"/>
        <v/>
      </c>
      <c r="AF335" s="647" t="e">
        <f t="shared" si="87"/>
        <v>#N/A</v>
      </c>
      <c r="AG335" s="246"/>
      <c r="AH335" s="241" t="str">
        <f t="shared" si="88"/>
        <v/>
      </c>
      <c r="AI335" s="235">
        <f t="shared" si="89"/>
        <v>0</v>
      </c>
      <c r="AJ335" s="235">
        <f t="shared" si="90"/>
        <v>0</v>
      </c>
      <c r="AK335" s="235" t="str">
        <f t="shared" si="45"/>
        <v/>
      </c>
      <c r="AL335" s="235">
        <f t="shared" si="91"/>
        <v>0</v>
      </c>
      <c r="AM335" s="235">
        <f t="shared" si="92"/>
        <v>0</v>
      </c>
      <c r="AN335" s="235" t="str">
        <f t="shared" si="93"/>
        <v/>
      </c>
      <c r="AO335" s="235">
        <f t="shared" si="94"/>
        <v>0</v>
      </c>
      <c r="AP335" s="235">
        <f t="shared" si="95"/>
        <v>0</v>
      </c>
      <c r="AQ335" s="235" t="str">
        <f t="shared" si="96"/>
        <v/>
      </c>
      <c r="AR335" s="235">
        <f t="shared" si="97"/>
        <v>0</v>
      </c>
      <c r="AS335" s="235">
        <f t="shared" si="98"/>
        <v>0</v>
      </c>
      <c r="AT335" s="235" t="str">
        <f t="shared" si="99"/>
        <v/>
      </c>
    </row>
    <row r="336" spans="1:46" ht="18" customHeight="1" x14ac:dyDescent="0.2">
      <c r="A336" s="234"/>
      <c r="B336" s="983"/>
      <c r="C336" s="159"/>
      <c r="D336" s="512"/>
      <c r="E336" s="605"/>
      <c r="F336" s="503"/>
      <c r="G336" s="514"/>
      <c r="H336" s="503"/>
      <c r="I336" s="503"/>
      <c r="J336" s="715" t="str">
        <f t="shared" si="100"/>
        <v/>
      </c>
      <c r="K336" s="355" t="str">
        <f t="shared" ref="K336:K345" si="102">IF($C336="","",IF($D336="",0,F336*$J336))</f>
        <v/>
      </c>
      <c r="L336" s="356" t="str">
        <f t="shared" ref="L336:L345" si="103">IF($C336="","",IF($D336="",0,G336*$J336))</f>
        <v/>
      </c>
      <c r="M336" s="356" t="str">
        <f t="shared" ref="M336:M345" si="104">IF($C336="","",IF($D336="",0,H336*$J336))</f>
        <v/>
      </c>
      <c r="N336" s="357" t="str">
        <f t="shared" ref="N336:N345" si="105">IF($C336="","",IF($D336="",0,I336*$J336))</f>
        <v/>
      </c>
      <c r="O336" s="234"/>
      <c r="P336" s="234"/>
      <c r="Q336" s="234"/>
      <c r="R336" s="234"/>
      <c r="S336" s="234"/>
      <c r="T336" s="234"/>
      <c r="U336" s="234"/>
      <c r="V336" s="234"/>
      <c r="W336" s="234"/>
      <c r="X336" s="234"/>
      <c r="Y336" s="234"/>
      <c r="Z336" s="234"/>
      <c r="AA336" s="358" t="str">
        <f t="shared" si="101"/>
        <v/>
      </c>
      <c r="AB336" s="351" t="str">
        <f t="shared" ref="AB336:AB345" si="106">IF(AA336="","",$E336*K336)</f>
        <v/>
      </c>
      <c r="AC336" s="351" t="str">
        <f t="shared" ref="AC336:AC345" si="107">IF(AB336="","",$E336*L336)</f>
        <v/>
      </c>
      <c r="AD336" s="351" t="str">
        <f t="shared" ref="AD336:AD345" si="108">IF(AC336="","",$E336*M336)</f>
        <v/>
      </c>
      <c r="AE336" s="265" t="str">
        <f t="shared" ref="AE336:AE345" si="109">IF(AD336="","",$E336*N336)</f>
        <v/>
      </c>
      <c r="AF336" s="647" t="e">
        <f t="shared" si="87"/>
        <v>#N/A</v>
      </c>
      <c r="AG336" s="246"/>
      <c r="AH336" s="241" t="str">
        <f t="shared" si="88"/>
        <v/>
      </c>
      <c r="AI336" s="235">
        <f t="shared" si="89"/>
        <v>0</v>
      </c>
      <c r="AJ336" s="235">
        <f t="shared" si="90"/>
        <v>0</v>
      </c>
      <c r="AK336" s="235" t="str">
        <f t="shared" si="45"/>
        <v/>
      </c>
      <c r="AL336" s="235">
        <f t="shared" si="91"/>
        <v>0</v>
      </c>
      <c r="AM336" s="235">
        <f t="shared" si="92"/>
        <v>0</v>
      </c>
      <c r="AN336" s="235" t="str">
        <f t="shared" si="93"/>
        <v/>
      </c>
      <c r="AO336" s="235">
        <f t="shared" si="94"/>
        <v>0</v>
      </c>
      <c r="AP336" s="235">
        <f t="shared" si="95"/>
        <v>0</v>
      </c>
      <c r="AQ336" s="235" t="str">
        <f t="shared" si="96"/>
        <v/>
      </c>
      <c r="AR336" s="235">
        <f t="shared" si="97"/>
        <v>0</v>
      </c>
      <c r="AS336" s="235">
        <f t="shared" si="98"/>
        <v>0</v>
      </c>
      <c r="AT336" s="235" t="str">
        <f t="shared" si="99"/>
        <v/>
      </c>
    </row>
    <row r="337" spans="1:46" ht="18" customHeight="1" x14ac:dyDescent="0.2">
      <c r="A337" s="234"/>
      <c r="B337" s="983"/>
      <c r="C337" s="159"/>
      <c r="D337" s="512"/>
      <c r="E337" s="605"/>
      <c r="F337" s="503"/>
      <c r="G337" s="514"/>
      <c r="H337" s="503"/>
      <c r="I337" s="503"/>
      <c r="J337" s="715" t="str">
        <f t="shared" si="100"/>
        <v/>
      </c>
      <c r="K337" s="355" t="str">
        <f t="shared" si="102"/>
        <v/>
      </c>
      <c r="L337" s="356" t="str">
        <f t="shared" si="103"/>
        <v/>
      </c>
      <c r="M337" s="356" t="str">
        <f t="shared" si="104"/>
        <v/>
      </c>
      <c r="N337" s="357" t="str">
        <f t="shared" si="105"/>
        <v/>
      </c>
      <c r="O337" s="234"/>
      <c r="P337" s="234"/>
      <c r="Q337" s="234"/>
      <c r="R337" s="234"/>
      <c r="S337" s="234"/>
      <c r="T337" s="234"/>
      <c r="U337" s="234"/>
      <c r="V337" s="234"/>
      <c r="W337" s="234"/>
      <c r="X337" s="234"/>
      <c r="Y337" s="234"/>
      <c r="Z337" s="234"/>
      <c r="AA337" s="358" t="str">
        <f t="shared" si="101"/>
        <v/>
      </c>
      <c r="AB337" s="351" t="str">
        <f t="shared" si="106"/>
        <v/>
      </c>
      <c r="AC337" s="351" t="str">
        <f t="shared" si="107"/>
        <v/>
      </c>
      <c r="AD337" s="351" t="str">
        <f t="shared" si="108"/>
        <v/>
      </c>
      <c r="AE337" s="265" t="str">
        <f t="shared" si="109"/>
        <v/>
      </c>
      <c r="AF337" s="647" t="e">
        <f t="shared" si="87"/>
        <v>#N/A</v>
      </c>
      <c r="AG337" s="246"/>
      <c r="AH337" s="241" t="str">
        <f t="shared" si="88"/>
        <v/>
      </c>
      <c r="AI337" s="235">
        <f t="shared" si="89"/>
        <v>0</v>
      </c>
      <c r="AJ337" s="235">
        <f t="shared" si="90"/>
        <v>0</v>
      </c>
      <c r="AK337" s="235" t="str">
        <f t="shared" ref="AK337:AK345" si="110">IF(AH337="","",IF(AJ337=0,0,AI337/AJ337))</f>
        <v/>
      </c>
      <c r="AL337" s="235">
        <f t="shared" si="91"/>
        <v>0</v>
      </c>
      <c r="AM337" s="235">
        <f t="shared" si="92"/>
        <v>0</v>
      </c>
      <c r="AN337" s="235" t="str">
        <f t="shared" si="93"/>
        <v/>
      </c>
      <c r="AO337" s="235">
        <f t="shared" si="94"/>
        <v>0</v>
      </c>
      <c r="AP337" s="235">
        <f t="shared" si="95"/>
        <v>0</v>
      </c>
      <c r="AQ337" s="235" t="str">
        <f t="shared" si="96"/>
        <v/>
      </c>
      <c r="AR337" s="235">
        <f t="shared" si="97"/>
        <v>0</v>
      </c>
      <c r="AS337" s="235">
        <f t="shared" si="98"/>
        <v>0</v>
      </c>
      <c r="AT337" s="235" t="str">
        <f t="shared" si="99"/>
        <v/>
      </c>
    </row>
    <row r="338" spans="1:46" ht="18" customHeight="1" x14ac:dyDescent="0.2">
      <c r="A338" s="234"/>
      <c r="B338" s="983"/>
      <c r="C338" s="159"/>
      <c r="D338" s="512"/>
      <c r="E338" s="605"/>
      <c r="F338" s="503"/>
      <c r="G338" s="514"/>
      <c r="H338" s="503"/>
      <c r="I338" s="503"/>
      <c r="J338" s="715" t="str">
        <f t="shared" si="100"/>
        <v/>
      </c>
      <c r="K338" s="355" t="str">
        <f t="shared" si="102"/>
        <v/>
      </c>
      <c r="L338" s="356" t="str">
        <f t="shared" si="103"/>
        <v/>
      </c>
      <c r="M338" s="356" t="str">
        <f t="shared" si="104"/>
        <v/>
      </c>
      <c r="N338" s="357" t="str">
        <f t="shared" si="105"/>
        <v/>
      </c>
      <c r="O338" s="234"/>
      <c r="P338" s="234"/>
      <c r="Q338" s="234"/>
      <c r="R338" s="234"/>
      <c r="S338" s="234"/>
      <c r="T338" s="234"/>
      <c r="U338" s="234"/>
      <c r="V338" s="234"/>
      <c r="W338" s="234"/>
      <c r="X338" s="234"/>
      <c r="Y338" s="234"/>
      <c r="Z338" s="234"/>
      <c r="AA338" s="358" t="str">
        <f t="shared" si="101"/>
        <v/>
      </c>
      <c r="AB338" s="351" t="str">
        <f t="shared" si="106"/>
        <v/>
      </c>
      <c r="AC338" s="351" t="str">
        <f t="shared" si="107"/>
        <v/>
      </c>
      <c r="AD338" s="351" t="str">
        <f t="shared" si="108"/>
        <v/>
      </c>
      <c r="AE338" s="265" t="str">
        <f t="shared" si="109"/>
        <v/>
      </c>
      <c r="AF338" s="647" t="e">
        <f t="shared" si="87"/>
        <v>#N/A</v>
      </c>
      <c r="AG338" s="246"/>
      <c r="AH338" s="241" t="str">
        <f t="shared" si="88"/>
        <v/>
      </c>
      <c r="AI338" s="235">
        <f t="shared" si="89"/>
        <v>0</v>
      </c>
      <c r="AJ338" s="235">
        <f t="shared" si="90"/>
        <v>0</v>
      </c>
      <c r="AK338" s="235" t="str">
        <f t="shared" si="110"/>
        <v/>
      </c>
      <c r="AL338" s="235">
        <f t="shared" si="91"/>
        <v>0</v>
      </c>
      <c r="AM338" s="235">
        <f t="shared" si="92"/>
        <v>0</v>
      </c>
      <c r="AN338" s="235" t="str">
        <f t="shared" si="93"/>
        <v/>
      </c>
      <c r="AO338" s="235">
        <f t="shared" si="94"/>
        <v>0</v>
      </c>
      <c r="AP338" s="235">
        <f t="shared" si="95"/>
        <v>0</v>
      </c>
      <c r="AQ338" s="235" t="str">
        <f t="shared" si="96"/>
        <v/>
      </c>
      <c r="AR338" s="235">
        <f t="shared" si="97"/>
        <v>0</v>
      </c>
      <c r="AS338" s="235">
        <f t="shared" si="98"/>
        <v>0</v>
      </c>
      <c r="AT338" s="235" t="str">
        <f t="shared" si="99"/>
        <v/>
      </c>
    </row>
    <row r="339" spans="1:46" ht="18" customHeight="1" x14ac:dyDescent="0.2">
      <c r="A339" s="234"/>
      <c r="B339" s="983"/>
      <c r="C339" s="159"/>
      <c r="D339" s="512"/>
      <c r="E339" s="605"/>
      <c r="F339" s="503"/>
      <c r="G339" s="514"/>
      <c r="H339" s="503"/>
      <c r="I339" s="503"/>
      <c r="J339" s="715" t="str">
        <f t="shared" si="100"/>
        <v/>
      </c>
      <c r="K339" s="355" t="str">
        <f t="shared" si="102"/>
        <v/>
      </c>
      <c r="L339" s="356" t="str">
        <f t="shared" si="103"/>
        <v/>
      </c>
      <c r="M339" s="356" t="str">
        <f t="shared" si="104"/>
        <v/>
      </c>
      <c r="N339" s="357" t="str">
        <f t="shared" si="105"/>
        <v/>
      </c>
      <c r="O339" s="234"/>
      <c r="P339" s="234"/>
      <c r="Q339" s="234"/>
      <c r="R339" s="234"/>
      <c r="S339" s="234"/>
      <c r="T339" s="234"/>
      <c r="U339" s="234"/>
      <c r="V339" s="234"/>
      <c r="W339" s="234"/>
      <c r="X339" s="234"/>
      <c r="Y339" s="234"/>
      <c r="Z339" s="234"/>
      <c r="AA339" s="358" t="str">
        <f t="shared" si="101"/>
        <v/>
      </c>
      <c r="AB339" s="351" t="str">
        <f t="shared" si="106"/>
        <v/>
      </c>
      <c r="AC339" s="351" t="str">
        <f t="shared" si="107"/>
        <v/>
      </c>
      <c r="AD339" s="351" t="str">
        <f t="shared" si="108"/>
        <v/>
      </c>
      <c r="AE339" s="265" t="str">
        <f t="shared" si="109"/>
        <v/>
      </c>
      <c r="AF339" s="647" t="e">
        <f t="shared" si="87"/>
        <v>#N/A</v>
      </c>
      <c r="AG339" s="246"/>
      <c r="AH339" s="241" t="str">
        <f t="shared" si="88"/>
        <v/>
      </c>
      <c r="AI339" s="235">
        <f t="shared" si="89"/>
        <v>0</v>
      </c>
      <c r="AJ339" s="235">
        <f t="shared" si="90"/>
        <v>0</v>
      </c>
      <c r="AK339" s="235" t="str">
        <f t="shared" si="110"/>
        <v/>
      </c>
      <c r="AL339" s="235">
        <f t="shared" si="91"/>
        <v>0</v>
      </c>
      <c r="AM339" s="235">
        <f t="shared" si="92"/>
        <v>0</v>
      </c>
      <c r="AN339" s="235" t="str">
        <f t="shared" si="93"/>
        <v/>
      </c>
      <c r="AO339" s="235">
        <f t="shared" si="94"/>
        <v>0</v>
      </c>
      <c r="AP339" s="235">
        <f t="shared" si="95"/>
        <v>0</v>
      </c>
      <c r="AQ339" s="235" t="str">
        <f t="shared" si="96"/>
        <v/>
      </c>
      <c r="AR339" s="235">
        <f t="shared" si="97"/>
        <v>0</v>
      </c>
      <c r="AS339" s="235">
        <f t="shared" si="98"/>
        <v>0</v>
      </c>
      <c r="AT339" s="235" t="str">
        <f t="shared" si="99"/>
        <v/>
      </c>
    </row>
    <row r="340" spans="1:46" ht="18" customHeight="1" x14ac:dyDescent="0.2">
      <c r="A340" s="234"/>
      <c r="B340" s="983"/>
      <c r="C340" s="159"/>
      <c r="D340" s="512"/>
      <c r="E340" s="605"/>
      <c r="F340" s="503"/>
      <c r="G340" s="514"/>
      <c r="H340" s="503"/>
      <c r="I340" s="503"/>
      <c r="J340" s="715" t="str">
        <f t="shared" si="100"/>
        <v/>
      </c>
      <c r="K340" s="355" t="str">
        <f t="shared" si="102"/>
        <v/>
      </c>
      <c r="L340" s="356" t="str">
        <f t="shared" si="103"/>
        <v/>
      </c>
      <c r="M340" s="356" t="str">
        <f t="shared" si="104"/>
        <v/>
      </c>
      <c r="N340" s="357" t="str">
        <f t="shared" si="105"/>
        <v/>
      </c>
      <c r="O340" s="234"/>
      <c r="P340" s="234"/>
      <c r="Q340" s="234"/>
      <c r="R340" s="234"/>
      <c r="S340" s="234"/>
      <c r="T340" s="234"/>
      <c r="U340" s="234"/>
      <c r="V340" s="234"/>
      <c r="W340" s="234"/>
      <c r="X340" s="234"/>
      <c r="Y340" s="234"/>
      <c r="Z340" s="234"/>
      <c r="AA340" s="358" t="str">
        <f t="shared" si="101"/>
        <v/>
      </c>
      <c r="AB340" s="351" t="str">
        <f t="shared" si="106"/>
        <v/>
      </c>
      <c r="AC340" s="351" t="str">
        <f t="shared" si="107"/>
        <v/>
      </c>
      <c r="AD340" s="351" t="str">
        <f t="shared" si="108"/>
        <v/>
      </c>
      <c r="AE340" s="265" t="str">
        <f t="shared" si="109"/>
        <v/>
      </c>
      <c r="AF340" s="647" t="e">
        <f t="shared" si="87"/>
        <v>#N/A</v>
      </c>
      <c r="AG340" s="246"/>
      <c r="AH340" s="241" t="str">
        <f t="shared" si="88"/>
        <v/>
      </c>
      <c r="AI340" s="235">
        <f t="shared" si="89"/>
        <v>0</v>
      </c>
      <c r="AJ340" s="235">
        <f t="shared" si="90"/>
        <v>0</v>
      </c>
      <c r="AK340" s="235" t="str">
        <f t="shared" si="110"/>
        <v/>
      </c>
      <c r="AL340" s="235">
        <f t="shared" si="91"/>
        <v>0</v>
      </c>
      <c r="AM340" s="235">
        <f t="shared" si="92"/>
        <v>0</v>
      </c>
      <c r="AN340" s="235" t="str">
        <f t="shared" si="93"/>
        <v/>
      </c>
      <c r="AO340" s="235">
        <f t="shared" si="94"/>
        <v>0</v>
      </c>
      <c r="AP340" s="235">
        <f t="shared" si="95"/>
        <v>0</v>
      </c>
      <c r="AQ340" s="235" t="str">
        <f t="shared" si="96"/>
        <v/>
      </c>
      <c r="AR340" s="235">
        <f t="shared" si="97"/>
        <v>0</v>
      </c>
      <c r="AS340" s="235">
        <f t="shared" si="98"/>
        <v>0</v>
      </c>
      <c r="AT340" s="235" t="str">
        <f t="shared" si="99"/>
        <v/>
      </c>
    </row>
    <row r="341" spans="1:46" ht="18" customHeight="1" x14ac:dyDescent="0.2">
      <c r="A341" s="234"/>
      <c r="B341" s="983"/>
      <c r="C341" s="159"/>
      <c r="D341" s="512"/>
      <c r="E341" s="605"/>
      <c r="F341" s="503"/>
      <c r="G341" s="514"/>
      <c r="H341" s="503"/>
      <c r="I341" s="503"/>
      <c r="J341" s="715" t="str">
        <f t="shared" si="100"/>
        <v/>
      </c>
      <c r="K341" s="355" t="str">
        <f t="shared" si="102"/>
        <v/>
      </c>
      <c r="L341" s="356" t="str">
        <f t="shared" si="103"/>
        <v/>
      </c>
      <c r="M341" s="356" t="str">
        <f t="shared" si="104"/>
        <v/>
      </c>
      <c r="N341" s="357" t="str">
        <f t="shared" si="105"/>
        <v/>
      </c>
      <c r="O341" s="234"/>
      <c r="P341" s="234"/>
      <c r="Q341" s="234"/>
      <c r="R341" s="234"/>
      <c r="S341" s="234"/>
      <c r="T341" s="234"/>
      <c r="U341" s="234"/>
      <c r="V341" s="234"/>
      <c r="W341" s="234"/>
      <c r="X341" s="234"/>
      <c r="Y341" s="234"/>
      <c r="Z341" s="234"/>
      <c r="AA341" s="358" t="str">
        <f t="shared" si="101"/>
        <v/>
      </c>
      <c r="AB341" s="351" t="str">
        <f t="shared" si="106"/>
        <v/>
      </c>
      <c r="AC341" s="351" t="str">
        <f t="shared" si="107"/>
        <v/>
      </c>
      <c r="AD341" s="351" t="str">
        <f t="shared" si="108"/>
        <v/>
      </c>
      <c r="AE341" s="265" t="str">
        <f t="shared" si="109"/>
        <v/>
      </c>
      <c r="AF341" s="647" t="e">
        <f t="shared" si="87"/>
        <v>#N/A</v>
      </c>
      <c r="AG341" s="246"/>
      <c r="AH341" s="241" t="str">
        <f t="shared" si="88"/>
        <v/>
      </c>
      <c r="AI341" s="235">
        <f t="shared" si="89"/>
        <v>0</v>
      </c>
      <c r="AJ341" s="235">
        <f t="shared" si="90"/>
        <v>0</v>
      </c>
      <c r="AK341" s="235" t="str">
        <f t="shared" si="110"/>
        <v/>
      </c>
      <c r="AL341" s="235">
        <f t="shared" si="91"/>
        <v>0</v>
      </c>
      <c r="AM341" s="235">
        <f t="shared" si="92"/>
        <v>0</v>
      </c>
      <c r="AN341" s="235" t="str">
        <f t="shared" si="93"/>
        <v/>
      </c>
      <c r="AO341" s="235">
        <f t="shared" si="94"/>
        <v>0</v>
      </c>
      <c r="AP341" s="235">
        <f t="shared" si="95"/>
        <v>0</v>
      </c>
      <c r="AQ341" s="235" t="str">
        <f t="shared" si="96"/>
        <v/>
      </c>
      <c r="AR341" s="235">
        <f t="shared" si="97"/>
        <v>0</v>
      </c>
      <c r="AS341" s="235">
        <f t="shared" si="98"/>
        <v>0</v>
      </c>
      <c r="AT341" s="235" t="str">
        <f t="shared" si="99"/>
        <v/>
      </c>
    </row>
    <row r="342" spans="1:46" ht="18" customHeight="1" x14ac:dyDescent="0.2">
      <c r="A342" s="234"/>
      <c r="B342" s="983"/>
      <c r="C342" s="159"/>
      <c r="D342" s="512"/>
      <c r="E342" s="605"/>
      <c r="F342" s="503"/>
      <c r="G342" s="514"/>
      <c r="H342" s="503"/>
      <c r="I342" s="503"/>
      <c r="J342" s="715" t="str">
        <f t="shared" si="100"/>
        <v/>
      </c>
      <c r="K342" s="355" t="str">
        <f t="shared" si="102"/>
        <v/>
      </c>
      <c r="L342" s="356" t="str">
        <f t="shared" si="103"/>
        <v/>
      </c>
      <c r="M342" s="356" t="str">
        <f t="shared" si="104"/>
        <v/>
      </c>
      <c r="N342" s="357" t="str">
        <f t="shared" si="105"/>
        <v/>
      </c>
      <c r="O342" s="234"/>
      <c r="P342" s="234"/>
      <c r="Q342" s="234"/>
      <c r="R342" s="234"/>
      <c r="S342" s="234"/>
      <c r="T342" s="234"/>
      <c r="U342" s="234"/>
      <c r="V342" s="234"/>
      <c r="W342" s="234"/>
      <c r="X342" s="234"/>
      <c r="Y342" s="234"/>
      <c r="Z342" s="234"/>
      <c r="AA342" s="358" t="str">
        <f t="shared" si="101"/>
        <v/>
      </c>
      <c r="AB342" s="351" t="str">
        <f t="shared" si="106"/>
        <v/>
      </c>
      <c r="AC342" s="351" t="str">
        <f t="shared" si="107"/>
        <v/>
      </c>
      <c r="AD342" s="351" t="str">
        <f t="shared" si="108"/>
        <v/>
      </c>
      <c r="AE342" s="265" t="str">
        <f t="shared" si="109"/>
        <v/>
      </c>
      <c r="AF342" s="647" t="e">
        <f t="shared" si="87"/>
        <v>#N/A</v>
      </c>
      <c r="AG342" s="246"/>
      <c r="AH342" s="241" t="str">
        <f t="shared" si="88"/>
        <v/>
      </c>
      <c r="AI342" s="235">
        <f t="shared" si="89"/>
        <v>0</v>
      </c>
      <c r="AJ342" s="235">
        <f t="shared" si="90"/>
        <v>0</v>
      </c>
      <c r="AK342" s="235" t="str">
        <f t="shared" si="110"/>
        <v/>
      </c>
      <c r="AL342" s="235">
        <f t="shared" si="91"/>
        <v>0</v>
      </c>
      <c r="AM342" s="235">
        <f t="shared" si="92"/>
        <v>0</v>
      </c>
      <c r="AN342" s="235" t="str">
        <f t="shared" si="93"/>
        <v/>
      </c>
      <c r="AO342" s="235">
        <f t="shared" si="94"/>
        <v>0</v>
      </c>
      <c r="AP342" s="235">
        <f t="shared" si="95"/>
        <v>0</v>
      </c>
      <c r="AQ342" s="235" t="str">
        <f t="shared" si="96"/>
        <v/>
      </c>
      <c r="AR342" s="235">
        <f t="shared" si="97"/>
        <v>0</v>
      </c>
      <c r="AS342" s="235">
        <f t="shared" si="98"/>
        <v>0</v>
      </c>
      <c r="AT342" s="235" t="str">
        <f t="shared" si="99"/>
        <v/>
      </c>
    </row>
    <row r="343" spans="1:46" ht="18" customHeight="1" x14ac:dyDescent="0.2">
      <c r="A343" s="234"/>
      <c r="B343" s="983"/>
      <c r="C343" s="159"/>
      <c r="D343" s="512"/>
      <c r="E343" s="605"/>
      <c r="F343" s="503"/>
      <c r="G343" s="514"/>
      <c r="H343" s="503"/>
      <c r="I343" s="503"/>
      <c r="J343" s="715" t="str">
        <f t="shared" si="100"/>
        <v/>
      </c>
      <c r="K343" s="355" t="str">
        <f t="shared" si="102"/>
        <v/>
      </c>
      <c r="L343" s="356" t="str">
        <f t="shared" si="103"/>
        <v/>
      </c>
      <c r="M343" s="356" t="str">
        <f t="shared" si="104"/>
        <v/>
      </c>
      <c r="N343" s="357" t="str">
        <f t="shared" si="105"/>
        <v/>
      </c>
      <c r="O343" s="234"/>
      <c r="P343" s="234"/>
      <c r="Q343" s="234"/>
      <c r="R343" s="234"/>
      <c r="S343" s="234"/>
      <c r="T343" s="234"/>
      <c r="U343" s="234"/>
      <c r="V343" s="234"/>
      <c r="W343" s="234"/>
      <c r="X343" s="234"/>
      <c r="Y343" s="234"/>
      <c r="Z343" s="234"/>
      <c r="AA343" s="358" t="str">
        <f t="shared" si="101"/>
        <v/>
      </c>
      <c r="AB343" s="351" t="str">
        <f t="shared" si="106"/>
        <v/>
      </c>
      <c r="AC343" s="351" t="str">
        <f t="shared" si="107"/>
        <v/>
      </c>
      <c r="AD343" s="351" t="str">
        <f t="shared" si="108"/>
        <v/>
      </c>
      <c r="AE343" s="265" t="str">
        <f t="shared" si="109"/>
        <v/>
      </c>
      <c r="AF343" s="647" t="e">
        <f t="shared" si="87"/>
        <v>#N/A</v>
      </c>
      <c r="AG343" s="246"/>
      <c r="AH343" s="241" t="str">
        <f t="shared" si="88"/>
        <v/>
      </c>
      <c r="AI343" s="235">
        <f t="shared" si="89"/>
        <v>0</v>
      </c>
      <c r="AJ343" s="235">
        <f t="shared" si="90"/>
        <v>0</v>
      </c>
      <c r="AK343" s="235" t="str">
        <f t="shared" si="110"/>
        <v/>
      </c>
      <c r="AL343" s="235">
        <f t="shared" si="91"/>
        <v>0</v>
      </c>
      <c r="AM343" s="235">
        <f t="shared" si="92"/>
        <v>0</v>
      </c>
      <c r="AN343" s="235" t="str">
        <f t="shared" si="93"/>
        <v/>
      </c>
      <c r="AO343" s="235">
        <f t="shared" si="94"/>
        <v>0</v>
      </c>
      <c r="AP343" s="235">
        <f t="shared" si="95"/>
        <v>0</v>
      </c>
      <c r="AQ343" s="235" t="str">
        <f t="shared" si="96"/>
        <v/>
      </c>
      <c r="AR343" s="235">
        <f t="shared" si="97"/>
        <v>0</v>
      </c>
      <c r="AS343" s="235">
        <f t="shared" si="98"/>
        <v>0</v>
      </c>
      <c r="AT343" s="235" t="str">
        <f t="shared" si="99"/>
        <v/>
      </c>
    </row>
    <row r="344" spans="1:46" ht="18" customHeight="1" x14ac:dyDescent="0.2">
      <c r="A344" s="234"/>
      <c r="B344" s="983"/>
      <c r="C344" s="159"/>
      <c r="D344" s="512"/>
      <c r="E344" s="605"/>
      <c r="F344" s="503"/>
      <c r="G344" s="514"/>
      <c r="H344" s="503"/>
      <c r="I344" s="503"/>
      <c r="J344" s="715" t="str">
        <f t="shared" si="100"/>
        <v/>
      </c>
      <c r="K344" s="355" t="str">
        <f t="shared" si="102"/>
        <v/>
      </c>
      <c r="L344" s="356" t="str">
        <f t="shared" si="103"/>
        <v/>
      </c>
      <c r="M344" s="356" t="str">
        <f t="shared" si="104"/>
        <v/>
      </c>
      <c r="N344" s="357" t="str">
        <f t="shared" si="105"/>
        <v/>
      </c>
      <c r="O344" s="234"/>
      <c r="P344" s="234"/>
      <c r="Q344" s="234"/>
      <c r="R344" s="234"/>
      <c r="S344" s="234"/>
      <c r="T344" s="234"/>
      <c r="U344" s="234"/>
      <c r="V344" s="234"/>
      <c r="W344" s="234"/>
      <c r="X344" s="234"/>
      <c r="Y344" s="234"/>
      <c r="Z344" s="234"/>
      <c r="AA344" s="358" t="str">
        <f t="shared" si="101"/>
        <v/>
      </c>
      <c r="AB344" s="351" t="str">
        <f t="shared" si="106"/>
        <v/>
      </c>
      <c r="AC344" s="351" t="str">
        <f t="shared" si="107"/>
        <v/>
      </c>
      <c r="AD344" s="351" t="str">
        <f t="shared" si="108"/>
        <v/>
      </c>
      <c r="AE344" s="265" t="str">
        <f t="shared" si="109"/>
        <v/>
      </c>
      <c r="AF344" s="647" t="e">
        <f t="shared" si="87"/>
        <v>#N/A</v>
      </c>
      <c r="AG344" s="246"/>
      <c r="AH344" s="648"/>
      <c r="AK344" s="235" t="str">
        <f t="shared" si="110"/>
        <v/>
      </c>
      <c r="AL344" s="235">
        <f t="shared" si="91"/>
        <v>0</v>
      </c>
      <c r="AM344" s="235">
        <f t="shared" si="92"/>
        <v>0</v>
      </c>
      <c r="AN344" s="235" t="str">
        <f t="shared" si="93"/>
        <v/>
      </c>
      <c r="AO344" s="235">
        <f t="shared" si="94"/>
        <v>0</v>
      </c>
      <c r="AP344" s="235">
        <f t="shared" si="95"/>
        <v>0</v>
      </c>
      <c r="AQ344" s="235" t="str">
        <f t="shared" si="96"/>
        <v/>
      </c>
      <c r="AR344" s="235">
        <f t="shared" si="97"/>
        <v>0</v>
      </c>
      <c r="AS344" s="235">
        <f t="shared" si="98"/>
        <v>0</v>
      </c>
      <c r="AT344" s="235" t="str">
        <f t="shared" si="99"/>
        <v/>
      </c>
    </row>
    <row r="345" spans="1:46" ht="18" customHeight="1" thickBot="1" x14ac:dyDescent="0.25">
      <c r="A345" s="234"/>
      <c r="B345" s="984"/>
      <c r="C345" s="160"/>
      <c r="D345" s="516"/>
      <c r="E345" s="608"/>
      <c r="F345" s="505"/>
      <c r="G345" s="518"/>
      <c r="H345" s="505"/>
      <c r="I345" s="505"/>
      <c r="J345" s="716" t="str">
        <f t="shared" si="100"/>
        <v/>
      </c>
      <c r="K345" s="371" t="str">
        <f t="shared" si="102"/>
        <v/>
      </c>
      <c r="L345" s="372" t="str">
        <f t="shared" si="103"/>
        <v/>
      </c>
      <c r="M345" s="372" t="str">
        <f t="shared" si="104"/>
        <v/>
      </c>
      <c r="N345" s="373" t="str">
        <f t="shared" si="105"/>
        <v/>
      </c>
      <c r="O345" s="234"/>
      <c r="P345" s="234"/>
      <c r="Q345" s="234"/>
      <c r="R345" s="234"/>
      <c r="S345" s="234"/>
      <c r="T345" s="234"/>
      <c r="U345" s="234"/>
      <c r="V345" s="234"/>
      <c r="W345" s="234"/>
      <c r="X345" s="234"/>
      <c r="Y345" s="234"/>
      <c r="Z345" s="234"/>
      <c r="AA345" s="374" t="str">
        <f t="shared" si="101"/>
        <v/>
      </c>
      <c r="AB345" s="375" t="str">
        <f t="shared" si="106"/>
        <v/>
      </c>
      <c r="AC345" s="375" t="str">
        <f t="shared" si="107"/>
        <v/>
      </c>
      <c r="AD345" s="375" t="str">
        <f t="shared" si="108"/>
        <v/>
      </c>
      <c r="AE345" s="272" t="str">
        <f t="shared" si="109"/>
        <v/>
      </c>
      <c r="AF345" s="649" t="e">
        <f t="shared" si="87"/>
        <v>#N/A</v>
      </c>
      <c r="AG345" s="639"/>
      <c r="AH345" s="642"/>
      <c r="AK345" s="235" t="str">
        <f t="shared" si="110"/>
        <v/>
      </c>
      <c r="AL345" s="235">
        <f t="shared" si="91"/>
        <v>0</v>
      </c>
      <c r="AM345" s="235">
        <f t="shared" si="92"/>
        <v>0</v>
      </c>
      <c r="AN345" s="235" t="str">
        <f t="shared" si="93"/>
        <v/>
      </c>
      <c r="AO345" s="235">
        <f t="shared" si="94"/>
        <v>0</v>
      </c>
      <c r="AP345" s="235">
        <f t="shared" si="95"/>
        <v>0</v>
      </c>
      <c r="AQ345" s="235" t="str">
        <f t="shared" si="96"/>
        <v/>
      </c>
      <c r="AR345" s="235">
        <f t="shared" si="97"/>
        <v>0</v>
      </c>
      <c r="AS345" s="235">
        <f t="shared" si="98"/>
        <v>0</v>
      </c>
      <c r="AT345" s="235" t="str">
        <f t="shared" si="99"/>
        <v/>
      </c>
    </row>
    <row r="346" spans="1:46" x14ac:dyDescent="0.2">
      <c r="A346" s="234"/>
      <c r="B346" s="234"/>
      <c r="C346" s="234"/>
      <c r="D346" s="234"/>
      <c r="E346" s="234"/>
      <c r="F346" s="234"/>
      <c r="G346" s="234"/>
      <c r="H346" s="234"/>
      <c r="I346" s="234"/>
      <c r="J346" s="246"/>
      <c r="K346" s="234"/>
      <c r="L346" s="234"/>
      <c r="M346" s="234"/>
      <c r="N346" s="234"/>
      <c r="O346" s="234"/>
      <c r="P346" s="234"/>
      <c r="Q346" s="234"/>
      <c r="R346" s="234"/>
      <c r="S346" s="234"/>
      <c r="T346" s="234"/>
      <c r="U346" s="234"/>
      <c r="V346" s="234"/>
      <c r="W346" s="234"/>
      <c r="X346" s="234"/>
      <c r="Y346" s="234"/>
      <c r="Z346" s="234"/>
      <c r="AA346" s="398"/>
      <c r="AB346" s="234"/>
      <c r="AC346" s="234"/>
      <c r="AD346" s="234"/>
      <c r="AE346" s="234"/>
      <c r="AF346" s="234"/>
      <c r="AG346" s="234"/>
      <c r="AH346" s="234"/>
      <c r="AI346" s="234"/>
      <c r="AJ346" s="246"/>
      <c r="AK346" s="246"/>
    </row>
    <row r="347" spans="1:46" ht="16.5" x14ac:dyDescent="0.3">
      <c r="A347" s="234"/>
      <c r="B347" s="234"/>
      <c r="C347" s="234"/>
      <c r="D347" s="234"/>
      <c r="E347" s="234"/>
      <c r="F347" s="234"/>
      <c r="G347" s="234"/>
      <c r="H347" s="234"/>
      <c r="I347" s="234"/>
      <c r="J347" s="234"/>
      <c r="K347" s="234"/>
      <c r="L347" s="234"/>
      <c r="M347" s="234"/>
      <c r="N347" s="234"/>
      <c r="O347" s="65" t="s">
        <v>410</v>
      </c>
      <c r="P347" s="234"/>
      <c r="Q347" s="234"/>
      <c r="R347" s="234"/>
      <c r="S347" s="234"/>
      <c r="T347" s="234"/>
      <c r="U347" s="234"/>
      <c r="V347" s="234"/>
      <c r="W347" s="234"/>
      <c r="X347" s="234"/>
      <c r="Y347" s="234"/>
      <c r="Z347" s="234"/>
      <c r="AA347" s="398"/>
      <c r="AB347" s="234"/>
      <c r="AC347" s="234"/>
      <c r="AD347" s="234"/>
      <c r="AE347" s="234"/>
      <c r="AF347" s="234"/>
      <c r="AG347" s="246"/>
      <c r="AH347" s="246"/>
    </row>
    <row r="348" spans="1:46" x14ac:dyDescent="0.2">
      <c r="A348" s="234"/>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46"/>
      <c r="AB348" s="246"/>
    </row>
    <row r="349" spans="1:46" ht="15" x14ac:dyDescent="0.25">
      <c r="A349" s="234"/>
      <c r="B349" s="249" t="s">
        <v>542</v>
      </c>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46"/>
      <c r="AB349" s="246"/>
    </row>
    <row r="350" spans="1:46" ht="15" x14ac:dyDescent="0.25">
      <c r="A350" s="234"/>
      <c r="B350" s="249" t="s">
        <v>689</v>
      </c>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46"/>
      <c r="AB350" s="246"/>
    </row>
    <row r="351" spans="1:46" ht="15" x14ac:dyDescent="0.25">
      <c r="A351" s="234"/>
      <c r="B351" s="249"/>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46"/>
      <c r="AB351" s="246"/>
    </row>
    <row r="352" spans="1:46" ht="15" x14ac:dyDescent="0.25">
      <c r="A352" s="234"/>
      <c r="B352" s="249"/>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46"/>
      <c r="AB352" s="246"/>
    </row>
    <row r="353" spans="1:28" ht="15" thickBot="1" x14ac:dyDescent="0.25">
      <c r="A353" s="234"/>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46"/>
      <c r="AB353" s="246"/>
    </row>
    <row r="354" spans="1:28" ht="108.75" customHeight="1" thickBot="1" x14ac:dyDescent="0.25">
      <c r="A354" s="234"/>
      <c r="B354" s="650" t="s">
        <v>35</v>
      </c>
      <c r="C354" s="279" t="s">
        <v>110</v>
      </c>
      <c r="D354" s="545" t="s">
        <v>59</v>
      </c>
      <c r="E354" s="545" t="s">
        <v>715</v>
      </c>
      <c r="F354" s="545" t="s">
        <v>728</v>
      </c>
      <c r="G354" s="255" t="s">
        <v>426</v>
      </c>
      <c r="H354" s="255" t="s">
        <v>427</v>
      </c>
      <c r="I354" s="234"/>
      <c r="J354" s="234"/>
      <c r="K354" s="234"/>
      <c r="L354" s="234"/>
      <c r="M354" s="234"/>
      <c r="N354" s="234"/>
      <c r="O354" s="234"/>
      <c r="P354" s="234"/>
      <c r="Q354" s="234"/>
      <c r="R354" s="234"/>
      <c r="S354" s="234"/>
      <c r="T354" s="302" t="s">
        <v>564</v>
      </c>
      <c r="U354" s="234"/>
      <c r="V354" s="234"/>
      <c r="W354" s="234"/>
      <c r="X354" s="234"/>
      <c r="Y354" s="234"/>
      <c r="Z354" s="234"/>
      <c r="AA354" s="246"/>
      <c r="AB354" s="246"/>
    </row>
    <row r="355" spans="1:28" ht="18" customHeight="1" x14ac:dyDescent="0.2">
      <c r="A355" s="234"/>
      <c r="B355" s="978" t="s">
        <v>188</v>
      </c>
      <c r="C355" s="651" t="str">
        <f t="shared" ref="C355:C386" si="111">IF(C204="","",C204)</f>
        <v/>
      </c>
      <c r="D355" s="564" t="str">
        <f t="shared" ref="D355:D386" si="112">F204</f>
        <v/>
      </c>
      <c r="E355" s="401" t="str">
        <f>IF(ISNA(T355),0,T355)</f>
        <v/>
      </c>
      <c r="F355" s="538"/>
      <c r="G355" s="652" t="str">
        <f t="shared" ref="G355:G365" si="113">VLOOKUP(C355,$AH$271:$AK$285,4,FALSE)</f>
        <v/>
      </c>
      <c r="H355" s="559" t="str">
        <f t="shared" ref="H355:H366" si="114">IF(C355="","",IF(E355=0,D355*1*(1-F355*G355)*0.001,D355*E355*(1-F355*G355)*0.001))</f>
        <v/>
      </c>
      <c r="I355" s="234"/>
      <c r="J355" s="234"/>
      <c r="K355" s="234"/>
      <c r="L355" s="234"/>
      <c r="M355" s="234"/>
      <c r="N355" s="234"/>
      <c r="O355" s="234"/>
      <c r="P355" s="234"/>
      <c r="Q355" s="234"/>
      <c r="R355" s="234"/>
      <c r="S355" s="234"/>
      <c r="T355" s="719" t="str">
        <f>IF($C355="","",HLOOKUP($C355,'Subpart I Tables'!$C$49:$M$76,4,FALSE))</f>
        <v/>
      </c>
      <c r="V355" s="234"/>
      <c r="W355" s="234"/>
      <c r="X355" s="234"/>
      <c r="Y355" s="234"/>
      <c r="Z355" s="234"/>
      <c r="AA355" s="246"/>
      <c r="AB355" s="246"/>
    </row>
    <row r="356" spans="1:28" ht="18" customHeight="1" x14ac:dyDescent="0.2">
      <c r="A356" s="234"/>
      <c r="B356" s="979"/>
      <c r="C356" s="654" t="str">
        <f t="shared" si="111"/>
        <v/>
      </c>
      <c r="D356" s="567" t="str">
        <f t="shared" si="112"/>
        <v/>
      </c>
      <c r="E356" s="404" t="str">
        <f t="shared" ref="E356:E409" si="115">IF(ISNA(T356),0,T356)</f>
        <v/>
      </c>
      <c r="F356" s="539"/>
      <c r="G356" s="655" t="str">
        <f t="shared" si="113"/>
        <v/>
      </c>
      <c r="H356" s="561" t="str">
        <f t="shared" si="114"/>
        <v/>
      </c>
      <c r="I356" s="234"/>
      <c r="J356" s="234"/>
      <c r="K356" s="234"/>
      <c r="L356" s="234"/>
      <c r="M356" s="234"/>
      <c r="N356" s="234"/>
      <c r="O356" s="234"/>
      <c r="P356" s="234"/>
      <c r="Q356" s="234"/>
      <c r="R356" s="234"/>
      <c r="S356" s="234"/>
      <c r="T356" s="720" t="str">
        <f>IF($C356="","",HLOOKUP($C356,'Subpart I Tables'!$C$49:$M$76,4,FALSE))</f>
        <v/>
      </c>
      <c r="U356" s="234"/>
      <c r="V356" s="234"/>
      <c r="W356" s="234"/>
      <c r="X356" s="234"/>
      <c r="Y356" s="234"/>
      <c r="Z356" s="234"/>
      <c r="AA356" s="246"/>
      <c r="AB356" s="246"/>
    </row>
    <row r="357" spans="1:28" ht="18" customHeight="1" x14ac:dyDescent="0.2">
      <c r="A357" s="234"/>
      <c r="B357" s="979"/>
      <c r="C357" s="654" t="str">
        <f t="shared" si="111"/>
        <v/>
      </c>
      <c r="D357" s="567" t="str">
        <f t="shared" si="112"/>
        <v/>
      </c>
      <c r="E357" s="404" t="str">
        <f t="shared" si="115"/>
        <v/>
      </c>
      <c r="F357" s="539"/>
      <c r="G357" s="655" t="str">
        <f t="shared" si="113"/>
        <v/>
      </c>
      <c r="H357" s="561" t="str">
        <f t="shared" si="114"/>
        <v/>
      </c>
      <c r="I357" s="234"/>
      <c r="J357" s="234"/>
      <c r="K357" s="234"/>
      <c r="L357" s="234"/>
      <c r="M357" s="234"/>
      <c r="N357" s="234"/>
      <c r="O357" s="234"/>
      <c r="P357" s="234"/>
      <c r="Q357" s="234"/>
      <c r="R357" s="234"/>
      <c r="S357" s="234"/>
      <c r="T357" s="720" t="str">
        <f>IF($C357="","",HLOOKUP($C357,'Subpart I Tables'!$C$49:$M$76,4,FALSE))</f>
        <v/>
      </c>
      <c r="U357" s="234"/>
      <c r="V357" s="234"/>
      <c r="W357" s="234"/>
      <c r="X357" s="234"/>
      <c r="Y357" s="234"/>
      <c r="Z357" s="234"/>
      <c r="AA357" s="246"/>
      <c r="AB357" s="246"/>
    </row>
    <row r="358" spans="1:28" ht="18" customHeight="1" x14ac:dyDescent="0.2">
      <c r="A358" s="234"/>
      <c r="B358" s="979"/>
      <c r="C358" s="654" t="str">
        <f t="shared" si="111"/>
        <v/>
      </c>
      <c r="D358" s="567" t="str">
        <f t="shared" si="112"/>
        <v/>
      </c>
      <c r="E358" s="404" t="str">
        <f t="shared" si="115"/>
        <v/>
      </c>
      <c r="F358" s="539"/>
      <c r="G358" s="655" t="str">
        <f t="shared" si="113"/>
        <v/>
      </c>
      <c r="H358" s="561" t="str">
        <f t="shared" si="114"/>
        <v/>
      </c>
      <c r="I358" s="234"/>
      <c r="J358" s="234"/>
      <c r="K358" s="234"/>
      <c r="L358" s="234"/>
      <c r="M358" s="234"/>
      <c r="N358" s="234"/>
      <c r="O358" s="234"/>
      <c r="P358" s="234"/>
      <c r="Q358" s="234"/>
      <c r="R358" s="234"/>
      <c r="S358" s="234"/>
      <c r="T358" s="720" t="str">
        <f>IF($C358="","",HLOOKUP($C358,'Subpart I Tables'!$C$49:$M$76,4,FALSE))</f>
        <v/>
      </c>
      <c r="U358" s="234"/>
      <c r="V358" s="234"/>
      <c r="W358" s="234"/>
      <c r="X358" s="234"/>
      <c r="Y358" s="234"/>
      <c r="Z358" s="234"/>
      <c r="AA358" s="246"/>
      <c r="AB358" s="246"/>
    </row>
    <row r="359" spans="1:28" ht="18" customHeight="1" x14ac:dyDescent="0.2">
      <c r="A359" s="234"/>
      <c r="B359" s="979"/>
      <c r="C359" s="654" t="str">
        <f t="shared" si="111"/>
        <v/>
      </c>
      <c r="D359" s="567" t="str">
        <f t="shared" si="112"/>
        <v/>
      </c>
      <c r="E359" s="404" t="str">
        <f t="shared" si="115"/>
        <v/>
      </c>
      <c r="F359" s="539"/>
      <c r="G359" s="655" t="str">
        <f t="shared" si="113"/>
        <v/>
      </c>
      <c r="H359" s="561" t="str">
        <f t="shared" si="114"/>
        <v/>
      </c>
      <c r="I359" s="234"/>
      <c r="J359" s="234"/>
      <c r="K359" s="234"/>
      <c r="L359" s="234"/>
      <c r="M359" s="234"/>
      <c r="N359" s="234"/>
      <c r="O359" s="234"/>
      <c r="P359" s="234"/>
      <c r="Q359" s="234"/>
      <c r="R359" s="234"/>
      <c r="S359" s="234"/>
      <c r="T359" s="720" t="str">
        <f>IF($C359="","",HLOOKUP($C359,'Subpart I Tables'!$C$49:$M$76,4,FALSE))</f>
        <v/>
      </c>
      <c r="U359" s="234"/>
      <c r="V359" s="234"/>
      <c r="W359" s="234"/>
      <c r="X359" s="234"/>
      <c r="Y359" s="234"/>
      <c r="Z359" s="234"/>
      <c r="AA359" s="246"/>
      <c r="AB359" s="246"/>
    </row>
    <row r="360" spans="1:28" ht="18" customHeight="1" x14ac:dyDescent="0.2">
      <c r="A360" s="234"/>
      <c r="B360" s="979"/>
      <c r="C360" s="654" t="str">
        <f t="shared" si="111"/>
        <v/>
      </c>
      <c r="D360" s="567" t="str">
        <f t="shared" si="112"/>
        <v/>
      </c>
      <c r="E360" s="404" t="str">
        <f t="shared" si="115"/>
        <v/>
      </c>
      <c r="F360" s="539"/>
      <c r="G360" s="655" t="str">
        <f t="shared" si="113"/>
        <v/>
      </c>
      <c r="H360" s="561" t="str">
        <f>IF(C360="","",IF(E360=0,D360*1*(1-F360*G360)*0.001,D360*E360*(1-F360*G360)*0.001))</f>
        <v/>
      </c>
      <c r="I360" s="234"/>
      <c r="J360" s="234"/>
      <c r="K360" s="234"/>
      <c r="L360" s="234"/>
      <c r="M360" s="234"/>
      <c r="N360" s="234"/>
      <c r="O360" s="234"/>
      <c r="P360" s="234"/>
      <c r="Q360" s="234"/>
      <c r="R360" s="234"/>
      <c r="S360" s="234"/>
      <c r="T360" s="720" t="str">
        <f>IF($C360="","",HLOOKUP($C360,'Subpart I Tables'!$C$49:$M$76,4,FALSE))</f>
        <v/>
      </c>
      <c r="U360" s="234"/>
      <c r="V360" s="234"/>
      <c r="W360" s="234"/>
      <c r="X360" s="234"/>
      <c r="Y360" s="234"/>
      <c r="Z360" s="234"/>
      <c r="AA360" s="246"/>
      <c r="AB360" s="246"/>
    </row>
    <row r="361" spans="1:28" ht="18" customHeight="1" x14ac:dyDescent="0.2">
      <c r="A361" s="234"/>
      <c r="B361" s="979"/>
      <c r="C361" s="654" t="str">
        <f t="shared" si="111"/>
        <v/>
      </c>
      <c r="D361" s="567" t="str">
        <f t="shared" si="112"/>
        <v/>
      </c>
      <c r="E361" s="404" t="str">
        <f t="shared" si="115"/>
        <v/>
      </c>
      <c r="F361" s="539"/>
      <c r="G361" s="655" t="str">
        <f t="shared" si="113"/>
        <v/>
      </c>
      <c r="H361" s="561" t="str">
        <f t="shared" si="114"/>
        <v/>
      </c>
      <c r="I361" s="234"/>
      <c r="J361" s="234"/>
      <c r="K361" s="234"/>
      <c r="L361" s="234"/>
      <c r="M361" s="234"/>
      <c r="N361" s="234"/>
      <c r="O361" s="234"/>
      <c r="P361" s="234"/>
      <c r="Q361" s="234"/>
      <c r="R361" s="234"/>
      <c r="S361" s="234"/>
      <c r="T361" s="720" t="str">
        <f>IF($C361="","",HLOOKUP($C361,'Subpart I Tables'!$C$49:$M$76,4,FALSE))</f>
        <v/>
      </c>
      <c r="U361" s="234"/>
      <c r="V361" s="234"/>
      <c r="W361" s="234"/>
      <c r="X361" s="234"/>
      <c r="Y361" s="234"/>
      <c r="Z361" s="234"/>
      <c r="AA361" s="246"/>
      <c r="AB361" s="246"/>
    </row>
    <row r="362" spans="1:28" ht="18" customHeight="1" x14ac:dyDescent="0.2">
      <c r="A362" s="234"/>
      <c r="B362" s="979"/>
      <c r="C362" s="654" t="str">
        <f t="shared" si="111"/>
        <v/>
      </c>
      <c r="D362" s="567" t="str">
        <f t="shared" si="112"/>
        <v/>
      </c>
      <c r="E362" s="404" t="str">
        <f t="shared" si="115"/>
        <v/>
      </c>
      <c r="F362" s="539"/>
      <c r="G362" s="655" t="str">
        <f t="shared" si="113"/>
        <v/>
      </c>
      <c r="H362" s="561" t="str">
        <f t="shared" si="114"/>
        <v/>
      </c>
      <c r="I362" s="234"/>
      <c r="J362" s="234"/>
      <c r="K362" s="234"/>
      <c r="L362" s="234"/>
      <c r="M362" s="234"/>
      <c r="N362" s="234"/>
      <c r="O362" s="234"/>
      <c r="P362" s="234"/>
      <c r="Q362" s="234"/>
      <c r="R362" s="234"/>
      <c r="S362" s="234"/>
      <c r="T362" s="720" t="str">
        <f>IF($C362="","",HLOOKUP($C362,'Subpart I Tables'!$C$49:$M$76,4,FALSE))</f>
        <v/>
      </c>
      <c r="U362" s="234"/>
      <c r="V362" s="234"/>
      <c r="W362" s="234"/>
      <c r="X362" s="234"/>
      <c r="Y362" s="234"/>
      <c r="Z362" s="234"/>
      <c r="AA362" s="246"/>
      <c r="AB362" s="246"/>
    </row>
    <row r="363" spans="1:28" ht="18" customHeight="1" x14ac:dyDescent="0.2">
      <c r="A363" s="234"/>
      <c r="B363" s="979"/>
      <c r="C363" s="654" t="str">
        <f t="shared" si="111"/>
        <v/>
      </c>
      <c r="D363" s="567" t="str">
        <f t="shared" si="112"/>
        <v/>
      </c>
      <c r="E363" s="404" t="str">
        <f t="shared" si="115"/>
        <v/>
      </c>
      <c r="F363" s="539"/>
      <c r="G363" s="655" t="str">
        <f t="shared" si="113"/>
        <v/>
      </c>
      <c r="H363" s="561" t="str">
        <f t="shared" si="114"/>
        <v/>
      </c>
      <c r="I363" s="234"/>
      <c r="J363" s="234"/>
      <c r="K363" s="234"/>
      <c r="L363" s="234"/>
      <c r="M363" s="234"/>
      <c r="N363" s="234"/>
      <c r="O363" s="234"/>
      <c r="P363" s="234"/>
      <c r="Q363" s="234"/>
      <c r="R363" s="234"/>
      <c r="S363" s="234"/>
      <c r="T363" s="720" t="str">
        <f>IF($C363="","",HLOOKUP($C363,'Subpart I Tables'!$C$49:$M$76,4,FALSE))</f>
        <v/>
      </c>
      <c r="U363" s="234"/>
      <c r="V363" s="234"/>
      <c r="W363" s="234"/>
      <c r="X363" s="234"/>
      <c r="Y363" s="234"/>
      <c r="Z363" s="234"/>
      <c r="AA363" s="246"/>
      <c r="AB363" s="246"/>
    </row>
    <row r="364" spans="1:28" ht="18" customHeight="1" x14ac:dyDescent="0.2">
      <c r="A364" s="234"/>
      <c r="B364" s="979"/>
      <c r="C364" s="654" t="str">
        <f t="shared" si="111"/>
        <v/>
      </c>
      <c r="D364" s="567" t="str">
        <f t="shared" si="112"/>
        <v/>
      </c>
      <c r="E364" s="404" t="str">
        <f t="shared" si="115"/>
        <v/>
      </c>
      <c r="F364" s="539"/>
      <c r="G364" s="655" t="str">
        <f t="shared" si="113"/>
        <v/>
      </c>
      <c r="H364" s="561" t="str">
        <f t="shared" si="114"/>
        <v/>
      </c>
      <c r="I364" s="234"/>
      <c r="J364" s="234"/>
      <c r="K364" s="234"/>
      <c r="L364" s="234"/>
      <c r="M364" s="234"/>
      <c r="N364" s="234"/>
      <c r="O364" s="234"/>
      <c r="P364" s="234"/>
      <c r="Q364" s="234"/>
      <c r="R364" s="234"/>
      <c r="S364" s="234"/>
      <c r="T364" s="720" t="str">
        <f>IF($C364="","",HLOOKUP($C364,'Subpart I Tables'!$C$49:$M$76,4,FALSE))</f>
        <v/>
      </c>
      <c r="U364" s="234"/>
      <c r="V364" s="234"/>
      <c r="W364" s="234"/>
      <c r="X364" s="234"/>
      <c r="Y364" s="234"/>
      <c r="Z364" s="234"/>
      <c r="AA364" s="246"/>
      <c r="AB364" s="246"/>
    </row>
    <row r="365" spans="1:28" ht="18" customHeight="1" thickBot="1" x14ac:dyDescent="0.25">
      <c r="A365" s="234"/>
      <c r="B365" s="980"/>
      <c r="C365" s="656" t="str">
        <f t="shared" si="111"/>
        <v/>
      </c>
      <c r="D365" s="570" t="str">
        <f t="shared" si="112"/>
        <v/>
      </c>
      <c r="E365" s="407" t="str">
        <f t="shared" si="115"/>
        <v/>
      </c>
      <c r="F365" s="540"/>
      <c r="G365" s="657" t="str">
        <f t="shared" si="113"/>
        <v/>
      </c>
      <c r="H365" s="562" t="str">
        <f t="shared" si="114"/>
        <v/>
      </c>
      <c r="I365" s="234"/>
      <c r="J365" s="234"/>
      <c r="K365" s="234"/>
      <c r="L365" s="234"/>
      <c r="M365" s="234"/>
      <c r="N365" s="234"/>
      <c r="O365" s="234"/>
      <c r="P365" s="234"/>
      <c r="Q365" s="234"/>
      <c r="R365" s="234"/>
      <c r="S365" s="234"/>
      <c r="T365" s="721" t="str">
        <f>IF($C365="","",HLOOKUP($C365,'Subpart I Tables'!$C$49:$M$76,4,FALSE))</f>
        <v/>
      </c>
      <c r="U365" s="234"/>
      <c r="V365" s="234"/>
      <c r="W365" s="234"/>
      <c r="X365" s="234"/>
      <c r="Y365" s="234"/>
      <c r="Z365" s="234"/>
      <c r="AA365" s="246"/>
      <c r="AB365" s="246"/>
    </row>
    <row r="366" spans="1:28" ht="18" customHeight="1" x14ac:dyDescent="0.2">
      <c r="A366" s="234"/>
      <c r="B366" s="930" t="s">
        <v>37</v>
      </c>
      <c r="C366" s="658" t="str">
        <f t="shared" si="111"/>
        <v/>
      </c>
      <c r="D366" s="569" t="str">
        <f t="shared" si="112"/>
        <v/>
      </c>
      <c r="E366" s="454" t="str">
        <f t="shared" si="115"/>
        <v/>
      </c>
      <c r="F366" s="709"/>
      <c r="G366" s="659" t="str">
        <f t="shared" ref="G366:G376" si="116">VLOOKUP(C366,$AH$286:$AK$300,4,FALSE)</f>
        <v/>
      </c>
      <c r="H366" s="660" t="str">
        <f t="shared" si="114"/>
        <v/>
      </c>
      <c r="I366" s="234"/>
      <c r="J366" s="234"/>
      <c r="K366" s="234"/>
      <c r="L366" s="234"/>
      <c r="M366" s="234"/>
      <c r="N366" s="234"/>
      <c r="O366" s="234"/>
      <c r="P366" s="234"/>
      <c r="Q366" s="234"/>
      <c r="R366" s="234"/>
      <c r="S366" s="234"/>
      <c r="T366" s="719" t="str">
        <f>IF($C366="","",HLOOKUP($C366,'Subpart I Tables'!$C$49:$M$76,10,FALSE))</f>
        <v/>
      </c>
      <c r="U366" s="234"/>
      <c r="V366" s="234"/>
      <c r="W366" s="234"/>
      <c r="X366" s="234"/>
      <c r="Y366" s="234"/>
      <c r="Z366" s="234"/>
      <c r="AA366" s="246"/>
      <c r="AB366" s="246"/>
    </row>
    <row r="367" spans="1:28" ht="18" customHeight="1" x14ac:dyDescent="0.2">
      <c r="A367" s="234"/>
      <c r="B367" s="930"/>
      <c r="C367" s="654" t="str">
        <f t="shared" si="111"/>
        <v/>
      </c>
      <c r="D367" s="567" t="str">
        <f t="shared" si="112"/>
        <v/>
      </c>
      <c r="E367" s="404" t="str">
        <f t="shared" si="115"/>
        <v/>
      </c>
      <c r="F367" s="539"/>
      <c r="G367" s="655" t="str">
        <f t="shared" si="116"/>
        <v/>
      </c>
      <c r="H367" s="561" t="str">
        <f>IF(C367="","",IF(E367=0,D367*1*(1-F367*G367)*0.001,D367*E367*(1-F367*G367)*0.001))</f>
        <v/>
      </c>
      <c r="I367" s="234"/>
      <c r="J367" s="234"/>
      <c r="K367" s="234"/>
      <c r="L367" s="234"/>
      <c r="M367" s="234"/>
      <c r="N367" s="234"/>
      <c r="O367" s="234"/>
      <c r="P367" s="234"/>
      <c r="Q367" s="234"/>
      <c r="R367" s="234"/>
      <c r="S367" s="234"/>
      <c r="T367" s="720" t="str">
        <f>IF($C367="","",HLOOKUP($C367,'Subpart I Tables'!$C$49:$M$76,10,FALSE))</f>
        <v/>
      </c>
      <c r="U367" s="234"/>
      <c r="V367" s="234"/>
      <c r="W367" s="234"/>
      <c r="X367" s="234"/>
      <c r="Y367" s="234"/>
      <c r="Z367" s="234"/>
      <c r="AA367" s="246"/>
      <c r="AB367" s="246"/>
    </row>
    <row r="368" spans="1:28" ht="18" customHeight="1" x14ac:dyDescent="0.2">
      <c r="A368" s="234"/>
      <c r="B368" s="930"/>
      <c r="C368" s="654" t="str">
        <f t="shared" si="111"/>
        <v/>
      </c>
      <c r="D368" s="567" t="str">
        <f t="shared" si="112"/>
        <v/>
      </c>
      <c r="E368" s="404" t="str">
        <f t="shared" si="115"/>
        <v/>
      </c>
      <c r="F368" s="539"/>
      <c r="G368" s="655" t="str">
        <f t="shared" si="116"/>
        <v/>
      </c>
      <c r="H368" s="561" t="str">
        <f t="shared" ref="H368:H409" si="117">IF(C368="","",IF(E368=0,D368*1*(1-F368*G368)*0.001,D368*E368*(1-F368*G368)*0.001))</f>
        <v/>
      </c>
      <c r="I368" s="234"/>
      <c r="J368" s="234"/>
      <c r="K368" s="234"/>
      <c r="L368" s="234"/>
      <c r="M368" s="234"/>
      <c r="N368" s="234"/>
      <c r="O368" s="234"/>
      <c r="P368" s="234"/>
      <c r="Q368" s="234"/>
      <c r="R368" s="234"/>
      <c r="S368" s="234"/>
      <c r="T368" s="720" t="str">
        <f>IF($C368="","",HLOOKUP($C368,'Subpart I Tables'!$C$49:$M$76,10,FALSE))</f>
        <v/>
      </c>
      <c r="U368" s="234"/>
      <c r="V368" s="234"/>
      <c r="W368" s="234"/>
      <c r="X368" s="234"/>
      <c r="Y368" s="234"/>
      <c r="Z368" s="234"/>
      <c r="AA368" s="246"/>
      <c r="AB368" s="246"/>
    </row>
    <row r="369" spans="1:28" ht="18" customHeight="1" x14ac:dyDescent="0.2">
      <c r="A369" s="234"/>
      <c r="B369" s="930"/>
      <c r="C369" s="654" t="str">
        <f t="shared" si="111"/>
        <v/>
      </c>
      <c r="D369" s="567" t="str">
        <f t="shared" si="112"/>
        <v/>
      </c>
      <c r="E369" s="404" t="str">
        <f t="shared" si="115"/>
        <v/>
      </c>
      <c r="F369" s="539"/>
      <c r="G369" s="655" t="str">
        <f t="shared" si="116"/>
        <v/>
      </c>
      <c r="H369" s="561" t="str">
        <f t="shared" si="117"/>
        <v/>
      </c>
      <c r="I369" s="234"/>
      <c r="J369" s="234"/>
      <c r="K369" s="234"/>
      <c r="L369" s="234"/>
      <c r="M369" s="234"/>
      <c r="N369" s="234"/>
      <c r="O369" s="234"/>
      <c r="P369" s="234"/>
      <c r="Q369" s="234"/>
      <c r="R369" s="234"/>
      <c r="S369" s="234"/>
      <c r="T369" s="720" t="str">
        <f>IF($C369="","",HLOOKUP($C369,'Subpart I Tables'!$C$49:$M$76,10,FALSE))</f>
        <v/>
      </c>
      <c r="U369" s="234"/>
      <c r="V369" s="234"/>
      <c r="W369" s="234"/>
      <c r="X369" s="234"/>
      <c r="Y369" s="234"/>
      <c r="Z369" s="234"/>
      <c r="AA369" s="246"/>
      <c r="AB369" s="246"/>
    </row>
    <row r="370" spans="1:28" ht="18" customHeight="1" x14ac:dyDescent="0.2">
      <c r="A370" s="234"/>
      <c r="B370" s="930"/>
      <c r="C370" s="654" t="str">
        <f t="shared" si="111"/>
        <v/>
      </c>
      <c r="D370" s="567" t="str">
        <f t="shared" si="112"/>
        <v/>
      </c>
      <c r="E370" s="404" t="str">
        <f t="shared" si="115"/>
        <v/>
      </c>
      <c r="F370" s="539"/>
      <c r="G370" s="655" t="str">
        <f t="shared" si="116"/>
        <v/>
      </c>
      <c r="H370" s="561" t="str">
        <f t="shared" si="117"/>
        <v/>
      </c>
      <c r="I370" s="234"/>
      <c r="J370" s="234"/>
      <c r="K370" s="234"/>
      <c r="L370" s="234"/>
      <c r="M370" s="234"/>
      <c r="N370" s="234"/>
      <c r="O370" s="234"/>
      <c r="P370" s="234"/>
      <c r="Q370" s="234"/>
      <c r="R370" s="234"/>
      <c r="S370" s="234"/>
      <c r="T370" s="720" t="str">
        <f>IF($C370="","",HLOOKUP($C370,'Subpart I Tables'!$C$49:$M$76,10,FALSE))</f>
        <v/>
      </c>
      <c r="U370" s="234"/>
      <c r="V370" s="234"/>
      <c r="W370" s="234"/>
      <c r="X370" s="234"/>
      <c r="Y370" s="234"/>
      <c r="Z370" s="234"/>
      <c r="AA370" s="246"/>
      <c r="AB370" s="246"/>
    </row>
    <row r="371" spans="1:28" ht="18" customHeight="1" x14ac:dyDescent="0.2">
      <c r="A371" s="234"/>
      <c r="B371" s="930"/>
      <c r="C371" s="654" t="str">
        <f t="shared" si="111"/>
        <v/>
      </c>
      <c r="D371" s="567" t="str">
        <f t="shared" si="112"/>
        <v/>
      </c>
      <c r="E371" s="404" t="str">
        <f t="shared" si="115"/>
        <v/>
      </c>
      <c r="F371" s="539"/>
      <c r="G371" s="655" t="str">
        <f t="shared" si="116"/>
        <v/>
      </c>
      <c r="H371" s="561" t="str">
        <f t="shared" si="117"/>
        <v/>
      </c>
      <c r="I371" s="234"/>
      <c r="J371" s="234"/>
      <c r="K371" s="234"/>
      <c r="L371" s="234"/>
      <c r="M371" s="234"/>
      <c r="N371" s="234"/>
      <c r="O371" s="234"/>
      <c r="P371" s="234"/>
      <c r="Q371" s="234"/>
      <c r="R371" s="234"/>
      <c r="S371" s="234"/>
      <c r="T371" s="720" t="str">
        <f>IF($C371="","",HLOOKUP($C371,'Subpart I Tables'!$C$49:$M$76,10,FALSE))</f>
        <v/>
      </c>
      <c r="U371" s="234"/>
      <c r="V371" s="234"/>
      <c r="W371" s="234"/>
      <c r="X371" s="234"/>
      <c r="Y371" s="234"/>
      <c r="Z371" s="234"/>
      <c r="AA371" s="246"/>
      <c r="AB371" s="246"/>
    </row>
    <row r="372" spans="1:28" ht="18" customHeight="1" x14ac:dyDescent="0.2">
      <c r="A372" s="234"/>
      <c r="B372" s="930"/>
      <c r="C372" s="654" t="str">
        <f t="shared" si="111"/>
        <v/>
      </c>
      <c r="D372" s="567" t="str">
        <f t="shared" si="112"/>
        <v/>
      </c>
      <c r="E372" s="404" t="str">
        <f t="shared" si="115"/>
        <v/>
      </c>
      <c r="F372" s="539"/>
      <c r="G372" s="655" t="str">
        <f t="shared" si="116"/>
        <v/>
      </c>
      <c r="H372" s="561" t="str">
        <f t="shared" si="117"/>
        <v/>
      </c>
      <c r="I372" s="234"/>
      <c r="J372" s="234"/>
      <c r="K372" s="234"/>
      <c r="L372" s="234"/>
      <c r="M372" s="234"/>
      <c r="N372" s="234"/>
      <c r="O372" s="234"/>
      <c r="P372" s="234"/>
      <c r="Q372" s="234"/>
      <c r="R372" s="234"/>
      <c r="S372" s="234"/>
      <c r="T372" s="720" t="str">
        <f>IF($C372="","",HLOOKUP($C372,'Subpart I Tables'!$C$49:$M$76,10,FALSE))</f>
        <v/>
      </c>
      <c r="U372" s="234"/>
      <c r="V372" s="234"/>
      <c r="W372" s="234"/>
      <c r="X372" s="234"/>
      <c r="Y372" s="234"/>
      <c r="Z372" s="234"/>
      <c r="AA372" s="246"/>
      <c r="AB372" s="246"/>
    </row>
    <row r="373" spans="1:28" ht="18" customHeight="1" x14ac:dyDescent="0.2">
      <c r="A373" s="234"/>
      <c r="B373" s="930"/>
      <c r="C373" s="654" t="str">
        <f t="shared" si="111"/>
        <v/>
      </c>
      <c r="D373" s="567" t="str">
        <f t="shared" si="112"/>
        <v/>
      </c>
      <c r="E373" s="404" t="str">
        <f t="shared" si="115"/>
        <v/>
      </c>
      <c r="F373" s="539"/>
      <c r="G373" s="655" t="str">
        <f t="shared" si="116"/>
        <v/>
      </c>
      <c r="H373" s="561" t="str">
        <f t="shared" si="117"/>
        <v/>
      </c>
      <c r="I373" s="234"/>
      <c r="J373" s="234"/>
      <c r="K373" s="234"/>
      <c r="L373" s="234"/>
      <c r="M373" s="234"/>
      <c r="N373" s="234"/>
      <c r="O373" s="234"/>
      <c r="P373" s="234"/>
      <c r="Q373" s="234"/>
      <c r="R373" s="234"/>
      <c r="S373" s="234"/>
      <c r="T373" s="720" t="str">
        <f>IF($C373="","",HLOOKUP($C373,'Subpart I Tables'!$C$49:$M$76,10,FALSE))</f>
        <v/>
      </c>
      <c r="U373" s="234"/>
      <c r="V373" s="234"/>
      <c r="W373" s="234"/>
      <c r="X373" s="234"/>
      <c r="Y373" s="234"/>
      <c r="Z373" s="234"/>
      <c r="AA373" s="246"/>
      <c r="AB373" s="246"/>
    </row>
    <row r="374" spans="1:28" ht="18" customHeight="1" x14ac:dyDescent="0.2">
      <c r="A374" s="234"/>
      <c r="B374" s="930"/>
      <c r="C374" s="654" t="str">
        <f t="shared" si="111"/>
        <v/>
      </c>
      <c r="D374" s="567" t="str">
        <f t="shared" si="112"/>
        <v/>
      </c>
      <c r="E374" s="404" t="str">
        <f t="shared" si="115"/>
        <v/>
      </c>
      <c r="F374" s="539"/>
      <c r="G374" s="655" t="str">
        <f t="shared" si="116"/>
        <v/>
      </c>
      <c r="H374" s="561" t="str">
        <f t="shared" si="117"/>
        <v/>
      </c>
      <c r="I374" s="234"/>
      <c r="J374" s="234"/>
      <c r="K374" s="234"/>
      <c r="L374" s="234"/>
      <c r="M374" s="234"/>
      <c r="N374" s="234"/>
      <c r="O374" s="234"/>
      <c r="P374" s="234"/>
      <c r="Q374" s="234"/>
      <c r="R374" s="234"/>
      <c r="S374" s="234"/>
      <c r="T374" s="720" t="str">
        <f>IF($C374="","",HLOOKUP($C374,'Subpart I Tables'!$C$49:$M$76,10,FALSE))</f>
        <v/>
      </c>
      <c r="U374" s="234"/>
      <c r="V374" s="234"/>
      <c r="W374" s="234"/>
      <c r="X374" s="234"/>
      <c r="Y374" s="234"/>
      <c r="Z374" s="234"/>
      <c r="AA374" s="246"/>
      <c r="AB374" s="246"/>
    </row>
    <row r="375" spans="1:28" ht="18" customHeight="1" x14ac:dyDescent="0.2">
      <c r="A375" s="234"/>
      <c r="B375" s="930"/>
      <c r="C375" s="654" t="str">
        <f t="shared" si="111"/>
        <v/>
      </c>
      <c r="D375" s="567" t="str">
        <f t="shared" si="112"/>
        <v/>
      </c>
      <c r="E375" s="404" t="str">
        <f t="shared" si="115"/>
        <v/>
      </c>
      <c r="F375" s="539"/>
      <c r="G375" s="655" t="str">
        <f t="shared" si="116"/>
        <v/>
      </c>
      <c r="H375" s="561" t="str">
        <f t="shared" si="117"/>
        <v/>
      </c>
      <c r="I375" s="234"/>
      <c r="J375" s="234"/>
      <c r="K375" s="234"/>
      <c r="L375" s="234"/>
      <c r="M375" s="234"/>
      <c r="N375" s="234"/>
      <c r="O375" s="234"/>
      <c r="P375" s="234"/>
      <c r="Q375" s="234"/>
      <c r="R375" s="234"/>
      <c r="S375" s="234"/>
      <c r="T375" s="720" t="str">
        <f>IF($C375="","",HLOOKUP($C375,'Subpart I Tables'!$C$49:$M$76,10,FALSE))</f>
        <v/>
      </c>
      <c r="U375" s="234"/>
      <c r="V375" s="234"/>
      <c r="W375" s="234"/>
      <c r="X375" s="234"/>
      <c r="Y375" s="234"/>
      <c r="Z375" s="234"/>
      <c r="AA375" s="246"/>
      <c r="AB375" s="246"/>
    </row>
    <row r="376" spans="1:28" ht="18" customHeight="1" thickBot="1" x14ac:dyDescent="0.25">
      <c r="A376" s="234"/>
      <c r="B376" s="931"/>
      <c r="C376" s="656" t="str">
        <f t="shared" si="111"/>
        <v/>
      </c>
      <c r="D376" s="570" t="str">
        <f t="shared" si="112"/>
        <v/>
      </c>
      <c r="E376" s="407" t="str">
        <f t="shared" si="115"/>
        <v/>
      </c>
      <c r="F376" s="540"/>
      <c r="G376" s="657" t="str">
        <f t="shared" si="116"/>
        <v/>
      </c>
      <c r="H376" s="562" t="str">
        <f t="shared" si="117"/>
        <v/>
      </c>
      <c r="I376" s="234"/>
      <c r="J376" s="234"/>
      <c r="K376" s="234"/>
      <c r="L376" s="234"/>
      <c r="M376" s="234"/>
      <c r="N376" s="234"/>
      <c r="O376" s="234"/>
      <c r="P376" s="234"/>
      <c r="Q376" s="234"/>
      <c r="R376" s="234"/>
      <c r="S376" s="234"/>
      <c r="T376" s="722" t="str">
        <f>IF($C376="","",HLOOKUP($C376,'Subpart I Tables'!$C$49:$M$76,10,FALSE))</f>
        <v/>
      </c>
      <c r="U376" s="234"/>
      <c r="V376" s="234"/>
      <c r="W376" s="234"/>
      <c r="X376" s="234"/>
      <c r="Y376" s="234"/>
      <c r="Z376" s="234"/>
      <c r="AA376" s="246"/>
      <c r="AB376" s="246"/>
    </row>
    <row r="377" spans="1:28" ht="18" customHeight="1" x14ac:dyDescent="0.2">
      <c r="A377" s="234"/>
      <c r="B377" s="929" t="s">
        <v>16</v>
      </c>
      <c r="C377" s="651" t="str">
        <f t="shared" si="111"/>
        <v/>
      </c>
      <c r="D377" s="564" t="str">
        <f t="shared" si="112"/>
        <v/>
      </c>
      <c r="E377" s="401" t="str">
        <f t="shared" si="115"/>
        <v/>
      </c>
      <c r="F377" s="538"/>
      <c r="G377" s="652" t="str">
        <f t="shared" ref="G377:G387" si="118">VLOOKUP(C377,$AH$301:$AK$315,4,FALSE)</f>
        <v/>
      </c>
      <c r="H377" s="559" t="str">
        <f t="shared" si="117"/>
        <v/>
      </c>
      <c r="I377" s="234"/>
      <c r="J377" s="234"/>
      <c r="K377" s="234"/>
      <c r="L377" s="234"/>
      <c r="M377" s="234"/>
      <c r="N377" s="234"/>
      <c r="O377" s="234"/>
      <c r="P377" s="234"/>
      <c r="Q377" s="234"/>
      <c r="R377" s="234"/>
      <c r="S377" s="234"/>
      <c r="T377" s="719" t="str">
        <f>IF($C377="","",HLOOKUP($C377,'Subpart I Tables'!$C$49:$M$76,15,FALSE))</f>
        <v/>
      </c>
      <c r="U377" s="234"/>
      <c r="V377" s="234"/>
      <c r="W377" s="234"/>
      <c r="X377" s="234"/>
      <c r="Y377" s="234"/>
      <c r="Z377" s="234"/>
      <c r="AA377" s="246"/>
      <c r="AB377" s="246"/>
    </row>
    <row r="378" spans="1:28" ht="18" customHeight="1" x14ac:dyDescent="0.2">
      <c r="A378" s="234"/>
      <c r="B378" s="930"/>
      <c r="C378" s="654" t="str">
        <f t="shared" si="111"/>
        <v/>
      </c>
      <c r="D378" s="567" t="str">
        <f t="shared" si="112"/>
        <v/>
      </c>
      <c r="E378" s="404" t="str">
        <f t="shared" si="115"/>
        <v/>
      </c>
      <c r="F378" s="539"/>
      <c r="G378" s="655" t="str">
        <f t="shared" si="118"/>
        <v/>
      </c>
      <c r="H378" s="561" t="str">
        <f t="shared" si="117"/>
        <v/>
      </c>
      <c r="I378" s="234"/>
      <c r="J378" s="234"/>
      <c r="K378" s="234"/>
      <c r="L378" s="234"/>
      <c r="M378" s="234"/>
      <c r="N378" s="234"/>
      <c r="O378" s="234"/>
      <c r="P378" s="234"/>
      <c r="Q378" s="234"/>
      <c r="R378" s="234"/>
      <c r="S378" s="234"/>
      <c r="T378" s="720" t="str">
        <f>IF($C378="","",HLOOKUP($C378,'Subpart I Tables'!$C$49:$M$76,15,FALSE))</f>
        <v/>
      </c>
      <c r="U378" s="234"/>
      <c r="V378" s="234"/>
      <c r="W378" s="234"/>
      <c r="X378" s="234"/>
      <c r="Y378" s="234"/>
      <c r="Z378" s="234"/>
      <c r="AA378" s="246"/>
      <c r="AB378" s="246"/>
    </row>
    <row r="379" spans="1:28" ht="18" customHeight="1" x14ac:dyDescent="0.2">
      <c r="A379" s="234"/>
      <c r="B379" s="930"/>
      <c r="C379" s="654" t="str">
        <f t="shared" si="111"/>
        <v/>
      </c>
      <c r="D379" s="567" t="str">
        <f t="shared" si="112"/>
        <v/>
      </c>
      <c r="E379" s="404" t="str">
        <f t="shared" si="115"/>
        <v/>
      </c>
      <c r="F379" s="539"/>
      <c r="G379" s="655" t="str">
        <f t="shared" si="118"/>
        <v/>
      </c>
      <c r="H379" s="561" t="str">
        <f t="shared" si="117"/>
        <v/>
      </c>
      <c r="I379" s="234"/>
      <c r="J379" s="234"/>
      <c r="K379" s="234"/>
      <c r="L379" s="234"/>
      <c r="M379" s="234"/>
      <c r="N379" s="234"/>
      <c r="O379" s="234"/>
      <c r="P379" s="234"/>
      <c r="Q379" s="234"/>
      <c r="R379" s="234"/>
      <c r="S379" s="234"/>
      <c r="T379" s="720" t="str">
        <f>IF($C379="","",HLOOKUP($C379,'Subpart I Tables'!$C$49:$M$76,15,FALSE))</f>
        <v/>
      </c>
      <c r="U379" s="234"/>
      <c r="V379" s="234"/>
      <c r="W379" s="234"/>
      <c r="X379" s="234"/>
      <c r="Y379" s="234"/>
      <c r="Z379" s="234"/>
      <c r="AA379" s="246"/>
      <c r="AB379" s="246"/>
    </row>
    <row r="380" spans="1:28" ht="18" customHeight="1" x14ac:dyDescent="0.2">
      <c r="A380" s="234"/>
      <c r="B380" s="930"/>
      <c r="C380" s="654" t="str">
        <f t="shared" si="111"/>
        <v/>
      </c>
      <c r="D380" s="567" t="str">
        <f t="shared" si="112"/>
        <v/>
      </c>
      <c r="E380" s="404" t="str">
        <f t="shared" si="115"/>
        <v/>
      </c>
      <c r="F380" s="539"/>
      <c r="G380" s="655" t="str">
        <f t="shared" si="118"/>
        <v/>
      </c>
      <c r="H380" s="561" t="str">
        <f t="shared" si="117"/>
        <v/>
      </c>
      <c r="I380" s="234"/>
      <c r="J380" s="234"/>
      <c r="K380" s="234"/>
      <c r="L380" s="234"/>
      <c r="M380" s="234"/>
      <c r="N380" s="234"/>
      <c r="O380" s="234"/>
      <c r="P380" s="234"/>
      <c r="Q380" s="234"/>
      <c r="R380" s="234"/>
      <c r="S380" s="234"/>
      <c r="T380" s="720" t="str">
        <f>IF($C380="","",HLOOKUP($C380,'Subpart I Tables'!$C$49:$M$76,15,FALSE))</f>
        <v/>
      </c>
      <c r="U380" s="234"/>
      <c r="V380" s="234"/>
      <c r="W380" s="234"/>
      <c r="X380" s="234"/>
      <c r="Y380" s="234"/>
      <c r="Z380" s="234"/>
      <c r="AA380" s="246"/>
      <c r="AB380" s="246"/>
    </row>
    <row r="381" spans="1:28" ht="18" customHeight="1" x14ac:dyDescent="0.2">
      <c r="A381" s="234"/>
      <c r="B381" s="930"/>
      <c r="C381" s="654" t="str">
        <f t="shared" si="111"/>
        <v/>
      </c>
      <c r="D381" s="567" t="str">
        <f t="shared" si="112"/>
        <v/>
      </c>
      <c r="E381" s="404" t="str">
        <f t="shared" si="115"/>
        <v/>
      </c>
      <c r="F381" s="539"/>
      <c r="G381" s="655" t="str">
        <f t="shared" si="118"/>
        <v/>
      </c>
      <c r="H381" s="561" t="str">
        <f t="shared" si="117"/>
        <v/>
      </c>
      <c r="I381" s="234"/>
      <c r="J381" s="234"/>
      <c r="K381" s="234"/>
      <c r="L381" s="234"/>
      <c r="M381" s="234"/>
      <c r="N381" s="234"/>
      <c r="O381" s="234"/>
      <c r="P381" s="234"/>
      <c r="Q381" s="234"/>
      <c r="R381" s="234"/>
      <c r="S381" s="234"/>
      <c r="T381" s="720" t="str">
        <f>IF($C381="","",HLOOKUP($C381,'Subpart I Tables'!$C$49:$M$76,15,FALSE))</f>
        <v/>
      </c>
      <c r="U381" s="234"/>
      <c r="V381" s="234"/>
      <c r="W381" s="234"/>
      <c r="X381" s="234"/>
      <c r="Y381" s="234"/>
      <c r="Z381" s="234"/>
      <c r="AA381" s="246"/>
      <c r="AB381" s="246"/>
    </row>
    <row r="382" spans="1:28" ht="18" customHeight="1" x14ac:dyDescent="0.2">
      <c r="A382" s="234"/>
      <c r="B382" s="930"/>
      <c r="C382" s="654" t="str">
        <f t="shared" si="111"/>
        <v/>
      </c>
      <c r="D382" s="567" t="str">
        <f t="shared" si="112"/>
        <v/>
      </c>
      <c r="E382" s="404" t="str">
        <f t="shared" si="115"/>
        <v/>
      </c>
      <c r="F382" s="539"/>
      <c r="G382" s="655" t="str">
        <f t="shared" si="118"/>
        <v/>
      </c>
      <c r="H382" s="561" t="str">
        <f t="shared" si="117"/>
        <v/>
      </c>
      <c r="I382" s="234"/>
      <c r="J382" s="234"/>
      <c r="K382" s="234"/>
      <c r="L382" s="234"/>
      <c r="M382" s="234"/>
      <c r="N382" s="234"/>
      <c r="O382" s="234"/>
      <c r="P382" s="234"/>
      <c r="Q382" s="234"/>
      <c r="R382" s="234"/>
      <c r="S382" s="234"/>
      <c r="T382" s="720" t="str">
        <f>IF($C382="","",HLOOKUP($C382,'Subpart I Tables'!$C$49:$M$76,15,FALSE))</f>
        <v/>
      </c>
      <c r="U382" s="234"/>
      <c r="V382" s="234"/>
      <c r="W382" s="234"/>
      <c r="X382" s="234"/>
      <c r="Y382" s="234"/>
      <c r="Z382" s="234"/>
      <c r="AA382" s="246"/>
      <c r="AB382" s="246"/>
    </row>
    <row r="383" spans="1:28" ht="18" customHeight="1" x14ac:dyDescent="0.2">
      <c r="A383" s="234"/>
      <c r="B383" s="930"/>
      <c r="C383" s="654" t="str">
        <f t="shared" si="111"/>
        <v/>
      </c>
      <c r="D383" s="567" t="str">
        <f t="shared" si="112"/>
        <v/>
      </c>
      <c r="E383" s="404" t="str">
        <f t="shared" si="115"/>
        <v/>
      </c>
      <c r="F383" s="539"/>
      <c r="G383" s="655" t="str">
        <f t="shared" si="118"/>
        <v/>
      </c>
      <c r="H383" s="561" t="str">
        <f t="shared" si="117"/>
        <v/>
      </c>
      <c r="I383" s="234"/>
      <c r="J383" s="234"/>
      <c r="K383" s="234"/>
      <c r="L383" s="234"/>
      <c r="M383" s="234"/>
      <c r="N383" s="234"/>
      <c r="O383" s="234"/>
      <c r="P383" s="234"/>
      <c r="Q383" s="234"/>
      <c r="R383" s="234"/>
      <c r="S383" s="234"/>
      <c r="T383" s="720" t="str">
        <f>IF($C383="","",HLOOKUP($C383,'Subpart I Tables'!$C$49:$M$76,15,FALSE))</f>
        <v/>
      </c>
      <c r="U383" s="234"/>
      <c r="V383" s="234"/>
      <c r="W383" s="234"/>
      <c r="X383" s="234"/>
      <c r="Y383" s="234"/>
      <c r="Z383" s="234"/>
      <c r="AA383" s="246"/>
      <c r="AB383" s="246"/>
    </row>
    <row r="384" spans="1:28" ht="18" customHeight="1" x14ac:dyDescent="0.2">
      <c r="A384" s="234"/>
      <c r="B384" s="930"/>
      <c r="C384" s="654" t="str">
        <f t="shared" si="111"/>
        <v/>
      </c>
      <c r="D384" s="567" t="str">
        <f t="shared" si="112"/>
        <v/>
      </c>
      <c r="E384" s="404" t="str">
        <f t="shared" si="115"/>
        <v/>
      </c>
      <c r="F384" s="539"/>
      <c r="G384" s="655" t="str">
        <f t="shared" si="118"/>
        <v/>
      </c>
      <c r="H384" s="561" t="str">
        <f t="shared" si="117"/>
        <v/>
      </c>
      <c r="I384" s="234"/>
      <c r="J384" s="234"/>
      <c r="K384" s="234"/>
      <c r="L384" s="234"/>
      <c r="M384" s="234"/>
      <c r="N384" s="234"/>
      <c r="O384" s="234"/>
      <c r="P384" s="234"/>
      <c r="Q384" s="234"/>
      <c r="R384" s="234"/>
      <c r="S384" s="234"/>
      <c r="T384" s="720" t="str">
        <f>IF($C384="","",HLOOKUP($C384,'Subpart I Tables'!$C$49:$M$76,15,FALSE))</f>
        <v/>
      </c>
      <c r="U384" s="234"/>
      <c r="V384" s="234"/>
      <c r="W384" s="234"/>
      <c r="X384" s="234"/>
      <c r="Y384" s="234"/>
      <c r="Z384" s="234"/>
      <c r="AA384" s="246"/>
      <c r="AB384" s="246"/>
    </row>
    <row r="385" spans="1:28" ht="18" customHeight="1" x14ac:dyDescent="0.2">
      <c r="A385" s="234"/>
      <c r="B385" s="930"/>
      <c r="C385" s="654" t="str">
        <f t="shared" si="111"/>
        <v/>
      </c>
      <c r="D385" s="567" t="str">
        <f t="shared" si="112"/>
        <v/>
      </c>
      <c r="E385" s="404" t="str">
        <f t="shared" si="115"/>
        <v/>
      </c>
      <c r="F385" s="539"/>
      <c r="G385" s="655" t="str">
        <f t="shared" si="118"/>
        <v/>
      </c>
      <c r="H385" s="561" t="str">
        <f t="shared" si="117"/>
        <v/>
      </c>
      <c r="I385" s="234"/>
      <c r="J385" s="234"/>
      <c r="K385" s="234"/>
      <c r="L385" s="234"/>
      <c r="M385" s="234"/>
      <c r="N385" s="234"/>
      <c r="O385" s="234"/>
      <c r="P385" s="234"/>
      <c r="Q385" s="234"/>
      <c r="R385" s="234"/>
      <c r="S385" s="234"/>
      <c r="T385" s="720" t="str">
        <f>IF($C385="","",HLOOKUP($C385,'Subpart I Tables'!$C$49:$M$76,15,FALSE))</f>
        <v/>
      </c>
      <c r="U385" s="234"/>
      <c r="V385" s="234"/>
      <c r="W385" s="234"/>
      <c r="X385" s="234"/>
      <c r="Y385" s="234"/>
      <c r="Z385" s="234"/>
      <c r="AA385" s="246"/>
      <c r="AB385" s="246"/>
    </row>
    <row r="386" spans="1:28" ht="18" customHeight="1" x14ac:dyDescent="0.2">
      <c r="A386" s="234"/>
      <c r="B386" s="930"/>
      <c r="C386" s="654" t="str">
        <f t="shared" si="111"/>
        <v/>
      </c>
      <c r="D386" s="567" t="str">
        <f t="shared" si="112"/>
        <v/>
      </c>
      <c r="E386" s="404" t="str">
        <f t="shared" si="115"/>
        <v/>
      </c>
      <c r="F386" s="539"/>
      <c r="G386" s="655" t="str">
        <f t="shared" si="118"/>
        <v/>
      </c>
      <c r="H386" s="561" t="str">
        <f t="shared" si="117"/>
        <v/>
      </c>
      <c r="I386" s="234"/>
      <c r="J386" s="234"/>
      <c r="K386" s="234"/>
      <c r="L386" s="234"/>
      <c r="M386" s="234"/>
      <c r="N386" s="234"/>
      <c r="O386" s="234"/>
      <c r="P386" s="234"/>
      <c r="Q386" s="234"/>
      <c r="R386" s="234"/>
      <c r="S386" s="234"/>
      <c r="T386" s="720" t="str">
        <f>IF($C386="","",HLOOKUP($C386,'Subpart I Tables'!$C$49:$M$76,15,FALSE))</f>
        <v/>
      </c>
      <c r="U386" s="234"/>
      <c r="V386" s="234"/>
      <c r="W386" s="234"/>
      <c r="X386" s="234"/>
      <c r="Y386" s="234"/>
      <c r="Z386" s="234"/>
      <c r="AA386" s="246"/>
      <c r="AB386" s="246"/>
    </row>
    <row r="387" spans="1:28" ht="18" customHeight="1" thickBot="1" x14ac:dyDescent="0.25">
      <c r="A387" s="234"/>
      <c r="B387" s="930"/>
      <c r="C387" s="723" t="str">
        <f t="shared" ref="C387:C409" si="119">IF(C236="","",C236)</f>
        <v/>
      </c>
      <c r="D387" s="724" t="str">
        <f t="shared" ref="D387:D409" si="120">F236</f>
        <v/>
      </c>
      <c r="E387" s="725" t="str">
        <f t="shared" si="115"/>
        <v/>
      </c>
      <c r="F387" s="747"/>
      <c r="G387" s="726" t="str">
        <f t="shared" si="118"/>
        <v/>
      </c>
      <c r="H387" s="727" t="str">
        <f t="shared" si="117"/>
        <v/>
      </c>
      <c r="I387" s="234"/>
      <c r="J387" s="234"/>
      <c r="K387" s="234"/>
      <c r="L387" s="234"/>
      <c r="M387" s="234"/>
      <c r="N387" s="234"/>
      <c r="O387" s="234"/>
      <c r="P387" s="234"/>
      <c r="Q387" s="234"/>
      <c r="R387" s="234"/>
      <c r="S387" s="234"/>
      <c r="T387" s="722" t="str">
        <f>IF($C387="","",HLOOKUP($C387,'Subpart I Tables'!$C$49:$M$76,15,FALSE))</f>
        <v/>
      </c>
      <c r="U387" s="234"/>
      <c r="V387" s="234"/>
      <c r="W387" s="234"/>
      <c r="X387" s="234"/>
      <c r="Y387" s="234"/>
      <c r="Z387" s="234"/>
      <c r="AA387" s="246"/>
      <c r="AB387" s="246"/>
    </row>
    <row r="388" spans="1:28" ht="18" customHeight="1" x14ac:dyDescent="0.2">
      <c r="A388" s="234"/>
      <c r="B388" s="929" t="s">
        <v>15</v>
      </c>
      <c r="C388" s="651" t="str">
        <f t="shared" si="119"/>
        <v/>
      </c>
      <c r="D388" s="564" t="str">
        <f t="shared" si="120"/>
        <v/>
      </c>
      <c r="E388" s="401" t="str">
        <f t="shared" si="115"/>
        <v/>
      </c>
      <c r="F388" s="538"/>
      <c r="G388" s="652" t="str">
        <f t="shared" ref="G388:G398" si="121">VLOOKUP(C388,$AH$316:$AK$330,4,FALSE)</f>
        <v/>
      </c>
      <c r="H388" s="661" t="str">
        <f t="shared" si="117"/>
        <v/>
      </c>
      <c r="I388" s="234"/>
      <c r="J388" s="234"/>
      <c r="K388" s="234"/>
      <c r="L388" s="234"/>
      <c r="M388" s="234"/>
      <c r="N388" s="234"/>
      <c r="O388" s="234"/>
      <c r="P388" s="234"/>
      <c r="Q388" s="234"/>
      <c r="R388" s="234"/>
      <c r="S388" s="234"/>
      <c r="T388" s="719" t="str">
        <f>IF($C388="","",HLOOKUP($C388,'Subpart I Tables'!$C$49:$M$76,20,FALSE))</f>
        <v/>
      </c>
      <c r="U388" s="234"/>
      <c r="V388" s="234"/>
      <c r="W388" s="234"/>
      <c r="X388" s="234"/>
      <c r="Y388" s="234"/>
      <c r="Z388" s="234"/>
      <c r="AA388" s="246"/>
      <c r="AB388" s="246"/>
    </row>
    <row r="389" spans="1:28" ht="18" customHeight="1" x14ac:dyDescent="0.2">
      <c r="A389" s="234"/>
      <c r="B389" s="930"/>
      <c r="C389" s="654" t="str">
        <f t="shared" si="119"/>
        <v/>
      </c>
      <c r="D389" s="567" t="str">
        <f t="shared" si="120"/>
        <v/>
      </c>
      <c r="E389" s="404" t="str">
        <f t="shared" si="115"/>
        <v/>
      </c>
      <c r="F389" s="539"/>
      <c r="G389" s="659" t="str">
        <f t="shared" si="121"/>
        <v/>
      </c>
      <c r="H389" s="660" t="str">
        <f t="shared" si="117"/>
        <v/>
      </c>
      <c r="I389" s="234"/>
      <c r="J389" s="234"/>
      <c r="K389" s="234"/>
      <c r="L389" s="234"/>
      <c r="M389" s="234"/>
      <c r="N389" s="234"/>
      <c r="O389" s="234"/>
      <c r="P389" s="234"/>
      <c r="Q389" s="234"/>
      <c r="R389" s="234"/>
      <c r="S389" s="234"/>
      <c r="T389" s="720" t="str">
        <f>IF($C389="","",HLOOKUP($C389,'Subpart I Tables'!$C$49:$M$76,20,FALSE))</f>
        <v/>
      </c>
      <c r="U389" s="234"/>
      <c r="V389" s="234"/>
      <c r="W389" s="234"/>
      <c r="X389" s="234"/>
      <c r="Y389" s="234"/>
      <c r="Z389" s="234"/>
      <c r="AA389" s="246"/>
      <c r="AB389" s="246"/>
    </row>
    <row r="390" spans="1:28" ht="18" customHeight="1" x14ac:dyDescent="0.2">
      <c r="A390" s="234"/>
      <c r="B390" s="930"/>
      <c r="C390" s="654" t="str">
        <f t="shared" si="119"/>
        <v/>
      </c>
      <c r="D390" s="567" t="str">
        <f t="shared" si="120"/>
        <v/>
      </c>
      <c r="E390" s="404" t="str">
        <f t="shared" si="115"/>
        <v/>
      </c>
      <c r="F390" s="539"/>
      <c r="G390" s="655" t="str">
        <f t="shared" si="121"/>
        <v/>
      </c>
      <c r="H390" s="561" t="str">
        <f t="shared" si="117"/>
        <v/>
      </c>
      <c r="I390" s="234"/>
      <c r="J390" s="234"/>
      <c r="K390" s="234"/>
      <c r="L390" s="234"/>
      <c r="M390" s="234"/>
      <c r="N390" s="234"/>
      <c r="O390" s="234"/>
      <c r="P390" s="234"/>
      <c r="Q390" s="234"/>
      <c r="R390" s="234"/>
      <c r="S390" s="234"/>
      <c r="T390" s="720" t="str">
        <f>IF($C390="","",HLOOKUP($C390,'Subpart I Tables'!$C$49:$M$76,20,FALSE))</f>
        <v/>
      </c>
      <c r="U390" s="234"/>
      <c r="V390" s="234"/>
      <c r="W390" s="234"/>
      <c r="X390" s="234"/>
      <c r="Y390" s="234"/>
      <c r="Z390" s="234"/>
      <c r="AA390" s="246"/>
      <c r="AB390" s="246"/>
    </row>
    <row r="391" spans="1:28" ht="18" customHeight="1" x14ac:dyDescent="0.2">
      <c r="A391" s="234"/>
      <c r="B391" s="930"/>
      <c r="C391" s="654" t="str">
        <f t="shared" si="119"/>
        <v/>
      </c>
      <c r="D391" s="567" t="str">
        <f t="shared" si="120"/>
        <v/>
      </c>
      <c r="E391" s="404" t="str">
        <f t="shared" si="115"/>
        <v/>
      </c>
      <c r="F391" s="539"/>
      <c r="G391" s="655" t="str">
        <f t="shared" si="121"/>
        <v/>
      </c>
      <c r="H391" s="561" t="str">
        <f t="shared" si="117"/>
        <v/>
      </c>
      <c r="I391" s="234"/>
      <c r="J391" s="234"/>
      <c r="K391" s="234"/>
      <c r="L391" s="234"/>
      <c r="M391" s="234"/>
      <c r="N391" s="234"/>
      <c r="O391" s="234"/>
      <c r="P391" s="234"/>
      <c r="Q391" s="234"/>
      <c r="R391" s="234"/>
      <c r="S391" s="234"/>
      <c r="T391" s="720" t="str">
        <f>IF($C391="","",HLOOKUP($C391,'Subpart I Tables'!$C$49:$M$76,20,FALSE))</f>
        <v/>
      </c>
      <c r="U391" s="234"/>
      <c r="V391" s="234"/>
      <c r="W391" s="234"/>
      <c r="X391" s="234"/>
      <c r="Y391" s="234"/>
      <c r="Z391" s="234"/>
      <c r="AA391" s="246"/>
      <c r="AB391" s="246"/>
    </row>
    <row r="392" spans="1:28" ht="18" customHeight="1" x14ac:dyDescent="0.2">
      <c r="A392" s="234"/>
      <c r="B392" s="930"/>
      <c r="C392" s="654" t="str">
        <f t="shared" si="119"/>
        <v/>
      </c>
      <c r="D392" s="567" t="str">
        <f t="shared" si="120"/>
        <v/>
      </c>
      <c r="E392" s="404" t="str">
        <f t="shared" si="115"/>
        <v/>
      </c>
      <c r="F392" s="539"/>
      <c r="G392" s="655" t="str">
        <f t="shared" si="121"/>
        <v/>
      </c>
      <c r="H392" s="561" t="str">
        <f t="shared" si="117"/>
        <v/>
      </c>
      <c r="I392" s="234"/>
      <c r="J392" s="234"/>
      <c r="K392" s="234"/>
      <c r="L392" s="234"/>
      <c r="M392" s="234"/>
      <c r="N392" s="234"/>
      <c r="O392" s="234"/>
      <c r="P392" s="234"/>
      <c r="Q392" s="234"/>
      <c r="R392" s="234"/>
      <c r="S392" s="234"/>
      <c r="T392" s="720" t="str">
        <f>IF($C392="","",HLOOKUP($C392,'Subpart I Tables'!$C$49:$M$76,20,FALSE))</f>
        <v/>
      </c>
      <c r="U392" s="234"/>
      <c r="V392" s="234"/>
      <c r="W392" s="234"/>
      <c r="X392" s="234"/>
      <c r="Y392" s="234"/>
      <c r="Z392" s="234"/>
      <c r="AA392" s="246"/>
      <c r="AB392" s="246"/>
    </row>
    <row r="393" spans="1:28" ht="18" customHeight="1" x14ac:dyDescent="0.2">
      <c r="A393" s="234"/>
      <c r="B393" s="930"/>
      <c r="C393" s="654" t="str">
        <f t="shared" si="119"/>
        <v/>
      </c>
      <c r="D393" s="567" t="str">
        <f t="shared" si="120"/>
        <v/>
      </c>
      <c r="E393" s="404" t="str">
        <f t="shared" si="115"/>
        <v/>
      </c>
      <c r="F393" s="539"/>
      <c r="G393" s="655" t="str">
        <f t="shared" si="121"/>
        <v/>
      </c>
      <c r="H393" s="561" t="str">
        <f t="shared" si="117"/>
        <v/>
      </c>
      <c r="I393" s="234"/>
      <c r="J393" s="234"/>
      <c r="K393" s="234"/>
      <c r="L393" s="234"/>
      <c r="M393" s="234"/>
      <c r="N393" s="234"/>
      <c r="O393" s="234"/>
      <c r="P393" s="234"/>
      <c r="Q393" s="234"/>
      <c r="R393" s="234"/>
      <c r="S393" s="234"/>
      <c r="T393" s="720" t="str">
        <f>IF($C393="","",HLOOKUP($C393,'Subpart I Tables'!$C$49:$M$76,20,FALSE))</f>
        <v/>
      </c>
      <c r="U393" s="234"/>
      <c r="V393" s="234"/>
      <c r="W393" s="234"/>
      <c r="X393" s="234"/>
      <c r="Y393" s="234"/>
      <c r="Z393" s="234"/>
      <c r="AA393" s="246"/>
      <c r="AB393" s="246"/>
    </row>
    <row r="394" spans="1:28" ht="18" customHeight="1" x14ac:dyDescent="0.2">
      <c r="A394" s="234"/>
      <c r="B394" s="930"/>
      <c r="C394" s="654" t="str">
        <f t="shared" si="119"/>
        <v/>
      </c>
      <c r="D394" s="567" t="str">
        <f t="shared" si="120"/>
        <v/>
      </c>
      <c r="E394" s="404" t="str">
        <f t="shared" si="115"/>
        <v/>
      </c>
      <c r="F394" s="539"/>
      <c r="G394" s="655" t="str">
        <f t="shared" si="121"/>
        <v/>
      </c>
      <c r="H394" s="561" t="str">
        <f t="shared" si="117"/>
        <v/>
      </c>
      <c r="I394" s="234"/>
      <c r="J394" s="234"/>
      <c r="K394" s="234"/>
      <c r="L394" s="234"/>
      <c r="M394" s="234"/>
      <c r="N394" s="234"/>
      <c r="O394" s="234"/>
      <c r="P394" s="234"/>
      <c r="Q394" s="234"/>
      <c r="R394" s="234"/>
      <c r="S394" s="234"/>
      <c r="T394" s="720" t="str">
        <f>IF($C394="","",HLOOKUP($C394,'Subpart I Tables'!$C$49:$M$76,20,FALSE))</f>
        <v/>
      </c>
      <c r="U394" s="234"/>
      <c r="V394" s="234"/>
      <c r="W394" s="234"/>
      <c r="X394" s="234"/>
      <c r="Y394" s="234"/>
      <c r="Z394" s="234"/>
      <c r="AA394" s="246"/>
      <c r="AB394" s="246"/>
    </row>
    <row r="395" spans="1:28" ht="18" customHeight="1" x14ac:dyDescent="0.2">
      <c r="A395" s="234"/>
      <c r="B395" s="930"/>
      <c r="C395" s="654" t="str">
        <f t="shared" si="119"/>
        <v/>
      </c>
      <c r="D395" s="567" t="str">
        <f t="shared" si="120"/>
        <v/>
      </c>
      <c r="E395" s="404" t="str">
        <f t="shared" si="115"/>
        <v/>
      </c>
      <c r="F395" s="539"/>
      <c r="G395" s="655" t="str">
        <f t="shared" si="121"/>
        <v/>
      </c>
      <c r="H395" s="561" t="str">
        <f t="shared" si="117"/>
        <v/>
      </c>
      <c r="I395" s="234"/>
      <c r="J395" s="234"/>
      <c r="K395" s="234"/>
      <c r="L395" s="234"/>
      <c r="M395" s="234"/>
      <c r="N395" s="234"/>
      <c r="O395" s="234"/>
      <c r="P395" s="234"/>
      <c r="Q395" s="234"/>
      <c r="R395" s="234"/>
      <c r="S395" s="234"/>
      <c r="T395" s="720" t="str">
        <f>IF($C395="","",HLOOKUP($C395,'Subpart I Tables'!$C$49:$M$76,20,FALSE))</f>
        <v/>
      </c>
      <c r="U395" s="234"/>
      <c r="V395" s="234"/>
      <c r="W395" s="234"/>
      <c r="X395" s="234"/>
      <c r="Y395" s="234"/>
      <c r="Z395" s="234"/>
      <c r="AA395" s="246"/>
      <c r="AB395" s="246"/>
    </row>
    <row r="396" spans="1:28" ht="18" customHeight="1" x14ac:dyDescent="0.2">
      <c r="A396" s="234"/>
      <c r="B396" s="930"/>
      <c r="C396" s="654" t="str">
        <f t="shared" si="119"/>
        <v/>
      </c>
      <c r="D396" s="567" t="str">
        <f t="shared" si="120"/>
        <v/>
      </c>
      <c r="E396" s="404" t="str">
        <f t="shared" si="115"/>
        <v/>
      </c>
      <c r="F396" s="539"/>
      <c r="G396" s="655" t="str">
        <f t="shared" si="121"/>
        <v/>
      </c>
      <c r="H396" s="561" t="str">
        <f t="shared" si="117"/>
        <v/>
      </c>
      <c r="I396" s="234"/>
      <c r="J396" s="234"/>
      <c r="K396" s="234"/>
      <c r="L396" s="234"/>
      <c r="M396" s="234"/>
      <c r="N396" s="234"/>
      <c r="O396" s="234"/>
      <c r="P396" s="234"/>
      <c r="Q396" s="234"/>
      <c r="R396" s="234"/>
      <c r="S396" s="234"/>
      <c r="T396" s="720" t="str">
        <f>IF($C396="","",HLOOKUP($C396,'Subpart I Tables'!$C$49:$M$76,20,FALSE))</f>
        <v/>
      </c>
      <c r="U396" s="234"/>
      <c r="V396" s="234"/>
      <c r="W396" s="234"/>
      <c r="X396" s="234"/>
      <c r="Y396" s="234"/>
      <c r="Z396" s="234"/>
      <c r="AA396" s="246"/>
      <c r="AB396" s="246"/>
    </row>
    <row r="397" spans="1:28" ht="18" customHeight="1" x14ac:dyDescent="0.2">
      <c r="A397" s="234"/>
      <c r="B397" s="930"/>
      <c r="C397" s="654" t="str">
        <f t="shared" si="119"/>
        <v/>
      </c>
      <c r="D397" s="567" t="str">
        <f t="shared" si="120"/>
        <v/>
      </c>
      <c r="E397" s="404" t="str">
        <f t="shared" si="115"/>
        <v/>
      </c>
      <c r="F397" s="539"/>
      <c r="G397" s="655" t="str">
        <f t="shared" si="121"/>
        <v/>
      </c>
      <c r="H397" s="561" t="str">
        <f t="shared" si="117"/>
        <v/>
      </c>
      <c r="I397" s="234"/>
      <c r="J397" s="234"/>
      <c r="K397" s="234"/>
      <c r="L397" s="234"/>
      <c r="M397" s="234"/>
      <c r="N397" s="234"/>
      <c r="O397" s="234"/>
      <c r="P397" s="234"/>
      <c r="Q397" s="234"/>
      <c r="R397" s="234"/>
      <c r="S397" s="234"/>
      <c r="T397" s="720" t="str">
        <f>IF($C397="","",HLOOKUP($C397,'Subpart I Tables'!$C$49:$M$76,20,FALSE))</f>
        <v/>
      </c>
      <c r="U397" s="234"/>
      <c r="V397" s="234"/>
      <c r="W397" s="234"/>
      <c r="X397" s="234"/>
      <c r="Y397" s="234"/>
      <c r="Z397" s="234"/>
      <c r="AA397" s="246"/>
      <c r="AB397" s="246"/>
    </row>
    <row r="398" spans="1:28" ht="18" customHeight="1" thickBot="1" x14ac:dyDescent="0.25">
      <c r="A398" s="234"/>
      <c r="B398" s="931"/>
      <c r="C398" s="656" t="str">
        <f t="shared" si="119"/>
        <v/>
      </c>
      <c r="D398" s="570" t="str">
        <f t="shared" si="120"/>
        <v/>
      </c>
      <c r="E398" s="407" t="str">
        <f t="shared" si="115"/>
        <v/>
      </c>
      <c r="F398" s="540"/>
      <c r="G398" s="657" t="str">
        <f t="shared" si="121"/>
        <v/>
      </c>
      <c r="H398" s="562" t="str">
        <f t="shared" si="117"/>
        <v/>
      </c>
      <c r="I398" s="234"/>
      <c r="J398" s="234"/>
      <c r="K398" s="234"/>
      <c r="L398" s="234"/>
      <c r="M398" s="234"/>
      <c r="N398" s="234"/>
      <c r="O398" s="234"/>
      <c r="P398" s="234"/>
      <c r="Q398" s="234"/>
      <c r="R398" s="234"/>
      <c r="S398" s="234"/>
      <c r="T398" s="722" t="str">
        <f>IF($C398="","",HLOOKUP($C398,'Subpart I Tables'!$C$49:$M$76,20,FALSE))</f>
        <v/>
      </c>
      <c r="U398" s="234"/>
      <c r="V398" s="234"/>
      <c r="W398" s="234"/>
      <c r="X398" s="234"/>
      <c r="Y398" s="234"/>
      <c r="Z398" s="234"/>
      <c r="AA398" s="246"/>
      <c r="AB398" s="246"/>
    </row>
    <row r="399" spans="1:28" ht="18" customHeight="1" x14ac:dyDescent="0.2">
      <c r="A399" s="234"/>
      <c r="B399" s="975" t="s">
        <v>197</v>
      </c>
      <c r="C399" s="651" t="str">
        <f t="shared" si="119"/>
        <v/>
      </c>
      <c r="D399" s="564" t="str">
        <f t="shared" si="120"/>
        <v/>
      </c>
      <c r="E399" s="401" t="str">
        <f t="shared" si="115"/>
        <v/>
      </c>
      <c r="F399" s="538"/>
      <c r="G399" s="652" t="str">
        <f t="shared" ref="G399:G409" si="122">VLOOKUP(C399,$AH$331:$AK$345,4,FALSE)</f>
        <v/>
      </c>
      <c r="H399" s="559" t="str">
        <f t="shared" si="117"/>
        <v/>
      </c>
      <c r="I399" s="234"/>
      <c r="J399" s="234"/>
      <c r="K399" s="234"/>
      <c r="L399" s="234"/>
      <c r="M399" s="234"/>
      <c r="N399" s="234"/>
      <c r="O399" s="234"/>
      <c r="P399" s="234"/>
      <c r="Q399" s="234"/>
      <c r="R399" s="234"/>
      <c r="S399" s="234"/>
      <c r="T399" s="719" t="str">
        <f>IF($C399="","",HLOOKUP($C399,'Subpart I Tables'!$C$49:$M$76,25,FALSE))</f>
        <v/>
      </c>
      <c r="U399" s="234"/>
      <c r="V399" s="234"/>
      <c r="W399" s="234"/>
      <c r="X399" s="234"/>
      <c r="Y399" s="234"/>
      <c r="Z399" s="234"/>
      <c r="AA399" s="246"/>
      <c r="AB399" s="246"/>
    </row>
    <row r="400" spans="1:28" ht="18" customHeight="1" x14ac:dyDescent="0.2">
      <c r="A400" s="234"/>
      <c r="B400" s="976"/>
      <c r="C400" s="654" t="str">
        <f t="shared" si="119"/>
        <v/>
      </c>
      <c r="D400" s="567" t="str">
        <f t="shared" si="120"/>
        <v/>
      </c>
      <c r="E400" s="404" t="str">
        <f t="shared" si="115"/>
        <v/>
      </c>
      <c r="F400" s="709"/>
      <c r="G400" s="655" t="str">
        <f t="shared" si="122"/>
        <v/>
      </c>
      <c r="H400" s="561" t="str">
        <f t="shared" si="117"/>
        <v/>
      </c>
      <c r="I400" s="234"/>
      <c r="J400" s="234"/>
      <c r="K400" s="234"/>
      <c r="L400" s="234"/>
      <c r="M400" s="234"/>
      <c r="N400" s="234"/>
      <c r="O400" s="234"/>
      <c r="P400" s="234"/>
      <c r="Q400" s="234"/>
      <c r="R400" s="234"/>
      <c r="S400" s="234"/>
      <c r="T400" s="720" t="str">
        <f>IF($C400="","",HLOOKUP($C400,'Subpart I Tables'!$C$49:$M$76,25,FALSE))</f>
        <v/>
      </c>
      <c r="U400" s="234"/>
      <c r="V400" s="234"/>
      <c r="W400" s="234"/>
      <c r="X400" s="234"/>
      <c r="Y400" s="234"/>
      <c r="Z400" s="234"/>
      <c r="AA400" s="246"/>
      <c r="AB400" s="246"/>
    </row>
    <row r="401" spans="1:32" ht="18" customHeight="1" x14ac:dyDescent="0.2">
      <c r="A401" s="234"/>
      <c r="B401" s="976"/>
      <c r="C401" s="654" t="str">
        <f t="shared" si="119"/>
        <v/>
      </c>
      <c r="D401" s="567" t="str">
        <f t="shared" si="120"/>
        <v/>
      </c>
      <c r="E401" s="404" t="str">
        <f t="shared" si="115"/>
        <v/>
      </c>
      <c r="F401" s="709"/>
      <c r="G401" s="655" t="str">
        <f t="shared" si="122"/>
        <v/>
      </c>
      <c r="H401" s="561" t="str">
        <f t="shared" si="117"/>
        <v/>
      </c>
      <c r="I401" s="234"/>
      <c r="J401" s="234"/>
      <c r="K401" s="234"/>
      <c r="L401" s="234"/>
      <c r="M401" s="234"/>
      <c r="N401" s="234"/>
      <c r="O401" s="234"/>
      <c r="P401" s="234"/>
      <c r="Q401" s="234"/>
      <c r="R401" s="234"/>
      <c r="S401" s="234"/>
      <c r="T401" s="720" t="str">
        <f>IF($C401="","",HLOOKUP($C401,'Subpart I Tables'!$C$49:$M$76,25,FALSE))</f>
        <v/>
      </c>
      <c r="U401" s="234"/>
      <c r="V401" s="234"/>
      <c r="W401" s="234"/>
      <c r="X401" s="234"/>
      <c r="Y401" s="234"/>
      <c r="Z401" s="234"/>
      <c r="AA401" s="246"/>
      <c r="AB401" s="246"/>
    </row>
    <row r="402" spans="1:32" ht="18" customHeight="1" x14ac:dyDescent="0.2">
      <c r="A402" s="234"/>
      <c r="B402" s="976"/>
      <c r="C402" s="654" t="str">
        <f t="shared" si="119"/>
        <v/>
      </c>
      <c r="D402" s="567" t="str">
        <f t="shared" si="120"/>
        <v/>
      </c>
      <c r="E402" s="404" t="str">
        <f t="shared" si="115"/>
        <v/>
      </c>
      <c r="F402" s="709"/>
      <c r="G402" s="655" t="str">
        <f t="shared" si="122"/>
        <v/>
      </c>
      <c r="H402" s="561" t="str">
        <f t="shared" si="117"/>
        <v/>
      </c>
      <c r="I402" s="234"/>
      <c r="J402" s="234"/>
      <c r="K402" s="234"/>
      <c r="L402" s="234"/>
      <c r="M402" s="234"/>
      <c r="N402" s="234"/>
      <c r="O402" s="234"/>
      <c r="P402" s="234"/>
      <c r="Q402" s="234"/>
      <c r="R402" s="234"/>
      <c r="S402" s="234"/>
      <c r="T402" s="720" t="str">
        <f>IF($C402="","",HLOOKUP($C402,'Subpart I Tables'!$C$49:$M$76,25,FALSE))</f>
        <v/>
      </c>
      <c r="U402" s="234"/>
      <c r="V402" s="234"/>
      <c r="W402" s="234"/>
      <c r="X402" s="234"/>
      <c r="Y402" s="234"/>
      <c r="Z402" s="234"/>
      <c r="AA402" s="246"/>
      <c r="AB402" s="246"/>
    </row>
    <row r="403" spans="1:32" ht="18" customHeight="1" x14ac:dyDescent="0.2">
      <c r="A403" s="234"/>
      <c r="B403" s="976"/>
      <c r="C403" s="654" t="str">
        <f t="shared" si="119"/>
        <v/>
      </c>
      <c r="D403" s="567" t="str">
        <f t="shared" si="120"/>
        <v/>
      </c>
      <c r="E403" s="404" t="str">
        <f t="shared" si="115"/>
        <v/>
      </c>
      <c r="F403" s="709"/>
      <c r="G403" s="655" t="str">
        <f t="shared" si="122"/>
        <v/>
      </c>
      <c r="H403" s="561" t="str">
        <f t="shared" si="117"/>
        <v/>
      </c>
      <c r="I403" s="234"/>
      <c r="J403" s="234"/>
      <c r="K403" s="234"/>
      <c r="L403" s="234"/>
      <c r="M403" s="234"/>
      <c r="N403" s="234"/>
      <c r="O403" s="234"/>
      <c r="P403" s="234"/>
      <c r="Q403" s="234"/>
      <c r="R403" s="234"/>
      <c r="S403" s="234"/>
      <c r="T403" s="720" t="str">
        <f>IF($C403="","",HLOOKUP($C403,'Subpart I Tables'!$C$49:$M$76,25,FALSE))</f>
        <v/>
      </c>
      <c r="U403" s="234"/>
      <c r="V403" s="234"/>
      <c r="W403" s="234"/>
      <c r="X403" s="234"/>
      <c r="Y403" s="234"/>
      <c r="Z403" s="234"/>
      <c r="AA403" s="246"/>
      <c r="AB403" s="246"/>
    </row>
    <row r="404" spans="1:32" ht="18" customHeight="1" x14ac:dyDescent="0.2">
      <c r="A404" s="234"/>
      <c r="B404" s="976"/>
      <c r="C404" s="654" t="str">
        <f t="shared" si="119"/>
        <v/>
      </c>
      <c r="D404" s="567" t="str">
        <f t="shared" si="120"/>
        <v/>
      </c>
      <c r="E404" s="404" t="str">
        <f t="shared" si="115"/>
        <v/>
      </c>
      <c r="F404" s="709"/>
      <c r="G404" s="655" t="str">
        <f t="shared" si="122"/>
        <v/>
      </c>
      <c r="H404" s="561" t="str">
        <f t="shared" si="117"/>
        <v/>
      </c>
      <c r="I404" s="234"/>
      <c r="J404" s="234"/>
      <c r="K404" s="234"/>
      <c r="L404" s="234"/>
      <c r="M404" s="234"/>
      <c r="N404" s="234"/>
      <c r="O404" s="234"/>
      <c r="P404" s="234"/>
      <c r="Q404" s="234"/>
      <c r="R404" s="234"/>
      <c r="S404" s="234"/>
      <c r="T404" s="720" t="str">
        <f>IF($C404="","",HLOOKUP($C404,'Subpart I Tables'!$C$49:$M$76,25,FALSE))</f>
        <v/>
      </c>
      <c r="U404" s="234"/>
      <c r="V404" s="234"/>
      <c r="W404" s="234"/>
      <c r="X404" s="234"/>
      <c r="Y404" s="234"/>
      <c r="Z404" s="234"/>
      <c r="AA404" s="246"/>
      <c r="AB404" s="246"/>
    </row>
    <row r="405" spans="1:32" ht="18" customHeight="1" x14ac:dyDescent="0.2">
      <c r="A405" s="234"/>
      <c r="B405" s="976"/>
      <c r="C405" s="654" t="str">
        <f t="shared" si="119"/>
        <v/>
      </c>
      <c r="D405" s="567" t="str">
        <f t="shared" si="120"/>
        <v/>
      </c>
      <c r="E405" s="404" t="str">
        <f t="shared" si="115"/>
        <v/>
      </c>
      <c r="F405" s="709"/>
      <c r="G405" s="655" t="str">
        <f t="shared" si="122"/>
        <v/>
      </c>
      <c r="H405" s="561" t="str">
        <f t="shared" si="117"/>
        <v/>
      </c>
      <c r="I405" s="234"/>
      <c r="J405" s="234"/>
      <c r="K405" s="234"/>
      <c r="L405" s="234"/>
      <c r="M405" s="234"/>
      <c r="N405" s="234"/>
      <c r="O405" s="234"/>
      <c r="P405" s="234"/>
      <c r="Q405" s="234"/>
      <c r="R405" s="234"/>
      <c r="S405" s="234"/>
      <c r="T405" s="720" t="str">
        <f>IF($C405="","",HLOOKUP($C405,'Subpart I Tables'!$C$49:$M$76,25,FALSE))</f>
        <v/>
      </c>
      <c r="U405" s="234"/>
      <c r="V405" s="234"/>
      <c r="W405" s="234"/>
      <c r="X405" s="234"/>
      <c r="Y405" s="234"/>
      <c r="Z405" s="234"/>
      <c r="AA405" s="246"/>
      <c r="AB405" s="246"/>
    </row>
    <row r="406" spans="1:32" ht="18" customHeight="1" x14ac:dyDescent="0.2">
      <c r="A406" s="234"/>
      <c r="B406" s="976"/>
      <c r="C406" s="654" t="str">
        <f t="shared" si="119"/>
        <v/>
      </c>
      <c r="D406" s="567" t="str">
        <f t="shared" si="120"/>
        <v/>
      </c>
      <c r="E406" s="404" t="str">
        <f t="shared" si="115"/>
        <v/>
      </c>
      <c r="F406" s="709"/>
      <c r="G406" s="655" t="str">
        <f t="shared" si="122"/>
        <v/>
      </c>
      <c r="H406" s="561" t="str">
        <f t="shared" si="117"/>
        <v/>
      </c>
      <c r="I406" s="234"/>
      <c r="J406" s="234"/>
      <c r="K406" s="234"/>
      <c r="L406" s="234"/>
      <c r="M406" s="234"/>
      <c r="N406" s="234"/>
      <c r="O406" s="234"/>
      <c r="P406" s="234"/>
      <c r="Q406" s="234"/>
      <c r="R406" s="234"/>
      <c r="S406" s="234"/>
      <c r="T406" s="720" t="str">
        <f>IF($C406="","",HLOOKUP($C406,'Subpart I Tables'!$C$49:$M$76,25,FALSE))</f>
        <v/>
      </c>
      <c r="U406" s="234"/>
      <c r="V406" s="234"/>
      <c r="W406" s="234"/>
      <c r="X406" s="234"/>
      <c r="Y406" s="234"/>
      <c r="Z406" s="234"/>
      <c r="AA406" s="246"/>
      <c r="AB406" s="246"/>
    </row>
    <row r="407" spans="1:32" ht="18" customHeight="1" x14ac:dyDescent="0.2">
      <c r="A407" s="234"/>
      <c r="B407" s="976"/>
      <c r="C407" s="654" t="str">
        <f t="shared" si="119"/>
        <v/>
      </c>
      <c r="D407" s="567" t="str">
        <f t="shared" si="120"/>
        <v/>
      </c>
      <c r="E407" s="404" t="str">
        <f t="shared" si="115"/>
        <v/>
      </c>
      <c r="F407" s="709"/>
      <c r="G407" s="655" t="str">
        <f t="shared" si="122"/>
        <v/>
      </c>
      <c r="H407" s="561" t="str">
        <f t="shared" si="117"/>
        <v/>
      </c>
      <c r="I407" s="234"/>
      <c r="J407" s="234"/>
      <c r="K407" s="234"/>
      <c r="L407" s="234"/>
      <c r="M407" s="234"/>
      <c r="N407" s="234"/>
      <c r="O407" s="234"/>
      <c r="P407" s="234"/>
      <c r="Q407" s="234"/>
      <c r="R407" s="234"/>
      <c r="S407" s="234"/>
      <c r="T407" s="720" t="str">
        <f>IF($C407="","",HLOOKUP($C407,'Subpart I Tables'!$C$49:$M$76,25,FALSE))</f>
        <v/>
      </c>
      <c r="U407" s="234"/>
      <c r="V407" s="234"/>
      <c r="W407" s="234"/>
      <c r="X407" s="234"/>
      <c r="Y407" s="234"/>
      <c r="Z407" s="234"/>
      <c r="AA407" s="246"/>
      <c r="AB407" s="246"/>
    </row>
    <row r="408" spans="1:32" ht="18" customHeight="1" x14ac:dyDescent="0.2">
      <c r="A408" s="234"/>
      <c r="B408" s="976"/>
      <c r="C408" s="654" t="str">
        <f t="shared" si="119"/>
        <v/>
      </c>
      <c r="D408" s="567" t="str">
        <f t="shared" si="120"/>
        <v/>
      </c>
      <c r="E408" s="404" t="str">
        <f t="shared" si="115"/>
        <v/>
      </c>
      <c r="F408" s="709"/>
      <c r="G408" s="655" t="str">
        <f t="shared" si="122"/>
        <v/>
      </c>
      <c r="H408" s="561" t="str">
        <f t="shared" si="117"/>
        <v/>
      </c>
      <c r="I408" s="234"/>
      <c r="J408" s="234"/>
      <c r="K408" s="234"/>
      <c r="L408" s="234"/>
      <c r="M408" s="234"/>
      <c r="N408" s="234"/>
      <c r="O408" s="234"/>
      <c r="P408" s="234"/>
      <c r="Q408" s="234"/>
      <c r="R408" s="234"/>
      <c r="S408" s="234"/>
      <c r="T408" s="720" t="str">
        <f>IF($C408="","",HLOOKUP($C408,'Subpart I Tables'!$C$49:$M$76,25,FALSE))</f>
        <v/>
      </c>
      <c r="U408" s="234"/>
      <c r="V408" s="234"/>
      <c r="W408" s="234"/>
      <c r="X408" s="234"/>
      <c r="Y408" s="234"/>
      <c r="Z408" s="234"/>
      <c r="AA408" s="246"/>
      <c r="AB408" s="246"/>
    </row>
    <row r="409" spans="1:32" ht="18" customHeight="1" thickBot="1" x14ac:dyDescent="0.25">
      <c r="A409" s="234"/>
      <c r="B409" s="977"/>
      <c r="C409" s="656" t="str">
        <f t="shared" si="119"/>
        <v/>
      </c>
      <c r="D409" s="570" t="str">
        <f t="shared" si="120"/>
        <v/>
      </c>
      <c r="E409" s="407" t="str">
        <f t="shared" si="115"/>
        <v/>
      </c>
      <c r="F409" s="544"/>
      <c r="G409" s="657" t="str">
        <f t="shared" si="122"/>
        <v/>
      </c>
      <c r="H409" s="562" t="str">
        <f t="shared" si="117"/>
        <v/>
      </c>
      <c r="I409" s="234"/>
      <c r="J409" s="234"/>
      <c r="K409" s="234"/>
      <c r="L409" s="234"/>
      <c r="M409" s="234"/>
      <c r="N409" s="234"/>
      <c r="O409" s="234"/>
      <c r="P409" s="234"/>
      <c r="Q409" s="234"/>
      <c r="R409" s="234"/>
      <c r="S409" s="234"/>
      <c r="T409" s="721" t="str">
        <f>IF($C409="","",HLOOKUP($C409,'Subpart I Tables'!$C$49:$M$76,25,FALSE))</f>
        <v/>
      </c>
      <c r="U409" s="234"/>
      <c r="V409" s="234"/>
      <c r="W409" s="234"/>
      <c r="X409" s="234"/>
      <c r="Y409" s="234"/>
      <c r="Z409" s="234"/>
      <c r="AA409" s="246"/>
      <c r="AB409" s="246"/>
    </row>
    <row r="410" spans="1:32" x14ac:dyDescent="0.2">
      <c r="A410" s="234"/>
      <c r="B410" s="234"/>
      <c r="C410" s="234"/>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row>
    <row r="411" spans="1:32" ht="16.5" x14ac:dyDescent="0.3">
      <c r="A411" s="234"/>
      <c r="B411" s="234"/>
      <c r="C411" s="234"/>
      <c r="D411" s="234"/>
      <c r="E411" s="234"/>
      <c r="F411" s="234"/>
      <c r="G411" s="234"/>
      <c r="H411" s="234"/>
      <c r="I411" s="65" t="s">
        <v>411</v>
      </c>
      <c r="J411" s="234"/>
      <c r="K411" s="234"/>
      <c r="L411" s="234"/>
      <c r="M411" s="234"/>
      <c r="N411" s="234"/>
      <c r="O411" s="234"/>
      <c r="P411" s="234"/>
      <c r="Q411" s="234"/>
      <c r="R411" s="234"/>
      <c r="S411" s="234"/>
      <c r="T411" s="234"/>
      <c r="U411" s="234"/>
      <c r="V411" s="234"/>
      <c r="W411" s="234"/>
      <c r="X411" s="234"/>
      <c r="Y411" s="234"/>
      <c r="Z411" s="234"/>
      <c r="AA411" s="234"/>
      <c r="AB411" s="234"/>
      <c r="AC411" s="234"/>
    </row>
    <row r="412" spans="1:32" x14ac:dyDescent="0.2">
      <c r="A412" s="234"/>
      <c r="B412" s="234"/>
      <c r="C412" s="234"/>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row>
    <row r="413" spans="1:32" ht="15" x14ac:dyDescent="0.25">
      <c r="A413" s="234"/>
      <c r="B413" s="249" t="s">
        <v>43</v>
      </c>
      <c r="C413" s="234"/>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row>
    <row r="414" spans="1:32" ht="15" x14ac:dyDescent="0.25">
      <c r="A414" s="234"/>
      <c r="B414" s="249"/>
      <c r="C414" s="234"/>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row>
    <row r="415" spans="1:32" ht="15" x14ac:dyDescent="0.25">
      <c r="A415" s="234"/>
      <c r="B415" s="249"/>
      <c r="C415" s="234"/>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row>
    <row r="416" spans="1:32" ht="15.75" thickBot="1" x14ac:dyDescent="0.3">
      <c r="A416" s="234"/>
      <c r="B416" s="249"/>
      <c r="C416" s="234"/>
      <c r="D416" s="234"/>
      <c r="E416" s="234"/>
      <c r="F416" s="234"/>
      <c r="G416" s="234"/>
      <c r="H416" s="234"/>
      <c r="I416" s="234"/>
      <c r="J416" s="234"/>
      <c r="K416" s="234"/>
      <c r="L416" s="234"/>
      <c r="M416" s="234"/>
      <c r="N416" s="234"/>
      <c r="O416" s="234"/>
      <c r="P416" s="234"/>
      <c r="Q416" s="234"/>
      <c r="R416" s="234"/>
      <c r="S416" s="234"/>
      <c r="T416" s="234"/>
      <c r="U416" s="234"/>
      <c r="V416" s="234"/>
      <c r="W416" s="398"/>
      <c r="X416" s="234"/>
      <c r="Y416" s="234"/>
      <c r="Z416" s="234"/>
      <c r="AA416" s="234"/>
      <c r="AB416" s="234"/>
      <c r="AC416" s="234"/>
      <c r="AD416" s="234"/>
      <c r="AE416" s="234"/>
      <c r="AF416" s="234"/>
    </row>
    <row r="417" spans="1:33" ht="17.25" thickBot="1" x14ac:dyDescent="0.3">
      <c r="A417" s="234"/>
      <c r="B417" s="249"/>
      <c r="C417" s="234"/>
      <c r="D417" s="234"/>
      <c r="E417" s="234"/>
      <c r="F417" s="234"/>
      <c r="G417" s="234"/>
      <c r="H417" s="234"/>
      <c r="I417" s="234"/>
      <c r="J417" s="234"/>
      <c r="K417" s="234"/>
      <c r="L417" s="1010" t="s">
        <v>412</v>
      </c>
      <c r="M417" s="1011"/>
      <c r="N417" s="1012"/>
      <c r="P417" s="234"/>
      <c r="Q417" s="234"/>
      <c r="R417" s="234"/>
      <c r="S417" s="234"/>
      <c r="T417" s="234"/>
      <c r="U417" s="234"/>
      <c r="V417" s="234"/>
      <c r="W417" s="234"/>
      <c r="X417" s="234"/>
      <c r="Y417" s="234"/>
      <c r="Z417" s="234"/>
      <c r="AA417" s="234"/>
      <c r="AB417" s="234"/>
      <c r="AC417" s="234"/>
      <c r="AD417" s="234"/>
      <c r="AE417" s="234"/>
      <c r="AF417" s="234"/>
      <c r="AG417" s="234"/>
    </row>
    <row r="418" spans="1:33" s="436" customFormat="1" ht="68.25" customHeight="1" thickBot="1" x14ac:dyDescent="0.25">
      <c r="A418" s="234"/>
      <c r="B418" s="650" t="s">
        <v>35</v>
      </c>
      <c r="C418" s="279" t="s">
        <v>110</v>
      </c>
      <c r="D418" s="545" t="s">
        <v>59</v>
      </c>
      <c r="E418" s="545" t="s">
        <v>568</v>
      </c>
      <c r="F418" s="545" t="s">
        <v>569</v>
      </c>
      <c r="G418" s="545" t="s">
        <v>570</v>
      </c>
      <c r="H418" s="545" t="s">
        <v>722</v>
      </c>
      <c r="I418" s="665" t="s">
        <v>677</v>
      </c>
      <c r="J418" s="665" t="s">
        <v>644</v>
      </c>
      <c r="K418" s="665" t="s">
        <v>645</v>
      </c>
      <c r="L418" s="666" t="s">
        <v>684</v>
      </c>
      <c r="M418" s="667" t="s">
        <v>685</v>
      </c>
      <c r="N418" s="668" t="s">
        <v>686</v>
      </c>
      <c r="O418" s="234"/>
      <c r="P418" s="234"/>
      <c r="Q418" s="234"/>
      <c r="R418" s="234"/>
      <c r="S418" s="234"/>
      <c r="T418" s="728" t="s">
        <v>45</v>
      </c>
      <c r="U418" s="253" t="s">
        <v>44</v>
      </c>
      <c r="V418" s="286" t="s">
        <v>46</v>
      </c>
      <c r="W418" s="321"/>
      <c r="X418" s="435"/>
      <c r="Y418" s="435"/>
      <c r="Z418" s="435"/>
      <c r="AA418" s="435"/>
      <c r="AB418" s="435"/>
      <c r="AC418" s="435"/>
      <c r="AD418" s="435"/>
      <c r="AE418" s="435"/>
      <c r="AF418" s="435"/>
    </row>
    <row r="419" spans="1:33" s="436" customFormat="1" ht="18" customHeight="1" x14ac:dyDescent="0.25">
      <c r="A419" s="435"/>
      <c r="B419" s="994" t="s">
        <v>188</v>
      </c>
      <c r="C419" s="400" t="str">
        <f>C355</f>
        <v/>
      </c>
      <c r="D419" s="256" t="str">
        <f>D355</f>
        <v/>
      </c>
      <c r="E419" s="256" t="str">
        <f t="shared" ref="E419:E450" si="123">IF(ISNA(T419),0,T419)</f>
        <v/>
      </c>
      <c r="F419" s="256" t="str">
        <f t="shared" ref="F419:F450" si="124">IF(ISNA(U419),0,U419)</f>
        <v/>
      </c>
      <c r="G419" s="256" t="str">
        <f t="shared" ref="G419:G450" si="125">IF(ISNA(V419),0,V419)</f>
        <v/>
      </c>
      <c r="H419" s="669" t="str">
        <f t="shared" ref="H419:H452" si="126">IF(F355=0,"",F355)</f>
        <v/>
      </c>
      <c r="I419" s="443" t="str">
        <f>VLOOKUP($C419,$AH$271:$AT$285,7,FALSE)</f>
        <v/>
      </c>
      <c r="J419" s="443" t="str">
        <f>VLOOKUP($C419,$AH$271:$AT$285,10,FALSE)</f>
        <v/>
      </c>
      <c r="K419" s="444" t="str">
        <f>VLOOKUP($C419,$AH$271:$AT$285,13,FALSE)</f>
        <v/>
      </c>
      <c r="L419" s="347">
        <f>IF($C419="",0,$D419*(1-IF($H419="",0,$H419)*I419)*IF(E419="N/A",0,E419*0.001))</f>
        <v>0</v>
      </c>
      <c r="M419" s="348">
        <f t="shared" ref="M419:N419" si="127">IF($C419="",0,$D419*(1-IF($H419="",0,$H419)*J419)*IF(F419="N/A",0,F419*0.001))</f>
        <v>0</v>
      </c>
      <c r="N419" s="349">
        <f t="shared" si="127"/>
        <v>0</v>
      </c>
      <c r="O419" s="435"/>
      <c r="P419" s="435"/>
      <c r="Q419" s="435"/>
      <c r="R419" s="435"/>
      <c r="S419" s="435"/>
      <c r="T419" s="729" t="str">
        <f>IF($C419="","",HLOOKUP($C419,'Subpart I Tables'!$C$49:$M$76,5,FALSE))</f>
        <v/>
      </c>
      <c r="U419" s="730" t="str">
        <f>IF($C419="","",HLOOKUP($C419,'Subpart I Tables'!$C$49:$M$76,6,FALSE))</f>
        <v/>
      </c>
      <c r="V419" s="731" t="str">
        <f>IF($C419="","",HLOOKUP($C419,'Subpart I Tables'!$C$49:$M$76,7,FALSE))</f>
        <v/>
      </c>
      <c r="W419" s="398"/>
      <c r="X419" s="435"/>
      <c r="Y419" s="435"/>
      <c r="Z419" s="435"/>
      <c r="AA419" s="435"/>
      <c r="AB419" s="435"/>
      <c r="AC419" s="435"/>
      <c r="AD419" s="435"/>
      <c r="AE419" s="435"/>
      <c r="AF419" s="435"/>
    </row>
    <row r="420" spans="1:33" s="436" customFormat="1" ht="18" customHeight="1" x14ac:dyDescent="0.25">
      <c r="A420" s="435"/>
      <c r="B420" s="995"/>
      <c r="C420" s="403" t="str">
        <f t="shared" ref="C420:D429" si="128">C356</f>
        <v/>
      </c>
      <c r="D420" s="312" t="str">
        <f t="shared" si="128"/>
        <v/>
      </c>
      <c r="E420" s="312" t="str">
        <f t="shared" si="123"/>
        <v/>
      </c>
      <c r="F420" s="312" t="str">
        <f t="shared" si="124"/>
        <v/>
      </c>
      <c r="G420" s="312" t="str">
        <f t="shared" si="125"/>
        <v/>
      </c>
      <c r="H420" s="672" t="str">
        <f t="shared" si="126"/>
        <v/>
      </c>
      <c r="I420" s="446" t="str">
        <f t="shared" ref="I420:I429" si="129">VLOOKUP($C420,$AH$271:$AT$285,7,FALSE)</f>
        <v/>
      </c>
      <c r="J420" s="446" t="str">
        <f t="shared" ref="J420:J429" si="130">VLOOKUP($C420,$AH$271:$AT$285,10,FALSE)</f>
        <v/>
      </c>
      <c r="K420" s="447" t="str">
        <f t="shared" ref="K420:K429" si="131">VLOOKUP($C420,$AH$271:$AT$285,13,FALSE)</f>
        <v/>
      </c>
      <c r="L420" s="355">
        <f t="shared" ref="L420:L473" si="132">IF($C420="",0,$D420*(1-IF($H420="",0,$H420)*I420)*IF(E420="N/A",0,E420*0.001))</f>
        <v>0</v>
      </c>
      <c r="M420" s="356">
        <f t="shared" ref="M420:M473" si="133">IF($C420="",0,$D420*(1-IF($H420="",0,$H420)*J420)*IF(F420="N/A",0,F420*0.001))</f>
        <v>0</v>
      </c>
      <c r="N420" s="357">
        <f t="shared" ref="N420:N473" si="134">IF($C420="",0,$D420*(1-IF($H420="",0,$H420)*K420)*IF(G420="N/A",0,G420*0.001))</f>
        <v>0</v>
      </c>
      <c r="O420" s="435"/>
      <c r="P420" s="435"/>
      <c r="Q420" s="435"/>
      <c r="R420" s="435"/>
      <c r="S420" s="435"/>
      <c r="T420" s="732" t="str">
        <f>IF($C420="","",HLOOKUP($C420,'Subpart I Tables'!$C$49:$M$76,5,FALSE))</f>
        <v/>
      </c>
      <c r="U420" s="733" t="str">
        <f>IF($C420="","",HLOOKUP($C420,'Subpart I Tables'!$C$49:$M$76,6,FALSE))</f>
        <v/>
      </c>
      <c r="V420" s="734" t="str">
        <f>IF($C420="","",HLOOKUP($C420,'Subpart I Tables'!$C$49:$M$76,7,FALSE))</f>
        <v/>
      </c>
      <c r="W420" s="398"/>
      <c r="X420" s="435"/>
      <c r="Y420" s="435"/>
      <c r="Z420" s="435"/>
      <c r="AA420" s="435"/>
      <c r="AB420" s="435"/>
      <c r="AC420" s="435"/>
      <c r="AD420" s="435"/>
      <c r="AE420" s="435"/>
      <c r="AF420" s="435"/>
    </row>
    <row r="421" spans="1:33" s="436" customFormat="1" ht="18" customHeight="1" x14ac:dyDescent="0.25">
      <c r="A421" s="435"/>
      <c r="B421" s="995"/>
      <c r="C421" s="403" t="str">
        <f t="shared" si="128"/>
        <v/>
      </c>
      <c r="D421" s="312" t="str">
        <f t="shared" si="128"/>
        <v/>
      </c>
      <c r="E421" s="312" t="str">
        <f t="shared" si="123"/>
        <v/>
      </c>
      <c r="F421" s="312" t="str">
        <f t="shared" si="124"/>
        <v/>
      </c>
      <c r="G421" s="312" t="str">
        <f t="shared" si="125"/>
        <v/>
      </c>
      <c r="H421" s="672" t="str">
        <f t="shared" si="126"/>
        <v/>
      </c>
      <c r="I421" s="446" t="str">
        <f t="shared" si="129"/>
        <v/>
      </c>
      <c r="J421" s="446" t="str">
        <f t="shared" si="130"/>
        <v/>
      </c>
      <c r="K421" s="447" t="str">
        <f t="shared" si="131"/>
        <v/>
      </c>
      <c r="L421" s="355">
        <f t="shared" si="132"/>
        <v>0</v>
      </c>
      <c r="M421" s="356">
        <f t="shared" si="133"/>
        <v>0</v>
      </c>
      <c r="N421" s="357">
        <f t="shared" si="134"/>
        <v>0</v>
      </c>
      <c r="O421" s="435"/>
      <c r="P421" s="435"/>
      <c r="Q421" s="435"/>
      <c r="R421" s="435"/>
      <c r="S421" s="435"/>
      <c r="T421" s="732" t="str">
        <f>IF($C421="","",HLOOKUP($C421,'Subpart I Tables'!$C$49:$M$76,5,FALSE))</f>
        <v/>
      </c>
      <c r="U421" s="733" t="str">
        <f>IF($C421="","",HLOOKUP($C421,'Subpart I Tables'!$C$49:$M$76,6,FALSE))</f>
        <v/>
      </c>
      <c r="V421" s="734" t="str">
        <f>IF($C421="","",HLOOKUP($C421,'Subpart I Tables'!$C$49:$M$76,7,FALSE))</f>
        <v/>
      </c>
      <c r="W421" s="398"/>
      <c r="X421" s="435"/>
      <c r="Y421" s="435"/>
      <c r="Z421" s="435"/>
      <c r="AA421" s="435"/>
      <c r="AB421" s="435"/>
      <c r="AC421" s="435"/>
      <c r="AD421" s="435"/>
      <c r="AE421" s="435"/>
      <c r="AF421" s="435"/>
    </row>
    <row r="422" spans="1:33" s="436" customFormat="1" ht="18" customHeight="1" x14ac:dyDescent="0.25">
      <c r="A422" s="435"/>
      <c r="B422" s="995"/>
      <c r="C422" s="403" t="str">
        <f t="shared" si="128"/>
        <v/>
      </c>
      <c r="D422" s="312" t="str">
        <f t="shared" si="128"/>
        <v/>
      </c>
      <c r="E422" s="312" t="str">
        <f t="shared" si="123"/>
        <v/>
      </c>
      <c r="F422" s="312" t="str">
        <f t="shared" si="124"/>
        <v/>
      </c>
      <c r="G422" s="312" t="str">
        <f t="shared" si="125"/>
        <v/>
      </c>
      <c r="H422" s="672" t="str">
        <f t="shared" si="126"/>
        <v/>
      </c>
      <c r="I422" s="446" t="str">
        <f t="shared" si="129"/>
        <v/>
      </c>
      <c r="J422" s="446" t="str">
        <f t="shared" si="130"/>
        <v/>
      </c>
      <c r="K422" s="447" t="str">
        <f t="shared" si="131"/>
        <v/>
      </c>
      <c r="L422" s="355">
        <f t="shared" si="132"/>
        <v>0</v>
      </c>
      <c r="M422" s="356">
        <f t="shared" si="133"/>
        <v>0</v>
      </c>
      <c r="N422" s="357">
        <f t="shared" si="134"/>
        <v>0</v>
      </c>
      <c r="O422" s="435"/>
      <c r="P422" s="435"/>
      <c r="Q422" s="435"/>
      <c r="R422" s="435"/>
      <c r="S422" s="435"/>
      <c r="T422" s="732" t="str">
        <f>IF($C422="","",HLOOKUP($C422,'Subpart I Tables'!$C$49:$M$76,5,FALSE))</f>
        <v/>
      </c>
      <c r="U422" s="733" t="str">
        <f>IF($C422="","",HLOOKUP($C422,'Subpart I Tables'!$C$49:$M$76,6,FALSE))</f>
        <v/>
      </c>
      <c r="V422" s="734" t="str">
        <f>IF($C422="","",HLOOKUP($C422,'Subpart I Tables'!$C$49:$M$76,7,FALSE))</f>
        <v/>
      </c>
      <c r="W422" s="398"/>
      <c r="X422" s="435"/>
      <c r="Y422" s="435"/>
      <c r="Z422" s="435"/>
      <c r="AA422" s="435"/>
      <c r="AB422" s="435"/>
      <c r="AC422" s="435"/>
      <c r="AD422" s="435"/>
      <c r="AE422" s="435"/>
      <c r="AF422" s="435"/>
    </row>
    <row r="423" spans="1:33" s="436" customFormat="1" ht="18" customHeight="1" x14ac:dyDescent="0.25">
      <c r="A423" s="435"/>
      <c r="B423" s="995"/>
      <c r="C423" s="403" t="str">
        <f t="shared" si="128"/>
        <v/>
      </c>
      <c r="D423" s="312" t="str">
        <f t="shared" si="128"/>
        <v/>
      </c>
      <c r="E423" s="312" t="str">
        <f t="shared" si="123"/>
        <v/>
      </c>
      <c r="F423" s="312" t="str">
        <f t="shared" si="124"/>
        <v/>
      </c>
      <c r="G423" s="312" t="str">
        <f t="shared" si="125"/>
        <v/>
      </c>
      <c r="H423" s="672" t="str">
        <f t="shared" si="126"/>
        <v/>
      </c>
      <c r="I423" s="446" t="str">
        <f t="shared" si="129"/>
        <v/>
      </c>
      <c r="J423" s="446" t="str">
        <f t="shared" si="130"/>
        <v/>
      </c>
      <c r="K423" s="447" t="str">
        <f t="shared" si="131"/>
        <v/>
      </c>
      <c r="L423" s="355">
        <f t="shared" si="132"/>
        <v>0</v>
      </c>
      <c r="M423" s="356">
        <f t="shared" si="133"/>
        <v>0</v>
      </c>
      <c r="N423" s="357">
        <f t="shared" si="134"/>
        <v>0</v>
      </c>
      <c r="O423" s="435"/>
      <c r="P423" s="435"/>
      <c r="Q423" s="435"/>
      <c r="R423" s="435"/>
      <c r="S423" s="435"/>
      <c r="T423" s="732" t="str">
        <f>IF($C423="","",HLOOKUP($C423,'Subpart I Tables'!$C$49:$M$76,5,FALSE))</f>
        <v/>
      </c>
      <c r="U423" s="733" t="str">
        <f>IF($C423="","",HLOOKUP($C423,'Subpart I Tables'!$C$49:$M$76,6,FALSE))</f>
        <v/>
      </c>
      <c r="V423" s="734" t="str">
        <f>IF($C423="","",HLOOKUP($C423,'Subpart I Tables'!$C$49:$M$76,7,FALSE))</f>
        <v/>
      </c>
      <c r="W423" s="398"/>
      <c r="X423" s="435"/>
      <c r="Y423" s="435"/>
      <c r="Z423" s="435"/>
      <c r="AA423" s="435"/>
      <c r="AB423" s="435"/>
      <c r="AC423" s="435"/>
      <c r="AD423" s="435"/>
      <c r="AE423" s="435"/>
      <c r="AF423" s="435"/>
    </row>
    <row r="424" spans="1:33" s="436" customFormat="1" ht="18" customHeight="1" x14ac:dyDescent="0.25">
      <c r="A424" s="435"/>
      <c r="B424" s="995"/>
      <c r="C424" s="403" t="str">
        <f t="shared" si="128"/>
        <v/>
      </c>
      <c r="D424" s="312" t="str">
        <f t="shared" si="128"/>
        <v/>
      </c>
      <c r="E424" s="312" t="str">
        <f t="shared" si="123"/>
        <v/>
      </c>
      <c r="F424" s="312" t="str">
        <f t="shared" si="124"/>
        <v/>
      </c>
      <c r="G424" s="312" t="str">
        <f t="shared" si="125"/>
        <v/>
      </c>
      <c r="H424" s="672" t="str">
        <f t="shared" si="126"/>
        <v/>
      </c>
      <c r="I424" s="446" t="str">
        <f t="shared" si="129"/>
        <v/>
      </c>
      <c r="J424" s="446" t="str">
        <f t="shared" si="130"/>
        <v/>
      </c>
      <c r="K424" s="447" t="str">
        <f t="shared" si="131"/>
        <v/>
      </c>
      <c r="L424" s="355">
        <f t="shared" si="132"/>
        <v>0</v>
      </c>
      <c r="M424" s="356">
        <f t="shared" si="133"/>
        <v>0</v>
      </c>
      <c r="N424" s="357">
        <f t="shared" si="134"/>
        <v>0</v>
      </c>
      <c r="O424" s="435"/>
      <c r="P424" s="435"/>
      <c r="Q424" s="435"/>
      <c r="R424" s="435"/>
      <c r="S424" s="435"/>
      <c r="T424" s="732" t="str">
        <f>IF($C424="","",HLOOKUP($C424,'Subpart I Tables'!$C$49:$M$76,5,FALSE))</f>
        <v/>
      </c>
      <c r="U424" s="733" t="str">
        <f>IF($C424="","",HLOOKUP($C424,'Subpart I Tables'!$C$49:$M$76,6,FALSE))</f>
        <v/>
      </c>
      <c r="V424" s="734" t="str">
        <f>IF($C424="","",HLOOKUP($C424,'Subpart I Tables'!$C$49:$M$76,7,FALSE))</f>
        <v/>
      </c>
      <c r="W424" s="398"/>
      <c r="X424" s="435"/>
      <c r="Y424" s="435"/>
      <c r="Z424" s="435"/>
      <c r="AA424" s="435"/>
      <c r="AB424" s="435"/>
      <c r="AC424" s="435"/>
      <c r="AD424" s="435"/>
      <c r="AE424" s="435"/>
      <c r="AF424" s="435"/>
    </row>
    <row r="425" spans="1:33" s="436" customFormat="1" ht="18" customHeight="1" x14ac:dyDescent="0.25">
      <c r="A425" s="435"/>
      <c r="B425" s="995"/>
      <c r="C425" s="403" t="str">
        <f t="shared" si="128"/>
        <v/>
      </c>
      <c r="D425" s="312" t="str">
        <f t="shared" si="128"/>
        <v/>
      </c>
      <c r="E425" s="312" t="str">
        <f t="shared" si="123"/>
        <v/>
      </c>
      <c r="F425" s="312" t="str">
        <f t="shared" si="124"/>
        <v/>
      </c>
      <c r="G425" s="312" t="str">
        <f t="shared" si="125"/>
        <v/>
      </c>
      <c r="H425" s="672" t="str">
        <f t="shared" si="126"/>
        <v/>
      </c>
      <c r="I425" s="446" t="str">
        <f t="shared" si="129"/>
        <v/>
      </c>
      <c r="J425" s="446" t="str">
        <f t="shared" si="130"/>
        <v/>
      </c>
      <c r="K425" s="447" t="str">
        <f t="shared" si="131"/>
        <v/>
      </c>
      <c r="L425" s="355">
        <f t="shared" si="132"/>
        <v>0</v>
      </c>
      <c r="M425" s="356">
        <f t="shared" si="133"/>
        <v>0</v>
      </c>
      <c r="N425" s="357">
        <f t="shared" si="134"/>
        <v>0</v>
      </c>
      <c r="O425" s="435"/>
      <c r="P425" s="435"/>
      <c r="Q425" s="435"/>
      <c r="R425" s="435"/>
      <c r="S425" s="435"/>
      <c r="T425" s="732" t="str">
        <f>IF($C425="","",HLOOKUP($C425,'Subpart I Tables'!$C$49:$M$76,5,FALSE))</f>
        <v/>
      </c>
      <c r="U425" s="733" t="str">
        <f>IF($C425="","",HLOOKUP($C425,'Subpart I Tables'!$C$49:$M$76,6,FALSE))</f>
        <v/>
      </c>
      <c r="V425" s="734" t="str">
        <f>IF($C425="","",HLOOKUP($C425,'Subpart I Tables'!$C$49:$M$76,7,FALSE))</f>
        <v/>
      </c>
      <c r="W425" s="398"/>
      <c r="X425" s="435"/>
      <c r="Y425" s="435"/>
      <c r="Z425" s="435"/>
      <c r="AA425" s="435"/>
      <c r="AB425" s="435"/>
      <c r="AC425" s="435"/>
      <c r="AD425" s="435"/>
      <c r="AE425" s="435"/>
      <c r="AF425" s="435"/>
    </row>
    <row r="426" spans="1:33" s="436" customFormat="1" ht="18" customHeight="1" x14ac:dyDescent="0.25">
      <c r="A426" s="435"/>
      <c r="B426" s="995"/>
      <c r="C426" s="403" t="str">
        <f t="shared" si="128"/>
        <v/>
      </c>
      <c r="D426" s="312" t="str">
        <f t="shared" si="128"/>
        <v/>
      </c>
      <c r="E426" s="312" t="str">
        <f t="shared" si="123"/>
        <v/>
      </c>
      <c r="F426" s="312" t="str">
        <f t="shared" si="124"/>
        <v/>
      </c>
      <c r="G426" s="312" t="str">
        <f t="shared" si="125"/>
        <v/>
      </c>
      <c r="H426" s="672" t="str">
        <f t="shared" si="126"/>
        <v/>
      </c>
      <c r="I426" s="446" t="str">
        <f t="shared" si="129"/>
        <v/>
      </c>
      <c r="J426" s="446" t="str">
        <f t="shared" si="130"/>
        <v/>
      </c>
      <c r="K426" s="447" t="str">
        <f t="shared" si="131"/>
        <v/>
      </c>
      <c r="L426" s="355">
        <f t="shared" si="132"/>
        <v>0</v>
      </c>
      <c r="M426" s="356">
        <f t="shared" si="133"/>
        <v>0</v>
      </c>
      <c r="N426" s="357">
        <f t="shared" si="134"/>
        <v>0</v>
      </c>
      <c r="O426" s="435"/>
      <c r="P426" s="435"/>
      <c r="Q426" s="435"/>
      <c r="R426" s="435"/>
      <c r="S426" s="435"/>
      <c r="T426" s="732" t="str">
        <f>IF($C426="","",HLOOKUP($C426,'Subpart I Tables'!$C$49:$M$76,5,FALSE))</f>
        <v/>
      </c>
      <c r="U426" s="733" t="str">
        <f>IF($C426="","",HLOOKUP($C426,'Subpart I Tables'!$C$49:$M$76,6,FALSE))</f>
        <v/>
      </c>
      <c r="V426" s="734" t="str">
        <f>IF($C426="","",HLOOKUP($C426,'Subpart I Tables'!$C$49:$M$76,7,FALSE))</f>
        <v/>
      </c>
      <c r="W426" s="398"/>
      <c r="X426" s="435"/>
      <c r="Y426" s="435"/>
      <c r="Z426" s="435"/>
      <c r="AA426" s="435"/>
      <c r="AB426" s="435"/>
      <c r="AC426" s="435"/>
      <c r="AD426" s="435"/>
      <c r="AE426" s="435"/>
      <c r="AF426" s="435"/>
    </row>
    <row r="427" spans="1:33" s="436" customFormat="1" ht="18" customHeight="1" x14ac:dyDescent="0.25">
      <c r="A427" s="435"/>
      <c r="B427" s="995"/>
      <c r="C427" s="403" t="str">
        <f t="shared" si="128"/>
        <v/>
      </c>
      <c r="D427" s="312" t="str">
        <f t="shared" si="128"/>
        <v/>
      </c>
      <c r="E427" s="312" t="str">
        <f t="shared" si="123"/>
        <v/>
      </c>
      <c r="F427" s="312" t="str">
        <f t="shared" si="124"/>
        <v/>
      </c>
      <c r="G427" s="312" t="str">
        <f t="shared" si="125"/>
        <v/>
      </c>
      <c r="H427" s="672" t="str">
        <f t="shared" si="126"/>
        <v/>
      </c>
      <c r="I427" s="446" t="str">
        <f t="shared" si="129"/>
        <v/>
      </c>
      <c r="J427" s="446" t="str">
        <f t="shared" si="130"/>
        <v/>
      </c>
      <c r="K427" s="447" t="str">
        <f t="shared" si="131"/>
        <v/>
      </c>
      <c r="L427" s="355">
        <f t="shared" si="132"/>
        <v>0</v>
      </c>
      <c r="M427" s="356">
        <f t="shared" si="133"/>
        <v>0</v>
      </c>
      <c r="N427" s="357">
        <f t="shared" si="134"/>
        <v>0</v>
      </c>
      <c r="O427" s="435"/>
      <c r="P427" s="435"/>
      <c r="Q427" s="435"/>
      <c r="R427" s="435"/>
      <c r="S427" s="435"/>
      <c r="T427" s="732" t="str">
        <f>IF($C427="","",HLOOKUP($C427,'Subpart I Tables'!$C$49:$M$76,5,FALSE))</f>
        <v/>
      </c>
      <c r="U427" s="733" t="str">
        <f>IF($C427="","",HLOOKUP($C427,'Subpart I Tables'!$C$49:$M$76,6,FALSE))</f>
        <v/>
      </c>
      <c r="V427" s="734" t="str">
        <f>IF($C427="","",HLOOKUP($C427,'Subpart I Tables'!$C$49:$M$76,7,FALSE))</f>
        <v/>
      </c>
      <c r="W427" s="398"/>
      <c r="X427" s="435"/>
      <c r="Y427" s="435"/>
      <c r="Z427" s="435"/>
      <c r="AA427" s="435"/>
      <c r="AB427" s="435"/>
      <c r="AC427" s="435"/>
      <c r="AD427" s="435"/>
      <c r="AE427" s="435"/>
      <c r="AF427" s="435"/>
    </row>
    <row r="428" spans="1:33" s="436" customFormat="1" ht="18" customHeight="1" x14ac:dyDescent="0.25">
      <c r="A428" s="435"/>
      <c r="B428" s="995"/>
      <c r="C428" s="403" t="str">
        <f t="shared" si="128"/>
        <v/>
      </c>
      <c r="D428" s="312" t="str">
        <f t="shared" si="128"/>
        <v/>
      </c>
      <c r="E428" s="312" t="str">
        <f t="shared" si="123"/>
        <v/>
      </c>
      <c r="F428" s="312" t="str">
        <f t="shared" si="124"/>
        <v/>
      </c>
      <c r="G428" s="312" t="str">
        <f t="shared" si="125"/>
        <v/>
      </c>
      <c r="H428" s="672" t="str">
        <f t="shared" si="126"/>
        <v/>
      </c>
      <c r="I428" s="446" t="str">
        <f t="shared" si="129"/>
        <v/>
      </c>
      <c r="J428" s="446" t="str">
        <f t="shared" si="130"/>
        <v/>
      </c>
      <c r="K428" s="447" t="str">
        <f t="shared" si="131"/>
        <v/>
      </c>
      <c r="L428" s="355">
        <f t="shared" si="132"/>
        <v>0</v>
      </c>
      <c r="M428" s="356">
        <f t="shared" si="133"/>
        <v>0</v>
      </c>
      <c r="N428" s="357">
        <f t="shared" si="134"/>
        <v>0</v>
      </c>
      <c r="O428" s="435"/>
      <c r="P428" s="435"/>
      <c r="Q428" s="435"/>
      <c r="R428" s="435"/>
      <c r="S428" s="435"/>
      <c r="T428" s="732" t="str">
        <f>IF($C428="","",HLOOKUP($C428,'Subpart I Tables'!$C$49:$M$76,5,FALSE))</f>
        <v/>
      </c>
      <c r="U428" s="733" t="str">
        <f>IF($C428="","",HLOOKUP($C428,'Subpart I Tables'!$C$49:$M$76,6,FALSE))</f>
        <v/>
      </c>
      <c r="V428" s="734" t="str">
        <f>IF($C428="","",HLOOKUP($C428,'Subpart I Tables'!$C$49:$M$76,7,FALSE))</f>
        <v/>
      </c>
      <c r="W428" s="398"/>
      <c r="X428" s="435"/>
      <c r="Y428" s="435"/>
      <c r="Z428" s="435"/>
      <c r="AA428" s="435"/>
      <c r="AB428" s="435"/>
      <c r="AC428" s="435"/>
      <c r="AD428" s="435"/>
      <c r="AE428" s="435"/>
      <c r="AF428" s="435"/>
    </row>
    <row r="429" spans="1:33" s="436" customFormat="1" ht="18" customHeight="1" thickBot="1" x14ac:dyDescent="0.3">
      <c r="A429" s="435"/>
      <c r="B429" s="996"/>
      <c r="C429" s="406" t="str">
        <f t="shared" si="128"/>
        <v/>
      </c>
      <c r="D429" s="317" t="str">
        <f t="shared" si="128"/>
        <v/>
      </c>
      <c r="E429" s="317" t="str">
        <f t="shared" si="123"/>
        <v/>
      </c>
      <c r="F429" s="317" t="str">
        <f t="shared" si="124"/>
        <v/>
      </c>
      <c r="G429" s="317" t="str">
        <f t="shared" si="125"/>
        <v/>
      </c>
      <c r="H429" s="675" t="str">
        <f t="shared" si="126"/>
        <v/>
      </c>
      <c r="I429" s="449" t="str">
        <f t="shared" si="129"/>
        <v/>
      </c>
      <c r="J429" s="449" t="str">
        <f t="shared" si="130"/>
        <v/>
      </c>
      <c r="K429" s="450" t="str">
        <f t="shared" si="131"/>
        <v/>
      </c>
      <c r="L429" s="371">
        <f t="shared" si="132"/>
        <v>0</v>
      </c>
      <c r="M429" s="372">
        <f t="shared" si="133"/>
        <v>0</v>
      </c>
      <c r="N429" s="373">
        <f t="shared" si="134"/>
        <v>0</v>
      </c>
      <c r="O429" s="435"/>
      <c r="P429" s="435"/>
      <c r="Q429" s="435"/>
      <c r="R429" s="435"/>
      <c r="S429" s="435"/>
      <c r="T429" s="735" t="str">
        <f>IF($C429="","",HLOOKUP($C429,'Subpart I Tables'!$C$49:$M$76,5,FALSE))</f>
        <v/>
      </c>
      <c r="U429" s="736" t="str">
        <f>IF($C429="","",HLOOKUP($C429,'Subpart I Tables'!$C$49:$M$76,6,FALSE))</f>
        <v/>
      </c>
      <c r="V429" s="737" t="str">
        <f>IF($C429="","",HLOOKUP($C429,'Subpart I Tables'!$C$49:$M$76,7,FALSE))</f>
        <v/>
      </c>
      <c r="W429" s="398"/>
      <c r="X429" s="435"/>
      <c r="Y429" s="435"/>
      <c r="Z429" s="435"/>
      <c r="AA429" s="435"/>
      <c r="AB429" s="435"/>
      <c r="AC429" s="435"/>
      <c r="AD429" s="435"/>
      <c r="AE429" s="435"/>
      <c r="AF429" s="435"/>
    </row>
    <row r="430" spans="1:33" s="436" customFormat="1" ht="18" customHeight="1" x14ac:dyDescent="0.25">
      <c r="A430" s="435"/>
      <c r="B430" s="940" t="s">
        <v>37</v>
      </c>
      <c r="C430" s="400" t="str">
        <f>C366</f>
        <v/>
      </c>
      <c r="D430" s="256" t="str">
        <f>D366</f>
        <v/>
      </c>
      <c r="E430" s="256" t="str">
        <f t="shared" si="123"/>
        <v/>
      </c>
      <c r="F430" s="256" t="str">
        <f t="shared" si="124"/>
        <v/>
      </c>
      <c r="G430" s="256" t="str">
        <f t="shared" si="125"/>
        <v/>
      </c>
      <c r="H430" s="669" t="str">
        <f t="shared" si="126"/>
        <v/>
      </c>
      <c r="I430" s="443" t="str">
        <f>VLOOKUP($C430,$AH$286:$AT$300,7,FALSE)</f>
        <v/>
      </c>
      <c r="J430" s="443" t="str">
        <f>VLOOKUP($C430,$AH$286:$AT$300,10,FALSE)</f>
        <v/>
      </c>
      <c r="K430" s="444" t="str">
        <f>VLOOKUP($C430,$AH$286:$AT$300,13,FALSE)</f>
        <v/>
      </c>
      <c r="L430" s="347">
        <f t="shared" si="132"/>
        <v>0</v>
      </c>
      <c r="M430" s="348">
        <f t="shared" si="133"/>
        <v>0</v>
      </c>
      <c r="N430" s="349">
        <f t="shared" si="134"/>
        <v>0</v>
      </c>
      <c r="O430" s="435"/>
      <c r="P430" s="435"/>
      <c r="Q430" s="435"/>
      <c r="R430" s="435"/>
      <c r="S430" s="435"/>
      <c r="T430" s="729" t="str">
        <f>IF($C430="","",HLOOKUP($C430,'Subpart I Tables'!$C$49:$M$76,11,FALSE))</f>
        <v/>
      </c>
      <c r="U430" s="730" t="str">
        <f>IF($C430="","",HLOOKUP($C430,'Subpart I Tables'!$C$49:$M$76,12,FALSE))</f>
        <v/>
      </c>
      <c r="V430" s="731" t="str">
        <f>IF($C430="","",HLOOKUP($C430,'Subpart I Tables'!$C$49:$M$76,13,FALSE))</f>
        <v/>
      </c>
      <c r="W430" s="299"/>
      <c r="X430" s="435"/>
      <c r="Y430" s="435"/>
      <c r="Z430" s="435"/>
      <c r="AA430" s="435"/>
      <c r="AB430" s="435"/>
      <c r="AC430" s="435"/>
      <c r="AD430" s="435"/>
      <c r="AE430" s="435"/>
      <c r="AF430" s="435"/>
    </row>
    <row r="431" spans="1:33" s="436" customFormat="1" ht="18" customHeight="1" x14ac:dyDescent="0.25">
      <c r="A431" s="435"/>
      <c r="B431" s="941"/>
      <c r="C431" s="678" t="str">
        <f t="shared" ref="C431:D440" si="135">C367</f>
        <v/>
      </c>
      <c r="D431" s="262" t="str">
        <f t="shared" si="135"/>
        <v/>
      </c>
      <c r="E431" s="262" t="str">
        <f t="shared" si="123"/>
        <v/>
      </c>
      <c r="F431" s="262" t="str">
        <f t="shared" si="124"/>
        <v/>
      </c>
      <c r="G431" s="262" t="str">
        <f t="shared" si="125"/>
        <v/>
      </c>
      <c r="H431" s="679" t="str">
        <f t="shared" si="126"/>
        <v/>
      </c>
      <c r="I431" s="446" t="str">
        <f t="shared" ref="I431:I440" si="136">VLOOKUP($C431,$AH$286:$AT$300,7,FALSE)</f>
        <v/>
      </c>
      <c r="J431" s="446" t="str">
        <f t="shared" ref="J431:J440" si="137">VLOOKUP($C431,$AH$286:$AT$300,10,FALSE)</f>
        <v/>
      </c>
      <c r="K431" s="447" t="str">
        <f t="shared" ref="K431:K440" si="138">VLOOKUP($C431,$AH$286:$AT$300,13,FALSE)</f>
        <v/>
      </c>
      <c r="L431" s="355">
        <f t="shared" si="132"/>
        <v>0</v>
      </c>
      <c r="M431" s="356">
        <f t="shared" si="133"/>
        <v>0</v>
      </c>
      <c r="N431" s="357">
        <f t="shared" si="134"/>
        <v>0</v>
      </c>
      <c r="O431" s="435"/>
      <c r="P431" s="435"/>
      <c r="Q431" s="435"/>
      <c r="R431" s="435"/>
      <c r="S431" s="435"/>
      <c r="T431" s="738" t="str">
        <f>IF($C431="","",HLOOKUP($C431,'Subpart I Tables'!$C$49:$M$76,11,FALSE))</f>
        <v/>
      </c>
      <c r="U431" s="739" t="str">
        <f>IF($C431="","",HLOOKUP($C431,'Subpart I Tables'!$C$49:$M$76,12,FALSE))</f>
        <v/>
      </c>
      <c r="V431" s="740" t="str">
        <f>IF($C431="","",HLOOKUP($C431,'Subpart I Tables'!$C$49:$M$76,13,FALSE))</f>
        <v/>
      </c>
      <c r="W431" s="299"/>
      <c r="X431" s="435"/>
      <c r="Y431" s="435"/>
      <c r="Z431" s="435"/>
      <c r="AA431" s="435"/>
      <c r="AB431" s="435"/>
      <c r="AC431" s="435"/>
      <c r="AD431" s="435"/>
      <c r="AE431" s="435"/>
      <c r="AF431" s="435"/>
    </row>
    <row r="432" spans="1:33" s="436" customFormat="1" ht="18" customHeight="1" x14ac:dyDescent="0.25">
      <c r="A432" s="435"/>
      <c r="B432" s="941"/>
      <c r="C432" s="678" t="str">
        <f t="shared" si="135"/>
        <v/>
      </c>
      <c r="D432" s="262" t="str">
        <f t="shared" si="135"/>
        <v/>
      </c>
      <c r="E432" s="262" t="str">
        <f t="shared" si="123"/>
        <v/>
      </c>
      <c r="F432" s="262" t="str">
        <f t="shared" si="124"/>
        <v/>
      </c>
      <c r="G432" s="262" t="str">
        <f t="shared" si="125"/>
        <v/>
      </c>
      <c r="H432" s="679" t="str">
        <f t="shared" si="126"/>
        <v/>
      </c>
      <c r="I432" s="446" t="str">
        <f t="shared" si="136"/>
        <v/>
      </c>
      <c r="J432" s="446" t="str">
        <f t="shared" si="137"/>
        <v/>
      </c>
      <c r="K432" s="447" t="str">
        <f t="shared" si="138"/>
        <v/>
      </c>
      <c r="L432" s="355">
        <f t="shared" si="132"/>
        <v>0</v>
      </c>
      <c r="M432" s="356">
        <f>IF($C432="",0,$D432*(1-IF($H432="",0,$H432)*J432)*IF(F432="N/A",0,F432*0.001))</f>
        <v>0</v>
      </c>
      <c r="N432" s="357">
        <f>IF($C432="",0,$D432*(1-IF($H432="",0,$H432)*K432)*IF(G432="N/A",0,G432*0.001))</f>
        <v>0</v>
      </c>
      <c r="O432" s="435"/>
      <c r="P432" s="435"/>
      <c r="Q432" s="435"/>
      <c r="R432" s="435"/>
      <c r="S432" s="435"/>
      <c r="T432" s="738" t="str">
        <f>IF($C432="","",HLOOKUP($C432,'Subpart I Tables'!$C$49:$M$76,11,FALSE))</f>
        <v/>
      </c>
      <c r="U432" s="739" t="str">
        <f>IF($C432="","",HLOOKUP($C432,'Subpart I Tables'!$C$49:$M$76,12,FALSE))</f>
        <v/>
      </c>
      <c r="V432" s="740" t="str">
        <f>IF($C432="","",HLOOKUP($C432,'Subpart I Tables'!$C$49:$M$76,13,FALSE))</f>
        <v/>
      </c>
      <c r="W432" s="299"/>
      <c r="X432" s="435"/>
      <c r="Y432" s="435"/>
      <c r="Z432" s="435"/>
      <c r="AA432" s="435"/>
      <c r="AB432" s="435"/>
      <c r="AC432" s="435"/>
      <c r="AD432" s="435"/>
      <c r="AE432" s="435"/>
      <c r="AF432" s="435"/>
    </row>
    <row r="433" spans="1:32" s="436" customFormat="1" ht="18" customHeight="1" x14ac:dyDescent="0.25">
      <c r="A433" s="435"/>
      <c r="B433" s="941"/>
      <c r="C433" s="678" t="str">
        <f t="shared" si="135"/>
        <v/>
      </c>
      <c r="D433" s="262" t="str">
        <f t="shared" si="135"/>
        <v/>
      </c>
      <c r="E433" s="262" t="str">
        <f t="shared" si="123"/>
        <v/>
      </c>
      <c r="F433" s="262" t="str">
        <f t="shared" si="124"/>
        <v/>
      </c>
      <c r="G433" s="262" t="str">
        <f t="shared" si="125"/>
        <v/>
      </c>
      <c r="H433" s="679" t="str">
        <f t="shared" si="126"/>
        <v/>
      </c>
      <c r="I433" s="446" t="str">
        <f t="shared" si="136"/>
        <v/>
      </c>
      <c r="J433" s="446" t="str">
        <f t="shared" si="137"/>
        <v/>
      </c>
      <c r="K433" s="447" t="str">
        <f t="shared" si="138"/>
        <v/>
      </c>
      <c r="L433" s="355">
        <f t="shared" si="132"/>
        <v>0</v>
      </c>
      <c r="M433" s="356">
        <f t="shared" si="133"/>
        <v>0</v>
      </c>
      <c r="N433" s="357">
        <f t="shared" si="134"/>
        <v>0</v>
      </c>
      <c r="O433" s="435"/>
      <c r="P433" s="435"/>
      <c r="Q433" s="435"/>
      <c r="R433" s="435"/>
      <c r="S433" s="435"/>
      <c r="T433" s="738" t="str">
        <f>IF($C433="","",HLOOKUP($C433,'Subpart I Tables'!$C$49:$M$76,11,FALSE))</f>
        <v/>
      </c>
      <c r="U433" s="739" t="str">
        <f>IF($C433="","",HLOOKUP($C433,'Subpart I Tables'!$C$49:$M$76,12,FALSE))</f>
        <v/>
      </c>
      <c r="V433" s="740" t="str">
        <f>IF($C433="","",HLOOKUP($C433,'Subpart I Tables'!$C$49:$M$76,13,FALSE))</f>
        <v/>
      </c>
      <c r="W433" s="299"/>
      <c r="X433" s="435"/>
      <c r="Y433" s="435"/>
      <c r="Z433" s="435"/>
      <c r="AA433" s="435"/>
      <c r="AB433" s="435"/>
      <c r="AC433" s="435"/>
      <c r="AD433" s="435"/>
      <c r="AE433" s="435"/>
      <c r="AF433" s="435"/>
    </row>
    <row r="434" spans="1:32" s="436" customFormat="1" ht="18" customHeight="1" x14ac:dyDescent="0.25">
      <c r="A434" s="435"/>
      <c r="B434" s="941"/>
      <c r="C434" s="678" t="str">
        <f t="shared" si="135"/>
        <v/>
      </c>
      <c r="D434" s="262" t="str">
        <f t="shared" si="135"/>
        <v/>
      </c>
      <c r="E434" s="262" t="str">
        <f t="shared" si="123"/>
        <v/>
      </c>
      <c r="F434" s="262" t="str">
        <f t="shared" si="124"/>
        <v/>
      </c>
      <c r="G434" s="262" t="str">
        <f t="shared" si="125"/>
        <v/>
      </c>
      <c r="H434" s="679" t="str">
        <f t="shared" si="126"/>
        <v/>
      </c>
      <c r="I434" s="446" t="str">
        <f t="shared" si="136"/>
        <v/>
      </c>
      <c r="J434" s="446" t="str">
        <f t="shared" si="137"/>
        <v/>
      </c>
      <c r="K434" s="447" t="str">
        <f t="shared" si="138"/>
        <v/>
      </c>
      <c r="L434" s="355">
        <f t="shared" si="132"/>
        <v>0</v>
      </c>
      <c r="M434" s="356">
        <f t="shared" si="133"/>
        <v>0</v>
      </c>
      <c r="N434" s="357">
        <f t="shared" si="134"/>
        <v>0</v>
      </c>
      <c r="O434" s="435"/>
      <c r="P434" s="435"/>
      <c r="Q434" s="435"/>
      <c r="R434" s="435"/>
      <c r="S434" s="435"/>
      <c r="T434" s="738" t="str">
        <f>IF($C434="","",HLOOKUP($C434,'Subpart I Tables'!$C$49:$M$76,11,FALSE))</f>
        <v/>
      </c>
      <c r="U434" s="739" t="str">
        <f>IF($C434="","",HLOOKUP($C434,'Subpart I Tables'!$C$49:$M$76,12,FALSE))</f>
        <v/>
      </c>
      <c r="V434" s="740" t="str">
        <f>IF($C434="","",HLOOKUP($C434,'Subpart I Tables'!$C$49:$M$76,13,FALSE))</f>
        <v/>
      </c>
      <c r="W434" s="299"/>
      <c r="X434" s="435"/>
      <c r="Y434" s="435"/>
      <c r="Z434" s="435"/>
      <c r="AA434" s="435"/>
      <c r="AB434" s="435"/>
      <c r="AC434" s="435"/>
      <c r="AD434" s="435"/>
      <c r="AE434" s="435"/>
      <c r="AF434" s="435"/>
    </row>
    <row r="435" spans="1:32" s="436" customFormat="1" ht="18" customHeight="1" x14ac:dyDescent="0.25">
      <c r="A435" s="435"/>
      <c r="B435" s="941"/>
      <c r="C435" s="678" t="str">
        <f t="shared" si="135"/>
        <v/>
      </c>
      <c r="D435" s="262" t="str">
        <f t="shared" si="135"/>
        <v/>
      </c>
      <c r="E435" s="262" t="str">
        <f t="shared" si="123"/>
        <v/>
      </c>
      <c r="F435" s="262" t="str">
        <f t="shared" si="124"/>
        <v/>
      </c>
      <c r="G435" s="262" t="str">
        <f t="shared" si="125"/>
        <v/>
      </c>
      <c r="H435" s="679" t="str">
        <f t="shared" si="126"/>
        <v/>
      </c>
      <c r="I435" s="446" t="str">
        <f t="shared" si="136"/>
        <v/>
      </c>
      <c r="J435" s="446" t="str">
        <f t="shared" si="137"/>
        <v/>
      </c>
      <c r="K435" s="447" t="str">
        <f t="shared" si="138"/>
        <v/>
      </c>
      <c r="L435" s="355">
        <f t="shared" si="132"/>
        <v>0</v>
      </c>
      <c r="M435" s="356">
        <f t="shared" si="133"/>
        <v>0</v>
      </c>
      <c r="N435" s="357">
        <f t="shared" si="134"/>
        <v>0</v>
      </c>
      <c r="O435" s="435"/>
      <c r="P435" s="435"/>
      <c r="Q435" s="435"/>
      <c r="R435" s="435"/>
      <c r="S435" s="435"/>
      <c r="T435" s="738" t="str">
        <f>IF($C435="","",HLOOKUP($C435,'Subpart I Tables'!$C$49:$M$76,11,FALSE))</f>
        <v/>
      </c>
      <c r="U435" s="739" t="str">
        <f>IF($C435="","",HLOOKUP($C435,'Subpart I Tables'!$C$49:$M$76,12,FALSE))</f>
        <v/>
      </c>
      <c r="V435" s="740" t="str">
        <f>IF($C435="","",HLOOKUP($C435,'Subpart I Tables'!$C$49:$M$76,13,FALSE))</f>
        <v/>
      </c>
      <c r="W435" s="299"/>
      <c r="X435" s="435"/>
      <c r="Y435" s="435"/>
      <c r="Z435" s="435"/>
      <c r="AA435" s="435"/>
      <c r="AB435" s="435"/>
      <c r="AC435" s="435"/>
      <c r="AD435" s="435"/>
      <c r="AE435" s="435"/>
      <c r="AF435" s="435"/>
    </row>
    <row r="436" spans="1:32" s="436" customFormat="1" ht="18" customHeight="1" x14ac:dyDescent="0.25">
      <c r="A436" s="435"/>
      <c r="B436" s="941"/>
      <c r="C436" s="678" t="str">
        <f t="shared" si="135"/>
        <v/>
      </c>
      <c r="D436" s="262" t="str">
        <f t="shared" si="135"/>
        <v/>
      </c>
      <c r="E436" s="262" t="str">
        <f t="shared" si="123"/>
        <v/>
      </c>
      <c r="F436" s="262" t="str">
        <f t="shared" si="124"/>
        <v/>
      </c>
      <c r="G436" s="262" t="str">
        <f t="shared" si="125"/>
        <v/>
      </c>
      <c r="H436" s="679" t="str">
        <f t="shared" si="126"/>
        <v/>
      </c>
      <c r="I436" s="446" t="str">
        <f t="shared" si="136"/>
        <v/>
      </c>
      <c r="J436" s="446" t="str">
        <f t="shared" si="137"/>
        <v/>
      </c>
      <c r="K436" s="447" t="str">
        <f t="shared" si="138"/>
        <v/>
      </c>
      <c r="L436" s="355">
        <f t="shared" si="132"/>
        <v>0</v>
      </c>
      <c r="M436" s="356">
        <f t="shared" si="133"/>
        <v>0</v>
      </c>
      <c r="N436" s="357">
        <f t="shared" si="134"/>
        <v>0</v>
      </c>
      <c r="O436" s="435"/>
      <c r="P436" s="435"/>
      <c r="Q436" s="435"/>
      <c r="R436" s="435"/>
      <c r="S436" s="435"/>
      <c r="T436" s="738" t="str">
        <f>IF($C436="","",HLOOKUP($C436,'Subpart I Tables'!$C$49:$M$76,11,FALSE))</f>
        <v/>
      </c>
      <c r="U436" s="739" t="str">
        <f>IF($C436="","",HLOOKUP($C436,'Subpart I Tables'!$C$49:$M$76,12,FALSE))</f>
        <v/>
      </c>
      <c r="V436" s="740" t="str">
        <f>IF($C436="","",HLOOKUP($C436,'Subpart I Tables'!$C$49:$M$76,13,FALSE))</f>
        <v/>
      </c>
      <c r="W436" s="299"/>
      <c r="X436" s="435"/>
      <c r="Y436" s="435"/>
      <c r="Z436" s="435"/>
      <c r="AA436" s="435"/>
      <c r="AB436" s="435"/>
      <c r="AC436" s="435"/>
      <c r="AD436" s="435"/>
      <c r="AE436" s="435"/>
      <c r="AF436" s="435"/>
    </row>
    <row r="437" spans="1:32" s="436" customFormat="1" ht="18" customHeight="1" x14ac:dyDescent="0.25">
      <c r="A437" s="435"/>
      <c r="B437" s="941"/>
      <c r="C437" s="678" t="str">
        <f t="shared" si="135"/>
        <v/>
      </c>
      <c r="D437" s="262" t="str">
        <f t="shared" si="135"/>
        <v/>
      </c>
      <c r="E437" s="262" t="str">
        <f t="shared" si="123"/>
        <v/>
      </c>
      <c r="F437" s="262" t="str">
        <f t="shared" si="124"/>
        <v/>
      </c>
      <c r="G437" s="262" t="str">
        <f t="shared" si="125"/>
        <v/>
      </c>
      <c r="H437" s="679" t="str">
        <f t="shared" si="126"/>
        <v/>
      </c>
      <c r="I437" s="446" t="str">
        <f t="shared" si="136"/>
        <v/>
      </c>
      <c r="J437" s="446" t="str">
        <f t="shared" si="137"/>
        <v/>
      </c>
      <c r="K437" s="447" t="str">
        <f t="shared" si="138"/>
        <v/>
      </c>
      <c r="L437" s="355">
        <f t="shared" si="132"/>
        <v>0</v>
      </c>
      <c r="M437" s="356">
        <f t="shared" si="133"/>
        <v>0</v>
      </c>
      <c r="N437" s="357">
        <f t="shared" si="134"/>
        <v>0</v>
      </c>
      <c r="O437" s="435"/>
      <c r="P437" s="435"/>
      <c r="Q437" s="435"/>
      <c r="R437" s="435"/>
      <c r="S437" s="435"/>
      <c r="T437" s="738" t="str">
        <f>IF($C437="","",HLOOKUP($C437,'Subpart I Tables'!$C$49:$M$76,11,FALSE))</f>
        <v/>
      </c>
      <c r="U437" s="739" t="str">
        <f>IF($C437="","",HLOOKUP($C437,'Subpart I Tables'!$C$49:$M$76,12,FALSE))</f>
        <v/>
      </c>
      <c r="V437" s="740" t="str">
        <f>IF($C437="","",HLOOKUP($C437,'Subpart I Tables'!$C$49:$M$76,13,FALSE))</f>
        <v/>
      </c>
      <c r="W437" s="299"/>
      <c r="X437" s="435"/>
      <c r="Y437" s="435"/>
      <c r="Z437" s="435"/>
      <c r="AA437" s="435"/>
      <c r="AB437" s="435"/>
      <c r="AC437" s="435"/>
      <c r="AD437" s="435"/>
      <c r="AE437" s="435"/>
      <c r="AF437" s="435"/>
    </row>
    <row r="438" spans="1:32" s="436" customFormat="1" ht="18" customHeight="1" x14ac:dyDescent="0.25">
      <c r="A438" s="435"/>
      <c r="B438" s="941"/>
      <c r="C438" s="678" t="str">
        <f t="shared" si="135"/>
        <v/>
      </c>
      <c r="D438" s="262" t="str">
        <f t="shared" si="135"/>
        <v/>
      </c>
      <c r="E438" s="262" t="str">
        <f t="shared" si="123"/>
        <v/>
      </c>
      <c r="F438" s="262" t="str">
        <f t="shared" si="124"/>
        <v/>
      </c>
      <c r="G438" s="262" t="str">
        <f t="shared" si="125"/>
        <v/>
      </c>
      <c r="H438" s="679" t="str">
        <f t="shared" si="126"/>
        <v/>
      </c>
      <c r="I438" s="446" t="str">
        <f t="shared" si="136"/>
        <v/>
      </c>
      <c r="J438" s="446" t="str">
        <f t="shared" si="137"/>
        <v/>
      </c>
      <c r="K438" s="447" t="str">
        <f t="shared" si="138"/>
        <v/>
      </c>
      <c r="L438" s="355">
        <f t="shared" si="132"/>
        <v>0</v>
      </c>
      <c r="M438" s="356">
        <f t="shared" si="133"/>
        <v>0</v>
      </c>
      <c r="N438" s="357">
        <f t="shared" si="134"/>
        <v>0</v>
      </c>
      <c r="O438" s="435"/>
      <c r="P438" s="435"/>
      <c r="Q438" s="435"/>
      <c r="R438" s="435"/>
      <c r="S438" s="435"/>
      <c r="T438" s="738" t="str">
        <f>IF($C438="","",HLOOKUP($C438,'Subpart I Tables'!$C$49:$M$76,11,FALSE))</f>
        <v/>
      </c>
      <c r="U438" s="739" t="str">
        <f>IF($C438="","",HLOOKUP($C438,'Subpart I Tables'!$C$49:$M$76,12,FALSE))</f>
        <v/>
      </c>
      <c r="V438" s="740" t="str">
        <f>IF($C438="","",HLOOKUP($C438,'Subpart I Tables'!$C$49:$M$76,13,FALSE))</f>
        <v/>
      </c>
      <c r="W438" s="299"/>
      <c r="X438" s="435"/>
      <c r="Y438" s="435"/>
      <c r="Z438" s="435"/>
      <c r="AA438" s="435"/>
      <c r="AB438" s="435"/>
      <c r="AC438" s="435"/>
      <c r="AD438" s="435"/>
      <c r="AE438" s="435"/>
      <c r="AF438" s="435"/>
    </row>
    <row r="439" spans="1:32" s="436" customFormat="1" ht="18" customHeight="1" x14ac:dyDescent="0.25">
      <c r="A439" s="435"/>
      <c r="B439" s="941"/>
      <c r="C439" s="678" t="str">
        <f t="shared" si="135"/>
        <v/>
      </c>
      <c r="D439" s="262" t="str">
        <f t="shared" si="135"/>
        <v/>
      </c>
      <c r="E439" s="262" t="str">
        <f t="shared" si="123"/>
        <v/>
      </c>
      <c r="F439" s="262" t="str">
        <f t="shared" si="124"/>
        <v/>
      </c>
      <c r="G439" s="262" t="str">
        <f t="shared" si="125"/>
        <v/>
      </c>
      <c r="H439" s="679" t="str">
        <f t="shared" si="126"/>
        <v/>
      </c>
      <c r="I439" s="446" t="str">
        <f t="shared" si="136"/>
        <v/>
      </c>
      <c r="J439" s="446" t="str">
        <f t="shared" si="137"/>
        <v/>
      </c>
      <c r="K439" s="447" t="str">
        <f t="shared" si="138"/>
        <v/>
      </c>
      <c r="L439" s="355">
        <f t="shared" si="132"/>
        <v>0</v>
      </c>
      <c r="M439" s="356">
        <f t="shared" si="133"/>
        <v>0</v>
      </c>
      <c r="N439" s="357">
        <f t="shared" si="134"/>
        <v>0</v>
      </c>
      <c r="O439" s="435"/>
      <c r="P439" s="435"/>
      <c r="Q439" s="435"/>
      <c r="R439" s="435"/>
      <c r="S439" s="435"/>
      <c r="T439" s="738" t="str">
        <f>IF($C439="","",HLOOKUP($C439,'Subpart I Tables'!$C$49:$M$76,11,FALSE))</f>
        <v/>
      </c>
      <c r="U439" s="739" t="str">
        <f>IF($C439="","",HLOOKUP($C439,'Subpart I Tables'!$C$49:$M$76,12,FALSE))</f>
        <v/>
      </c>
      <c r="V439" s="740" t="str">
        <f>IF($C439="","",HLOOKUP($C439,'Subpart I Tables'!$C$49:$M$76,13,FALSE))</f>
        <v/>
      </c>
      <c r="W439" s="299"/>
      <c r="X439" s="435"/>
      <c r="Y439" s="435"/>
      <c r="Z439" s="435"/>
      <c r="AA439" s="435"/>
      <c r="AB439" s="435"/>
      <c r="AC439" s="435"/>
      <c r="AD439" s="435"/>
      <c r="AE439" s="435"/>
      <c r="AF439" s="435"/>
    </row>
    <row r="440" spans="1:32" s="436" customFormat="1" ht="18" customHeight="1" thickBot="1" x14ac:dyDescent="0.3">
      <c r="A440" s="435"/>
      <c r="B440" s="950"/>
      <c r="C440" s="427" t="str">
        <f t="shared" si="135"/>
        <v/>
      </c>
      <c r="D440" s="275" t="str">
        <f t="shared" si="135"/>
        <v/>
      </c>
      <c r="E440" s="275" t="str">
        <f t="shared" si="123"/>
        <v/>
      </c>
      <c r="F440" s="275" t="str">
        <f t="shared" si="124"/>
        <v/>
      </c>
      <c r="G440" s="275" t="str">
        <f t="shared" si="125"/>
        <v/>
      </c>
      <c r="H440" s="681" t="str">
        <f t="shared" si="126"/>
        <v/>
      </c>
      <c r="I440" s="449" t="str">
        <f t="shared" si="136"/>
        <v/>
      </c>
      <c r="J440" s="449" t="str">
        <f t="shared" si="137"/>
        <v/>
      </c>
      <c r="K440" s="450" t="str">
        <f t="shared" si="138"/>
        <v/>
      </c>
      <c r="L440" s="371">
        <f t="shared" si="132"/>
        <v>0</v>
      </c>
      <c r="M440" s="372">
        <f t="shared" si="133"/>
        <v>0</v>
      </c>
      <c r="N440" s="373">
        <f t="shared" si="134"/>
        <v>0</v>
      </c>
      <c r="O440" s="435"/>
      <c r="P440" s="435"/>
      <c r="Q440" s="435"/>
      <c r="R440" s="435"/>
      <c r="S440" s="435"/>
      <c r="T440" s="741" t="str">
        <f>IF($C440="","",HLOOKUP($C440,'Subpart I Tables'!$C$49:$M$76,11,FALSE))</f>
        <v/>
      </c>
      <c r="U440" s="742" t="str">
        <f>IF($C440="","",HLOOKUP($C440,'Subpart I Tables'!$C$49:$M$76,12,FALSE))</f>
        <v/>
      </c>
      <c r="V440" s="743" t="str">
        <f>IF($C440="","",HLOOKUP($C440,'Subpart I Tables'!$C$49:$M$76,13,FALSE))</f>
        <v/>
      </c>
      <c r="W440" s="299"/>
      <c r="X440" s="435"/>
      <c r="Y440" s="435"/>
      <c r="Z440" s="435"/>
      <c r="AA440" s="435"/>
      <c r="AB440" s="435"/>
      <c r="AC440" s="435"/>
      <c r="AD440" s="435"/>
      <c r="AE440" s="435"/>
      <c r="AF440" s="435"/>
    </row>
    <row r="441" spans="1:32" s="436" customFormat="1" ht="18" customHeight="1" x14ac:dyDescent="0.25">
      <c r="A441" s="435"/>
      <c r="B441" s="922" t="s">
        <v>16</v>
      </c>
      <c r="C441" s="400" t="str">
        <f>C377</f>
        <v/>
      </c>
      <c r="D441" s="256" t="str">
        <f>D377</f>
        <v/>
      </c>
      <c r="E441" s="256" t="str">
        <f t="shared" si="123"/>
        <v/>
      </c>
      <c r="F441" s="256" t="str">
        <f t="shared" si="124"/>
        <v/>
      </c>
      <c r="G441" s="256" t="str">
        <f t="shared" si="125"/>
        <v/>
      </c>
      <c r="H441" s="669" t="str">
        <f t="shared" si="126"/>
        <v/>
      </c>
      <c r="I441" s="443" t="str">
        <f>VLOOKUP($C441,$AH$301:$AT$315,7,FALSE)</f>
        <v/>
      </c>
      <c r="J441" s="443" t="str">
        <f>VLOOKUP($C441,$AH$301:$AT$315,10,FALSE)</f>
        <v/>
      </c>
      <c r="K441" s="444" t="str">
        <f>VLOOKUP($C441,$AH$301:$AT$315,13,FALSE)</f>
        <v/>
      </c>
      <c r="L441" s="347">
        <f t="shared" si="132"/>
        <v>0</v>
      </c>
      <c r="M441" s="348">
        <f t="shared" si="133"/>
        <v>0</v>
      </c>
      <c r="N441" s="349">
        <f t="shared" si="134"/>
        <v>0</v>
      </c>
      <c r="O441" s="435"/>
      <c r="P441" s="435"/>
      <c r="Q441" s="435"/>
      <c r="R441" s="435"/>
      <c r="S441" s="435"/>
      <c r="T441" s="729" t="str">
        <f>IF($C441="","",HLOOKUP($C441,'Subpart I Tables'!$C$49:$M$76,16,FALSE))</f>
        <v/>
      </c>
      <c r="U441" s="730" t="str">
        <f>IF($C441="","",HLOOKUP($C441,'Subpart I Tables'!$C$49:$M$76,17,FALSE))</f>
        <v/>
      </c>
      <c r="V441" s="731" t="str">
        <f>IF($C441="","",HLOOKUP($C441,'Subpart I Tables'!$C$49:$M$76,18,FALSE))</f>
        <v/>
      </c>
      <c r="W441" s="398"/>
      <c r="X441" s="435"/>
      <c r="Y441" s="435"/>
      <c r="Z441" s="435"/>
      <c r="AA441" s="435"/>
      <c r="AB441" s="435"/>
      <c r="AC441" s="435"/>
      <c r="AD441" s="435"/>
      <c r="AE441" s="435"/>
      <c r="AF441" s="435"/>
    </row>
    <row r="442" spans="1:32" s="436" customFormat="1" ht="18" customHeight="1" x14ac:dyDescent="0.25">
      <c r="A442" s="435"/>
      <c r="B442" s="923"/>
      <c r="C442" s="678" t="str">
        <f t="shared" ref="C442:D451" si="139">C378</f>
        <v/>
      </c>
      <c r="D442" s="262" t="str">
        <f t="shared" si="139"/>
        <v/>
      </c>
      <c r="E442" s="262" t="str">
        <f t="shared" si="123"/>
        <v/>
      </c>
      <c r="F442" s="262" t="str">
        <f t="shared" si="124"/>
        <v/>
      </c>
      <c r="G442" s="262" t="str">
        <f t="shared" si="125"/>
        <v/>
      </c>
      <c r="H442" s="679" t="str">
        <f t="shared" si="126"/>
        <v/>
      </c>
      <c r="I442" s="446" t="str">
        <f t="shared" ref="I442:I451" si="140">VLOOKUP($C442,$AH$301:$AT$315,7,FALSE)</f>
        <v/>
      </c>
      <c r="J442" s="446" t="str">
        <f t="shared" ref="J442:J451" si="141">VLOOKUP($C442,$AH$301:$AT$315,10,FALSE)</f>
        <v/>
      </c>
      <c r="K442" s="447" t="str">
        <f t="shared" ref="K442:K451" si="142">VLOOKUP($C442,$AH$301:$AT$315,13,FALSE)</f>
        <v/>
      </c>
      <c r="L442" s="355">
        <f t="shared" si="132"/>
        <v>0</v>
      </c>
      <c r="M442" s="356">
        <f t="shared" si="133"/>
        <v>0</v>
      </c>
      <c r="N442" s="357">
        <f t="shared" si="134"/>
        <v>0</v>
      </c>
      <c r="O442" s="435"/>
      <c r="P442" s="435"/>
      <c r="Q442" s="435"/>
      <c r="R442" s="435"/>
      <c r="S442" s="435"/>
      <c r="T442" s="738" t="str">
        <f>IF($C442="","",HLOOKUP($C442,'Subpart I Tables'!$C$49:$M$76,16,FALSE))</f>
        <v/>
      </c>
      <c r="U442" s="739" t="str">
        <f>IF($C442="","",HLOOKUP($C442,'Subpart I Tables'!$C$49:$M$76,17,FALSE))</f>
        <v/>
      </c>
      <c r="V442" s="740" t="str">
        <f>IF($C442="","",HLOOKUP($C442,'Subpart I Tables'!$C$49:$M$76,18,FALSE))</f>
        <v/>
      </c>
      <c r="W442" s="398"/>
      <c r="X442" s="435"/>
      <c r="Y442" s="435"/>
      <c r="Z442" s="435"/>
      <c r="AA442" s="435"/>
      <c r="AB442" s="435"/>
      <c r="AC442" s="435"/>
      <c r="AD442" s="435"/>
      <c r="AE442" s="435"/>
      <c r="AF442" s="435"/>
    </row>
    <row r="443" spans="1:32" s="436" customFormat="1" ht="18" customHeight="1" x14ac:dyDescent="0.25">
      <c r="A443" s="435"/>
      <c r="B443" s="923"/>
      <c r="C443" s="678" t="str">
        <f t="shared" si="139"/>
        <v/>
      </c>
      <c r="D443" s="262" t="str">
        <f t="shared" si="139"/>
        <v/>
      </c>
      <c r="E443" s="262" t="str">
        <f t="shared" si="123"/>
        <v/>
      </c>
      <c r="F443" s="262" t="str">
        <f t="shared" si="124"/>
        <v/>
      </c>
      <c r="G443" s="262" t="str">
        <f t="shared" si="125"/>
        <v/>
      </c>
      <c r="H443" s="679" t="str">
        <f t="shared" si="126"/>
        <v/>
      </c>
      <c r="I443" s="446" t="str">
        <f t="shared" si="140"/>
        <v/>
      </c>
      <c r="J443" s="446" t="str">
        <f t="shared" si="141"/>
        <v/>
      </c>
      <c r="K443" s="447" t="str">
        <f t="shared" si="142"/>
        <v/>
      </c>
      <c r="L443" s="355">
        <f t="shared" si="132"/>
        <v>0</v>
      </c>
      <c r="M443" s="356">
        <f t="shared" si="133"/>
        <v>0</v>
      </c>
      <c r="N443" s="357">
        <f t="shared" si="134"/>
        <v>0</v>
      </c>
      <c r="O443" s="435"/>
      <c r="P443" s="435"/>
      <c r="Q443" s="435"/>
      <c r="R443" s="435"/>
      <c r="S443" s="435"/>
      <c r="T443" s="738" t="str">
        <f>IF($C443="","",HLOOKUP($C443,'Subpart I Tables'!$C$49:$M$76,16,FALSE))</f>
        <v/>
      </c>
      <c r="U443" s="739" t="str">
        <f>IF($C443="","",HLOOKUP($C443,'Subpart I Tables'!$C$49:$M$76,17,FALSE))</f>
        <v/>
      </c>
      <c r="V443" s="740" t="str">
        <f>IF($C443="","",HLOOKUP($C443,'Subpart I Tables'!$C$49:$M$76,18,FALSE))</f>
        <v/>
      </c>
      <c r="W443" s="398"/>
      <c r="X443" s="435"/>
      <c r="Y443" s="435"/>
      <c r="Z443" s="435"/>
      <c r="AA443" s="435"/>
      <c r="AB443" s="435"/>
      <c r="AC443" s="435"/>
      <c r="AD443" s="435"/>
      <c r="AE443" s="435"/>
      <c r="AF443" s="435"/>
    </row>
    <row r="444" spans="1:32" s="436" customFormat="1" ht="18" customHeight="1" x14ac:dyDescent="0.25">
      <c r="A444" s="435"/>
      <c r="B444" s="923"/>
      <c r="C444" s="678" t="str">
        <f t="shared" si="139"/>
        <v/>
      </c>
      <c r="D444" s="262" t="str">
        <f t="shared" si="139"/>
        <v/>
      </c>
      <c r="E444" s="262" t="str">
        <f t="shared" si="123"/>
        <v/>
      </c>
      <c r="F444" s="262" t="str">
        <f t="shared" si="124"/>
        <v/>
      </c>
      <c r="G444" s="262" t="str">
        <f t="shared" si="125"/>
        <v/>
      </c>
      <c r="H444" s="679" t="str">
        <f t="shared" si="126"/>
        <v/>
      </c>
      <c r="I444" s="446" t="str">
        <f t="shared" si="140"/>
        <v/>
      </c>
      <c r="J444" s="446" t="str">
        <f t="shared" si="141"/>
        <v/>
      </c>
      <c r="K444" s="447" t="str">
        <f t="shared" si="142"/>
        <v/>
      </c>
      <c r="L444" s="355">
        <f t="shared" si="132"/>
        <v>0</v>
      </c>
      <c r="M444" s="356">
        <f t="shared" si="133"/>
        <v>0</v>
      </c>
      <c r="N444" s="357">
        <f t="shared" si="134"/>
        <v>0</v>
      </c>
      <c r="O444" s="435"/>
      <c r="P444" s="435"/>
      <c r="Q444" s="435"/>
      <c r="R444" s="435"/>
      <c r="S444" s="435"/>
      <c r="T444" s="738" t="str">
        <f>IF($C444="","",HLOOKUP($C444,'Subpart I Tables'!$C$49:$M$76,16,FALSE))</f>
        <v/>
      </c>
      <c r="U444" s="739" t="str">
        <f>IF($C444="","",HLOOKUP($C444,'Subpart I Tables'!$C$49:$M$76,17,FALSE))</f>
        <v/>
      </c>
      <c r="V444" s="740" t="str">
        <f>IF($C444="","",HLOOKUP($C444,'Subpart I Tables'!$C$49:$M$76,18,FALSE))</f>
        <v/>
      </c>
      <c r="W444" s="398"/>
      <c r="X444" s="435"/>
      <c r="Y444" s="435"/>
      <c r="Z444" s="435"/>
      <c r="AA444" s="435"/>
      <c r="AB444" s="435"/>
      <c r="AC444" s="435"/>
      <c r="AD444" s="435"/>
      <c r="AE444" s="435"/>
      <c r="AF444" s="435"/>
    </row>
    <row r="445" spans="1:32" s="436" customFormat="1" ht="18" customHeight="1" x14ac:dyDescent="0.25">
      <c r="A445" s="435"/>
      <c r="B445" s="923"/>
      <c r="C445" s="678" t="str">
        <f t="shared" si="139"/>
        <v/>
      </c>
      <c r="D445" s="262" t="str">
        <f t="shared" si="139"/>
        <v/>
      </c>
      <c r="E445" s="262" t="str">
        <f t="shared" si="123"/>
        <v/>
      </c>
      <c r="F445" s="262" t="str">
        <f t="shared" si="124"/>
        <v/>
      </c>
      <c r="G445" s="262" t="str">
        <f t="shared" si="125"/>
        <v/>
      </c>
      <c r="H445" s="679" t="str">
        <f t="shared" si="126"/>
        <v/>
      </c>
      <c r="I445" s="446" t="str">
        <f t="shared" si="140"/>
        <v/>
      </c>
      <c r="J445" s="446" t="str">
        <f t="shared" si="141"/>
        <v/>
      </c>
      <c r="K445" s="447" t="str">
        <f t="shared" si="142"/>
        <v/>
      </c>
      <c r="L445" s="355">
        <f t="shared" si="132"/>
        <v>0</v>
      </c>
      <c r="M445" s="356">
        <f t="shared" si="133"/>
        <v>0</v>
      </c>
      <c r="N445" s="357">
        <f t="shared" si="134"/>
        <v>0</v>
      </c>
      <c r="O445" s="435"/>
      <c r="P445" s="435"/>
      <c r="Q445" s="435"/>
      <c r="R445" s="435"/>
      <c r="S445" s="435"/>
      <c r="T445" s="738" t="str">
        <f>IF($C445="","",HLOOKUP($C445,'Subpart I Tables'!$C$49:$M$76,16,FALSE))</f>
        <v/>
      </c>
      <c r="U445" s="739" t="str">
        <f>IF($C445="","",HLOOKUP($C445,'Subpart I Tables'!$C$49:$M$76,17,FALSE))</f>
        <v/>
      </c>
      <c r="V445" s="740" t="str">
        <f>IF($C445="","",HLOOKUP($C445,'Subpart I Tables'!$C$49:$M$76,18,FALSE))</f>
        <v/>
      </c>
      <c r="W445" s="398"/>
      <c r="X445" s="435"/>
      <c r="Y445" s="435"/>
      <c r="Z445" s="435"/>
      <c r="AA445" s="435"/>
      <c r="AB445" s="435"/>
      <c r="AC445" s="435"/>
      <c r="AD445" s="435"/>
      <c r="AE445" s="435"/>
      <c r="AF445" s="435"/>
    </row>
    <row r="446" spans="1:32" s="436" customFormat="1" ht="18" customHeight="1" x14ac:dyDescent="0.25">
      <c r="A446" s="435"/>
      <c r="B446" s="923"/>
      <c r="C446" s="678" t="str">
        <f t="shared" si="139"/>
        <v/>
      </c>
      <c r="D446" s="262" t="str">
        <f t="shared" si="139"/>
        <v/>
      </c>
      <c r="E446" s="262" t="str">
        <f t="shared" si="123"/>
        <v/>
      </c>
      <c r="F446" s="262" t="str">
        <f t="shared" si="124"/>
        <v/>
      </c>
      <c r="G446" s="262" t="str">
        <f t="shared" si="125"/>
        <v/>
      </c>
      <c r="H446" s="679" t="str">
        <f t="shared" si="126"/>
        <v/>
      </c>
      <c r="I446" s="446" t="str">
        <f t="shared" si="140"/>
        <v/>
      </c>
      <c r="J446" s="446" t="str">
        <f t="shared" si="141"/>
        <v/>
      </c>
      <c r="K446" s="447" t="str">
        <f t="shared" si="142"/>
        <v/>
      </c>
      <c r="L446" s="355">
        <f t="shared" si="132"/>
        <v>0</v>
      </c>
      <c r="M446" s="356">
        <f t="shared" si="133"/>
        <v>0</v>
      </c>
      <c r="N446" s="357">
        <f t="shared" si="134"/>
        <v>0</v>
      </c>
      <c r="O446" s="435"/>
      <c r="P446" s="435"/>
      <c r="Q446" s="435"/>
      <c r="R446" s="435"/>
      <c r="S446" s="435"/>
      <c r="T446" s="738" t="str">
        <f>IF($C446="","",HLOOKUP($C446,'Subpart I Tables'!$C$49:$M$76,16,FALSE))</f>
        <v/>
      </c>
      <c r="U446" s="739" t="str">
        <f>IF($C446="","",HLOOKUP($C446,'Subpart I Tables'!$C$49:$M$76,17,FALSE))</f>
        <v/>
      </c>
      <c r="V446" s="740" t="str">
        <f>IF($C446="","",HLOOKUP($C446,'Subpart I Tables'!$C$49:$M$76,18,FALSE))</f>
        <v/>
      </c>
      <c r="W446" s="398"/>
      <c r="X446" s="435"/>
      <c r="Y446" s="435"/>
      <c r="Z446" s="435"/>
      <c r="AA446" s="435"/>
      <c r="AB446" s="435"/>
      <c r="AC446" s="435"/>
      <c r="AD446" s="435"/>
      <c r="AE446" s="435"/>
      <c r="AF446" s="435"/>
    </row>
    <row r="447" spans="1:32" s="436" customFormat="1" ht="18" customHeight="1" x14ac:dyDescent="0.25">
      <c r="A447" s="435"/>
      <c r="B447" s="923"/>
      <c r="C447" s="678" t="str">
        <f t="shared" si="139"/>
        <v/>
      </c>
      <c r="D447" s="262" t="str">
        <f t="shared" si="139"/>
        <v/>
      </c>
      <c r="E447" s="262" t="str">
        <f t="shared" si="123"/>
        <v/>
      </c>
      <c r="F447" s="262" t="str">
        <f t="shared" si="124"/>
        <v/>
      </c>
      <c r="G447" s="262" t="str">
        <f t="shared" si="125"/>
        <v/>
      </c>
      <c r="H447" s="679" t="str">
        <f t="shared" si="126"/>
        <v/>
      </c>
      <c r="I447" s="446" t="str">
        <f t="shared" si="140"/>
        <v/>
      </c>
      <c r="J447" s="446" t="str">
        <f t="shared" si="141"/>
        <v/>
      </c>
      <c r="K447" s="447" t="str">
        <f t="shared" si="142"/>
        <v/>
      </c>
      <c r="L447" s="355">
        <f t="shared" si="132"/>
        <v>0</v>
      </c>
      <c r="M447" s="356">
        <f t="shared" si="133"/>
        <v>0</v>
      </c>
      <c r="N447" s="357">
        <f t="shared" si="134"/>
        <v>0</v>
      </c>
      <c r="O447" s="435"/>
      <c r="P447" s="435"/>
      <c r="Q447" s="435"/>
      <c r="R447" s="435"/>
      <c r="S447" s="435"/>
      <c r="T447" s="738" t="str">
        <f>IF($C447="","",HLOOKUP($C447,'Subpart I Tables'!$C$49:$M$76,16,FALSE))</f>
        <v/>
      </c>
      <c r="U447" s="739" t="str">
        <f>IF($C447="","",HLOOKUP($C447,'Subpart I Tables'!$C$49:$M$76,17,FALSE))</f>
        <v/>
      </c>
      <c r="V447" s="740" t="str">
        <f>IF($C447="","",HLOOKUP($C447,'Subpart I Tables'!$C$49:$M$76,18,FALSE))</f>
        <v/>
      </c>
      <c r="W447" s="398"/>
      <c r="X447" s="435"/>
      <c r="Y447" s="435"/>
      <c r="Z447" s="435"/>
      <c r="AA447" s="435"/>
      <c r="AB447" s="435"/>
      <c r="AC447" s="435"/>
      <c r="AD447" s="435"/>
      <c r="AE447" s="435"/>
      <c r="AF447" s="435"/>
    </row>
    <row r="448" spans="1:32" s="436" customFormat="1" ht="18" customHeight="1" x14ac:dyDescent="0.25">
      <c r="A448" s="435"/>
      <c r="B448" s="923"/>
      <c r="C448" s="678" t="str">
        <f t="shared" si="139"/>
        <v/>
      </c>
      <c r="D448" s="262" t="str">
        <f t="shared" si="139"/>
        <v/>
      </c>
      <c r="E448" s="262" t="str">
        <f t="shared" si="123"/>
        <v/>
      </c>
      <c r="F448" s="262" t="str">
        <f t="shared" si="124"/>
        <v/>
      </c>
      <c r="G448" s="262" t="str">
        <f t="shared" si="125"/>
        <v/>
      </c>
      <c r="H448" s="679" t="str">
        <f t="shared" si="126"/>
        <v/>
      </c>
      <c r="I448" s="446" t="str">
        <f t="shared" si="140"/>
        <v/>
      </c>
      <c r="J448" s="446" t="str">
        <f t="shared" si="141"/>
        <v/>
      </c>
      <c r="K448" s="447" t="str">
        <f t="shared" si="142"/>
        <v/>
      </c>
      <c r="L448" s="355">
        <f t="shared" si="132"/>
        <v>0</v>
      </c>
      <c r="M448" s="356">
        <f t="shared" si="133"/>
        <v>0</v>
      </c>
      <c r="N448" s="357">
        <f t="shared" si="134"/>
        <v>0</v>
      </c>
      <c r="O448" s="435"/>
      <c r="P448" s="435"/>
      <c r="Q448" s="435"/>
      <c r="R448" s="435"/>
      <c r="S448" s="435"/>
      <c r="T448" s="738" t="str">
        <f>IF($C448="","",HLOOKUP($C448,'Subpart I Tables'!$C$49:$M$76,16,FALSE))</f>
        <v/>
      </c>
      <c r="U448" s="739" t="str">
        <f>IF($C448="","",HLOOKUP($C448,'Subpart I Tables'!$C$49:$M$76,17,FALSE))</f>
        <v/>
      </c>
      <c r="V448" s="740" t="str">
        <f>IF($C448="","",HLOOKUP($C448,'Subpart I Tables'!$C$49:$M$76,18,FALSE))</f>
        <v/>
      </c>
      <c r="W448" s="398"/>
      <c r="X448" s="435"/>
      <c r="Y448" s="435"/>
      <c r="Z448" s="435"/>
      <c r="AA448" s="435"/>
      <c r="AB448" s="435"/>
      <c r="AC448" s="435"/>
      <c r="AD448" s="435"/>
      <c r="AE448" s="435"/>
      <c r="AF448" s="435"/>
    </row>
    <row r="449" spans="1:32" s="436" customFormat="1" ht="18" customHeight="1" x14ac:dyDescent="0.25">
      <c r="A449" s="435"/>
      <c r="B449" s="923"/>
      <c r="C449" s="678" t="str">
        <f t="shared" si="139"/>
        <v/>
      </c>
      <c r="D449" s="262" t="str">
        <f t="shared" si="139"/>
        <v/>
      </c>
      <c r="E449" s="262" t="str">
        <f t="shared" si="123"/>
        <v/>
      </c>
      <c r="F449" s="262" t="str">
        <f t="shared" si="124"/>
        <v/>
      </c>
      <c r="G449" s="262" t="str">
        <f t="shared" si="125"/>
        <v/>
      </c>
      <c r="H449" s="679" t="str">
        <f t="shared" si="126"/>
        <v/>
      </c>
      <c r="I449" s="446" t="str">
        <f t="shared" si="140"/>
        <v/>
      </c>
      <c r="J449" s="446" t="str">
        <f t="shared" si="141"/>
        <v/>
      </c>
      <c r="K449" s="447" t="str">
        <f t="shared" si="142"/>
        <v/>
      </c>
      <c r="L449" s="355">
        <f t="shared" si="132"/>
        <v>0</v>
      </c>
      <c r="M449" s="356">
        <f t="shared" si="133"/>
        <v>0</v>
      </c>
      <c r="N449" s="357">
        <f t="shared" si="134"/>
        <v>0</v>
      </c>
      <c r="O449" s="435"/>
      <c r="P449" s="435"/>
      <c r="Q449" s="435"/>
      <c r="R449" s="435"/>
      <c r="S449" s="435"/>
      <c r="T449" s="738" t="str">
        <f>IF($C449="","",HLOOKUP($C449,'Subpart I Tables'!$C$49:$M$76,16,FALSE))</f>
        <v/>
      </c>
      <c r="U449" s="739" t="str">
        <f>IF($C449="","",HLOOKUP($C449,'Subpart I Tables'!$C$49:$M$76,17,FALSE))</f>
        <v/>
      </c>
      <c r="V449" s="740" t="str">
        <f>IF($C449="","",HLOOKUP($C449,'Subpart I Tables'!$C$49:$M$76,18,FALSE))</f>
        <v/>
      </c>
      <c r="W449" s="398"/>
      <c r="X449" s="435"/>
      <c r="Y449" s="435"/>
      <c r="Z449" s="435"/>
      <c r="AA449" s="435"/>
      <c r="AB449" s="435"/>
      <c r="AC449" s="435"/>
      <c r="AD449" s="435"/>
      <c r="AE449" s="435"/>
      <c r="AF449" s="435"/>
    </row>
    <row r="450" spans="1:32" x14ac:dyDescent="0.2">
      <c r="A450" s="435"/>
      <c r="B450" s="923"/>
      <c r="C450" s="678" t="str">
        <f t="shared" si="139"/>
        <v/>
      </c>
      <c r="D450" s="262" t="str">
        <f t="shared" si="139"/>
        <v/>
      </c>
      <c r="E450" s="262" t="str">
        <f t="shared" si="123"/>
        <v/>
      </c>
      <c r="F450" s="262" t="str">
        <f t="shared" si="124"/>
        <v/>
      </c>
      <c r="G450" s="262" t="str">
        <f t="shared" si="125"/>
        <v/>
      </c>
      <c r="H450" s="679" t="str">
        <f t="shared" si="126"/>
        <v/>
      </c>
      <c r="I450" s="446" t="str">
        <f t="shared" si="140"/>
        <v/>
      </c>
      <c r="J450" s="446" t="str">
        <f t="shared" si="141"/>
        <v/>
      </c>
      <c r="K450" s="447" t="str">
        <f t="shared" si="142"/>
        <v/>
      </c>
      <c r="L450" s="355">
        <f t="shared" si="132"/>
        <v>0</v>
      </c>
      <c r="M450" s="356">
        <f t="shared" si="133"/>
        <v>0</v>
      </c>
      <c r="N450" s="357">
        <f t="shared" si="134"/>
        <v>0</v>
      </c>
      <c r="O450" s="435"/>
      <c r="P450" s="435"/>
      <c r="Q450" s="435"/>
      <c r="R450" s="435"/>
      <c r="S450" s="435"/>
      <c r="T450" s="738" t="str">
        <f>IF($C450="","",HLOOKUP($C450,'Subpart I Tables'!$C$49:$M$76,16,FALSE))</f>
        <v/>
      </c>
      <c r="U450" s="739" t="str">
        <f>IF($C450="","",HLOOKUP($C450,'Subpart I Tables'!$C$49:$M$76,17,FALSE))</f>
        <v/>
      </c>
      <c r="V450" s="740" t="str">
        <f>IF($C450="","",HLOOKUP($C450,'Subpart I Tables'!$C$49:$M$76,18,FALSE))</f>
        <v/>
      </c>
      <c r="W450" s="398"/>
      <c r="X450" s="234"/>
      <c r="Y450" s="234"/>
      <c r="Z450" s="234"/>
      <c r="AA450" s="234"/>
      <c r="AB450" s="234"/>
      <c r="AC450" s="234"/>
      <c r="AD450" s="234"/>
      <c r="AE450" s="234"/>
      <c r="AF450" s="234"/>
    </row>
    <row r="451" spans="1:32" s="436" customFormat="1" ht="18" customHeight="1" thickBot="1" x14ac:dyDescent="0.3">
      <c r="A451" s="435"/>
      <c r="B451" s="924"/>
      <c r="C451" s="427" t="str">
        <f t="shared" si="139"/>
        <v/>
      </c>
      <c r="D451" s="275" t="str">
        <f t="shared" si="139"/>
        <v/>
      </c>
      <c r="E451" s="275" t="str">
        <f t="shared" ref="E451:E473" si="143">IF(ISNA(T451),0,T451)</f>
        <v/>
      </c>
      <c r="F451" s="275" t="str">
        <f t="shared" ref="F451:F473" si="144">IF(ISNA(U451),0,U451)</f>
        <v/>
      </c>
      <c r="G451" s="275" t="str">
        <f t="shared" ref="G451:G473" si="145">IF(ISNA(V451),0,V451)</f>
        <v/>
      </c>
      <c r="H451" s="681" t="str">
        <f t="shared" si="126"/>
        <v/>
      </c>
      <c r="I451" s="449" t="str">
        <f t="shared" si="140"/>
        <v/>
      </c>
      <c r="J451" s="449" t="str">
        <f t="shared" si="141"/>
        <v/>
      </c>
      <c r="K451" s="450" t="str">
        <f t="shared" si="142"/>
        <v/>
      </c>
      <c r="L451" s="371">
        <f t="shared" si="132"/>
        <v>0</v>
      </c>
      <c r="M451" s="372">
        <f t="shared" si="133"/>
        <v>0</v>
      </c>
      <c r="N451" s="373">
        <f t="shared" si="134"/>
        <v>0</v>
      </c>
      <c r="O451" s="435"/>
      <c r="P451" s="435"/>
      <c r="Q451" s="435"/>
      <c r="R451" s="435"/>
      <c r="S451" s="435"/>
      <c r="T451" s="744" t="str">
        <f>IF($C451="","",HLOOKUP($C451,'Subpart I Tables'!$C$49:$M$76,16,FALSE))</f>
        <v/>
      </c>
      <c r="U451" s="745" t="str">
        <f>IF($C451="","",HLOOKUP($C451,'Subpart I Tables'!$C$49:$M$76,17,FALSE))</f>
        <v/>
      </c>
      <c r="V451" s="746" t="str">
        <f>IF($C451="","",HLOOKUP($C451,'Subpart I Tables'!$C$49:$M$76,18,FALSE))</f>
        <v/>
      </c>
      <c r="W451" s="398"/>
      <c r="X451" s="435"/>
      <c r="Y451" s="435"/>
      <c r="Z451" s="435"/>
      <c r="AA451" s="435"/>
      <c r="AB451" s="435"/>
      <c r="AC451" s="435"/>
      <c r="AD451" s="435"/>
      <c r="AE451" s="435"/>
      <c r="AF451" s="435"/>
    </row>
    <row r="452" spans="1:32" s="436" customFormat="1" ht="18" customHeight="1" x14ac:dyDescent="0.25">
      <c r="A452" s="435"/>
      <c r="B452" s="940" t="s">
        <v>15</v>
      </c>
      <c r="C452" s="256" t="str">
        <f>C388</f>
        <v/>
      </c>
      <c r="D452" s="256" t="str">
        <f>D388</f>
        <v/>
      </c>
      <c r="E452" s="256" t="str">
        <f t="shared" si="143"/>
        <v/>
      </c>
      <c r="F452" s="256" t="str">
        <f t="shared" si="144"/>
        <v/>
      </c>
      <c r="G452" s="256" t="str">
        <f t="shared" si="145"/>
        <v/>
      </c>
      <c r="H452" s="669" t="str">
        <f t="shared" si="126"/>
        <v/>
      </c>
      <c r="I452" s="443" t="str">
        <f>VLOOKUP($C452,$AH$316:$AT$330,7,FALSE)</f>
        <v/>
      </c>
      <c r="J452" s="443" t="str">
        <f>VLOOKUP($C452,$AH$316:$AT$330,10,FALSE)</f>
        <v/>
      </c>
      <c r="K452" s="444" t="str">
        <f>VLOOKUP($C452,$AH$316:$AT$330,13,FALSE)</f>
        <v/>
      </c>
      <c r="L452" s="347">
        <f t="shared" si="132"/>
        <v>0</v>
      </c>
      <c r="M452" s="348">
        <f t="shared" si="133"/>
        <v>0</v>
      </c>
      <c r="N452" s="349">
        <f t="shared" si="134"/>
        <v>0</v>
      </c>
      <c r="O452" s="435"/>
      <c r="P452" s="435"/>
      <c r="Q452" s="435"/>
      <c r="R452" s="435"/>
      <c r="S452" s="435"/>
      <c r="T452" s="729" t="str">
        <f>IF($C452="","",HLOOKUP($C452,'Subpart I Tables'!$C$49:$M$76,21,FALSE))</f>
        <v/>
      </c>
      <c r="U452" s="730" t="str">
        <f>IF($C452="","",HLOOKUP($C452,'Subpart I Tables'!$C$49:$M$76,22,FALSE))</f>
        <v/>
      </c>
      <c r="V452" s="731" t="str">
        <f>IF($C452="","",HLOOKUP($C452,'Subpart I Tables'!$C$49:$M$76,23,FALSE))</f>
        <v/>
      </c>
      <c r="W452" s="398"/>
      <c r="X452" s="435"/>
      <c r="Y452" s="435"/>
      <c r="Z452" s="435"/>
      <c r="AA452" s="435"/>
      <c r="AB452" s="435"/>
      <c r="AC452" s="435"/>
      <c r="AD452" s="435"/>
      <c r="AE452" s="435"/>
      <c r="AF452" s="435"/>
    </row>
    <row r="453" spans="1:32" s="436" customFormat="1" ht="18" customHeight="1" x14ac:dyDescent="0.25">
      <c r="A453" s="435"/>
      <c r="B453" s="941"/>
      <c r="C453" s="262" t="str">
        <f t="shared" ref="C453:D462" si="146">C389</f>
        <v/>
      </c>
      <c r="D453" s="262" t="str">
        <f t="shared" si="146"/>
        <v/>
      </c>
      <c r="E453" s="262" t="str">
        <f t="shared" si="143"/>
        <v/>
      </c>
      <c r="F453" s="262" t="str">
        <f t="shared" si="144"/>
        <v/>
      </c>
      <c r="G453" s="262" t="str">
        <f t="shared" si="145"/>
        <v/>
      </c>
      <c r="H453" s="679" t="str">
        <f t="shared" ref="H453:H473" si="147">IF(F389=0,"",F389)</f>
        <v/>
      </c>
      <c r="I453" s="446" t="str">
        <f t="shared" ref="I453:I462" si="148">VLOOKUP($C453,$AH$316:$AT$330,7,FALSE)</f>
        <v/>
      </c>
      <c r="J453" s="446" t="str">
        <f t="shared" ref="J453:J462" si="149">VLOOKUP($C453,$AH$316:$AT$330,10,FALSE)</f>
        <v/>
      </c>
      <c r="K453" s="447" t="str">
        <f t="shared" ref="K453:K462" si="150">VLOOKUP($C453,$AH$316:$AT$330,13,FALSE)</f>
        <v/>
      </c>
      <c r="L453" s="355">
        <f t="shared" si="132"/>
        <v>0</v>
      </c>
      <c r="M453" s="356">
        <f t="shared" si="133"/>
        <v>0</v>
      </c>
      <c r="N453" s="357">
        <f t="shared" si="134"/>
        <v>0</v>
      </c>
      <c r="O453" s="435"/>
      <c r="P453" s="435"/>
      <c r="Q453" s="435"/>
      <c r="R453" s="435"/>
      <c r="S453" s="435"/>
      <c r="T453" s="732" t="str">
        <f>IF($C453="","",HLOOKUP($C453,'Subpart I Tables'!$C$49:$M$76,21,FALSE))</f>
        <v/>
      </c>
      <c r="U453" s="733" t="str">
        <f>IF($C453="","",HLOOKUP($C453,'Subpart I Tables'!$C$49:$M$76,22,FALSE))</f>
        <v/>
      </c>
      <c r="V453" s="734" t="str">
        <f>IF($C453="","",HLOOKUP($C453,'Subpart I Tables'!$C$49:$M$76,23,FALSE))</f>
        <v/>
      </c>
      <c r="W453" s="398"/>
      <c r="X453" s="435"/>
      <c r="Y453" s="435"/>
      <c r="Z453" s="435"/>
      <c r="AA453" s="435"/>
      <c r="AB453" s="435"/>
      <c r="AC453" s="435"/>
      <c r="AD453" s="435"/>
      <c r="AE453" s="435"/>
      <c r="AF453" s="435"/>
    </row>
    <row r="454" spans="1:32" s="436" customFormat="1" ht="18" customHeight="1" x14ac:dyDescent="0.25">
      <c r="A454" s="435"/>
      <c r="B454" s="941"/>
      <c r="C454" s="262" t="str">
        <f t="shared" si="146"/>
        <v/>
      </c>
      <c r="D454" s="262" t="str">
        <f t="shared" si="146"/>
        <v/>
      </c>
      <c r="E454" s="262" t="str">
        <f t="shared" si="143"/>
        <v/>
      </c>
      <c r="F454" s="262" t="str">
        <f t="shared" si="144"/>
        <v/>
      </c>
      <c r="G454" s="262" t="str">
        <f t="shared" si="145"/>
        <v/>
      </c>
      <c r="H454" s="679" t="str">
        <f t="shared" si="147"/>
        <v/>
      </c>
      <c r="I454" s="446" t="str">
        <f t="shared" si="148"/>
        <v/>
      </c>
      <c r="J454" s="446" t="str">
        <f t="shared" si="149"/>
        <v/>
      </c>
      <c r="K454" s="447" t="str">
        <f t="shared" si="150"/>
        <v/>
      </c>
      <c r="L454" s="355">
        <f t="shared" si="132"/>
        <v>0</v>
      </c>
      <c r="M454" s="356">
        <f t="shared" si="133"/>
        <v>0</v>
      </c>
      <c r="N454" s="357">
        <f t="shared" si="134"/>
        <v>0</v>
      </c>
      <c r="O454" s="435"/>
      <c r="P454" s="435"/>
      <c r="Q454" s="435"/>
      <c r="R454" s="435"/>
      <c r="S454" s="435"/>
      <c r="T454" s="732" t="str">
        <f>IF($C454="","",HLOOKUP($C454,'Subpart I Tables'!$C$49:$M$76,21,FALSE))</f>
        <v/>
      </c>
      <c r="U454" s="733" t="str">
        <f>IF($C454="","",HLOOKUP($C454,'Subpart I Tables'!$C$49:$M$76,22,FALSE))</f>
        <v/>
      </c>
      <c r="V454" s="734" t="str">
        <f>IF($C454="","",HLOOKUP($C454,'Subpart I Tables'!$C$49:$M$76,23,FALSE))</f>
        <v/>
      </c>
      <c r="W454" s="398"/>
      <c r="X454" s="435"/>
      <c r="Y454" s="435"/>
      <c r="Z454" s="435"/>
      <c r="AA454" s="435"/>
      <c r="AB454" s="435"/>
      <c r="AC454" s="435"/>
      <c r="AD454" s="435"/>
      <c r="AE454" s="435"/>
      <c r="AF454" s="435"/>
    </row>
    <row r="455" spans="1:32" s="436" customFormat="1" ht="18" customHeight="1" x14ac:dyDescent="0.25">
      <c r="A455" s="435"/>
      <c r="B455" s="941"/>
      <c r="C455" s="262" t="str">
        <f t="shared" si="146"/>
        <v/>
      </c>
      <c r="D455" s="262" t="str">
        <f t="shared" si="146"/>
        <v/>
      </c>
      <c r="E455" s="262" t="str">
        <f t="shared" si="143"/>
        <v/>
      </c>
      <c r="F455" s="262" t="str">
        <f t="shared" si="144"/>
        <v/>
      </c>
      <c r="G455" s="262" t="str">
        <f t="shared" si="145"/>
        <v/>
      </c>
      <c r="H455" s="679" t="str">
        <f t="shared" si="147"/>
        <v/>
      </c>
      <c r="I455" s="446" t="str">
        <f t="shared" si="148"/>
        <v/>
      </c>
      <c r="J455" s="446" t="str">
        <f t="shared" si="149"/>
        <v/>
      </c>
      <c r="K455" s="447" t="str">
        <f t="shared" si="150"/>
        <v/>
      </c>
      <c r="L455" s="355">
        <f t="shared" si="132"/>
        <v>0</v>
      </c>
      <c r="M455" s="356">
        <f t="shared" si="133"/>
        <v>0</v>
      </c>
      <c r="N455" s="357">
        <f t="shared" si="134"/>
        <v>0</v>
      </c>
      <c r="O455" s="435"/>
      <c r="P455" s="435"/>
      <c r="Q455" s="435"/>
      <c r="R455" s="435"/>
      <c r="S455" s="435"/>
      <c r="T455" s="732" t="str">
        <f>IF($C455="","",HLOOKUP($C455,'Subpart I Tables'!$C$49:$M$76,21,FALSE))</f>
        <v/>
      </c>
      <c r="U455" s="733" t="str">
        <f>IF($C455="","",HLOOKUP($C455,'Subpart I Tables'!$C$49:$M$76,22,FALSE))</f>
        <v/>
      </c>
      <c r="V455" s="734" t="str">
        <f>IF($C455="","",HLOOKUP($C455,'Subpart I Tables'!$C$49:$M$76,23,FALSE))</f>
        <v/>
      </c>
      <c r="W455" s="398"/>
      <c r="X455" s="435"/>
      <c r="Y455" s="435"/>
      <c r="Z455" s="435"/>
      <c r="AA455" s="435"/>
      <c r="AB455" s="435"/>
      <c r="AC455" s="435"/>
      <c r="AD455" s="435"/>
      <c r="AE455" s="435"/>
      <c r="AF455" s="435"/>
    </row>
    <row r="456" spans="1:32" s="436" customFormat="1" ht="18" customHeight="1" x14ac:dyDescent="0.25">
      <c r="A456" s="435"/>
      <c r="B456" s="941"/>
      <c r="C456" s="262" t="str">
        <f t="shared" si="146"/>
        <v/>
      </c>
      <c r="D456" s="262" t="str">
        <f t="shared" si="146"/>
        <v/>
      </c>
      <c r="E456" s="262" t="str">
        <f t="shared" si="143"/>
        <v/>
      </c>
      <c r="F456" s="262" t="str">
        <f t="shared" si="144"/>
        <v/>
      </c>
      <c r="G456" s="262" t="str">
        <f t="shared" si="145"/>
        <v/>
      </c>
      <c r="H456" s="679" t="str">
        <f t="shared" si="147"/>
        <v/>
      </c>
      <c r="I456" s="446" t="str">
        <f t="shared" si="148"/>
        <v/>
      </c>
      <c r="J456" s="446" t="str">
        <f t="shared" si="149"/>
        <v/>
      </c>
      <c r="K456" s="447" t="str">
        <f t="shared" si="150"/>
        <v/>
      </c>
      <c r="L456" s="355">
        <f t="shared" si="132"/>
        <v>0</v>
      </c>
      <c r="M456" s="356">
        <f t="shared" si="133"/>
        <v>0</v>
      </c>
      <c r="N456" s="357">
        <f t="shared" si="134"/>
        <v>0</v>
      </c>
      <c r="O456" s="435"/>
      <c r="P456" s="435"/>
      <c r="Q456" s="435"/>
      <c r="R456" s="435"/>
      <c r="S456" s="435"/>
      <c r="T456" s="732" t="str">
        <f>IF($C456="","",HLOOKUP($C456,'Subpart I Tables'!$C$49:$M$76,21,FALSE))</f>
        <v/>
      </c>
      <c r="U456" s="733" t="str">
        <f>IF($C456="","",HLOOKUP($C456,'Subpart I Tables'!$C$49:$M$76,22,FALSE))</f>
        <v/>
      </c>
      <c r="V456" s="734" t="str">
        <f>IF($C456="","",HLOOKUP($C456,'Subpart I Tables'!$C$49:$M$76,23,FALSE))</f>
        <v/>
      </c>
      <c r="W456" s="398"/>
      <c r="X456" s="435"/>
      <c r="Y456" s="435"/>
      <c r="Z456" s="435"/>
      <c r="AA456" s="435"/>
      <c r="AB456" s="435"/>
      <c r="AC456" s="435"/>
      <c r="AD456" s="435"/>
      <c r="AE456" s="435"/>
      <c r="AF456" s="435"/>
    </row>
    <row r="457" spans="1:32" s="436" customFormat="1" ht="18" customHeight="1" x14ac:dyDescent="0.25">
      <c r="A457" s="435"/>
      <c r="B457" s="941"/>
      <c r="C457" s="262" t="str">
        <f t="shared" si="146"/>
        <v/>
      </c>
      <c r="D457" s="262" t="str">
        <f t="shared" si="146"/>
        <v/>
      </c>
      <c r="E457" s="262" t="str">
        <f t="shared" si="143"/>
        <v/>
      </c>
      <c r="F457" s="262" t="str">
        <f t="shared" si="144"/>
        <v/>
      </c>
      <c r="G457" s="262" t="str">
        <f t="shared" si="145"/>
        <v/>
      </c>
      <c r="H457" s="679" t="str">
        <f t="shared" si="147"/>
        <v/>
      </c>
      <c r="I457" s="446" t="str">
        <f t="shared" si="148"/>
        <v/>
      </c>
      <c r="J457" s="446" t="str">
        <f t="shared" si="149"/>
        <v/>
      </c>
      <c r="K457" s="447" t="str">
        <f t="shared" si="150"/>
        <v/>
      </c>
      <c r="L457" s="355">
        <f t="shared" si="132"/>
        <v>0</v>
      </c>
      <c r="M457" s="356">
        <f t="shared" si="133"/>
        <v>0</v>
      </c>
      <c r="N457" s="357">
        <f t="shared" si="134"/>
        <v>0</v>
      </c>
      <c r="O457" s="435"/>
      <c r="P457" s="435"/>
      <c r="Q457" s="435"/>
      <c r="R457" s="435"/>
      <c r="S457" s="435"/>
      <c r="T457" s="732" t="str">
        <f>IF($C457="","",HLOOKUP($C457,'Subpart I Tables'!$C$49:$M$76,21,FALSE))</f>
        <v/>
      </c>
      <c r="U457" s="733" t="str">
        <f>IF($C457="","",HLOOKUP($C457,'Subpart I Tables'!$C$49:$M$76,22,FALSE))</f>
        <v/>
      </c>
      <c r="V457" s="734" t="str">
        <f>IF($C457="","",HLOOKUP($C457,'Subpart I Tables'!$C$49:$M$76,23,FALSE))</f>
        <v/>
      </c>
      <c r="W457" s="398"/>
      <c r="X457" s="435"/>
      <c r="Y457" s="435"/>
      <c r="Z457" s="435"/>
      <c r="AA457" s="435"/>
      <c r="AB457" s="435"/>
      <c r="AC457" s="435"/>
      <c r="AD457" s="435"/>
      <c r="AE457" s="435"/>
      <c r="AF457" s="435"/>
    </row>
    <row r="458" spans="1:32" s="436" customFormat="1" ht="18" customHeight="1" x14ac:dyDescent="0.25">
      <c r="A458" s="435"/>
      <c r="B458" s="941"/>
      <c r="C458" s="262" t="str">
        <f t="shared" si="146"/>
        <v/>
      </c>
      <c r="D458" s="262" t="str">
        <f t="shared" si="146"/>
        <v/>
      </c>
      <c r="E458" s="262" t="str">
        <f t="shared" si="143"/>
        <v/>
      </c>
      <c r="F458" s="262" t="str">
        <f t="shared" si="144"/>
        <v/>
      </c>
      <c r="G458" s="262" t="str">
        <f t="shared" si="145"/>
        <v/>
      </c>
      <c r="H458" s="679" t="str">
        <f t="shared" si="147"/>
        <v/>
      </c>
      <c r="I458" s="446" t="str">
        <f t="shared" si="148"/>
        <v/>
      </c>
      <c r="J458" s="446" t="str">
        <f t="shared" si="149"/>
        <v/>
      </c>
      <c r="K458" s="447" t="str">
        <f t="shared" si="150"/>
        <v/>
      </c>
      <c r="L458" s="355">
        <f t="shared" si="132"/>
        <v>0</v>
      </c>
      <c r="M458" s="356">
        <f t="shared" si="133"/>
        <v>0</v>
      </c>
      <c r="N458" s="357">
        <f t="shared" si="134"/>
        <v>0</v>
      </c>
      <c r="O458" s="435"/>
      <c r="P458" s="435"/>
      <c r="Q458" s="435"/>
      <c r="R458" s="435"/>
      <c r="S458" s="435"/>
      <c r="T458" s="732" t="str">
        <f>IF($C458="","",HLOOKUP($C458,'Subpart I Tables'!$C$49:$M$76,21,FALSE))</f>
        <v/>
      </c>
      <c r="U458" s="733" t="str">
        <f>IF($C458="","",HLOOKUP($C458,'Subpart I Tables'!$C$49:$M$76,22,FALSE))</f>
        <v/>
      </c>
      <c r="V458" s="734" t="str">
        <f>IF($C458="","",HLOOKUP($C458,'Subpart I Tables'!$C$49:$M$76,23,FALSE))</f>
        <v/>
      </c>
      <c r="W458" s="398"/>
      <c r="X458" s="435"/>
      <c r="Y458" s="435"/>
      <c r="Z458" s="435"/>
      <c r="AA458" s="435"/>
      <c r="AB458" s="435"/>
      <c r="AC458" s="435"/>
      <c r="AD458" s="435"/>
      <c r="AE458" s="435"/>
      <c r="AF458" s="435"/>
    </row>
    <row r="459" spans="1:32" s="436" customFormat="1" ht="18" customHeight="1" x14ac:dyDescent="0.25">
      <c r="A459" s="435"/>
      <c r="B459" s="941"/>
      <c r="C459" s="262" t="str">
        <f t="shared" si="146"/>
        <v/>
      </c>
      <c r="D459" s="262" t="str">
        <f t="shared" si="146"/>
        <v/>
      </c>
      <c r="E459" s="262" t="str">
        <f t="shared" si="143"/>
        <v/>
      </c>
      <c r="F459" s="262" t="str">
        <f t="shared" si="144"/>
        <v/>
      </c>
      <c r="G459" s="262" t="str">
        <f t="shared" si="145"/>
        <v/>
      </c>
      <c r="H459" s="679" t="str">
        <f t="shared" si="147"/>
        <v/>
      </c>
      <c r="I459" s="446" t="str">
        <f t="shared" si="148"/>
        <v/>
      </c>
      <c r="J459" s="446" t="str">
        <f t="shared" si="149"/>
        <v/>
      </c>
      <c r="K459" s="447" t="str">
        <f t="shared" si="150"/>
        <v/>
      </c>
      <c r="L459" s="355">
        <f t="shared" si="132"/>
        <v>0</v>
      </c>
      <c r="M459" s="356">
        <f t="shared" si="133"/>
        <v>0</v>
      </c>
      <c r="N459" s="357">
        <f t="shared" si="134"/>
        <v>0</v>
      </c>
      <c r="O459" s="435"/>
      <c r="P459" s="435"/>
      <c r="Q459" s="435"/>
      <c r="R459" s="435"/>
      <c r="S459" s="435"/>
      <c r="T459" s="732" t="str">
        <f>IF($C459="","",HLOOKUP($C459,'Subpart I Tables'!$C$49:$M$76,21,FALSE))</f>
        <v/>
      </c>
      <c r="U459" s="733" t="str">
        <f>IF($C459="","",HLOOKUP($C459,'Subpart I Tables'!$C$49:$M$76,22,FALSE))</f>
        <v/>
      </c>
      <c r="V459" s="734" t="str">
        <f>IF($C459="","",HLOOKUP($C459,'Subpart I Tables'!$C$49:$M$76,23,FALSE))</f>
        <v/>
      </c>
      <c r="W459" s="398"/>
      <c r="X459" s="435"/>
      <c r="Y459" s="435"/>
      <c r="Z459" s="435"/>
      <c r="AA459" s="435"/>
      <c r="AB459" s="435"/>
      <c r="AC459" s="435"/>
      <c r="AD459" s="435"/>
      <c r="AE459" s="435"/>
      <c r="AF459" s="435"/>
    </row>
    <row r="460" spans="1:32" s="436" customFormat="1" ht="18" customHeight="1" x14ac:dyDescent="0.25">
      <c r="A460" s="435"/>
      <c r="B460" s="941"/>
      <c r="C460" s="262" t="str">
        <f t="shared" si="146"/>
        <v/>
      </c>
      <c r="D460" s="262" t="str">
        <f t="shared" si="146"/>
        <v/>
      </c>
      <c r="E460" s="262" t="str">
        <f t="shared" si="143"/>
        <v/>
      </c>
      <c r="F460" s="262" t="str">
        <f t="shared" si="144"/>
        <v/>
      </c>
      <c r="G460" s="262" t="str">
        <f t="shared" si="145"/>
        <v/>
      </c>
      <c r="H460" s="679" t="str">
        <f t="shared" si="147"/>
        <v/>
      </c>
      <c r="I460" s="446" t="str">
        <f t="shared" si="148"/>
        <v/>
      </c>
      <c r="J460" s="446" t="str">
        <f t="shared" si="149"/>
        <v/>
      </c>
      <c r="K460" s="447" t="str">
        <f t="shared" si="150"/>
        <v/>
      </c>
      <c r="L460" s="355">
        <f t="shared" si="132"/>
        <v>0</v>
      </c>
      <c r="M460" s="356">
        <f t="shared" si="133"/>
        <v>0</v>
      </c>
      <c r="N460" s="357">
        <f t="shared" si="134"/>
        <v>0</v>
      </c>
      <c r="O460" s="435"/>
      <c r="P460" s="435"/>
      <c r="Q460" s="435"/>
      <c r="R460" s="435"/>
      <c r="S460" s="435"/>
      <c r="T460" s="732" t="str">
        <f>IF($C460="","",HLOOKUP($C460,'Subpart I Tables'!$C$49:$M$76,21,FALSE))</f>
        <v/>
      </c>
      <c r="U460" s="733" t="str">
        <f>IF($C460="","",HLOOKUP($C460,'Subpart I Tables'!$C$49:$M$76,22,FALSE))</f>
        <v/>
      </c>
      <c r="V460" s="734" t="str">
        <f>IF($C460="","",HLOOKUP($C460,'Subpart I Tables'!$C$49:$M$76,23,FALSE))</f>
        <v/>
      </c>
      <c r="W460" s="398"/>
      <c r="X460" s="435"/>
      <c r="Y460" s="435"/>
      <c r="Z460" s="435"/>
      <c r="AA460" s="435"/>
      <c r="AB460" s="435"/>
      <c r="AC460" s="435"/>
      <c r="AD460" s="435"/>
      <c r="AE460" s="435"/>
      <c r="AF460" s="435"/>
    </row>
    <row r="461" spans="1:32" s="436" customFormat="1" ht="18" customHeight="1" x14ac:dyDescent="0.25">
      <c r="A461" s="435"/>
      <c r="B461" s="941"/>
      <c r="C461" s="262" t="str">
        <f t="shared" si="146"/>
        <v/>
      </c>
      <c r="D461" s="262" t="str">
        <f t="shared" si="146"/>
        <v/>
      </c>
      <c r="E461" s="262" t="str">
        <f t="shared" si="143"/>
        <v/>
      </c>
      <c r="F461" s="262" t="str">
        <f t="shared" si="144"/>
        <v/>
      </c>
      <c r="G461" s="262" t="str">
        <f t="shared" si="145"/>
        <v/>
      </c>
      <c r="H461" s="679" t="str">
        <f t="shared" si="147"/>
        <v/>
      </c>
      <c r="I461" s="446" t="str">
        <f t="shared" si="148"/>
        <v/>
      </c>
      <c r="J461" s="446" t="str">
        <f t="shared" si="149"/>
        <v/>
      </c>
      <c r="K461" s="447" t="str">
        <f t="shared" si="150"/>
        <v/>
      </c>
      <c r="L461" s="355">
        <f t="shared" si="132"/>
        <v>0</v>
      </c>
      <c r="M461" s="356">
        <f t="shared" si="133"/>
        <v>0</v>
      </c>
      <c r="N461" s="357">
        <f t="shared" si="134"/>
        <v>0</v>
      </c>
      <c r="O461" s="435"/>
      <c r="P461" s="435"/>
      <c r="Q461" s="435"/>
      <c r="R461" s="435"/>
      <c r="S461" s="435"/>
      <c r="T461" s="732" t="str">
        <f>IF($C461="","",HLOOKUP($C461,'Subpart I Tables'!$C$49:$M$76,21,FALSE))</f>
        <v/>
      </c>
      <c r="U461" s="733" t="str">
        <f>IF($C461="","",HLOOKUP($C461,'Subpart I Tables'!$C$49:$M$76,22,FALSE))</f>
        <v/>
      </c>
      <c r="V461" s="734" t="str">
        <f>IF($C461="","",HLOOKUP($C461,'Subpart I Tables'!$C$49:$M$76,23,FALSE))</f>
        <v/>
      </c>
      <c r="W461" s="398"/>
      <c r="X461" s="435"/>
      <c r="Y461" s="435"/>
      <c r="Z461" s="435"/>
      <c r="AA461" s="435"/>
      <c r="AB461" s="435"/>
      <c r="AC461" s="435"/>
      <c r="AD461" s="435"/>
      <c r="AE461" s="435"/>
      <c r="AF461" s="435"/>
    </row>
    <row r="462" spans="1:32" s="436" customFormat="1" ht="18" customHeight="1" thickBot="1" x14ac:dyDescent="0.3">
      <c r="A462" s="435"/>
      <c r="B462" s="950"/>
      <c r="C462" s="275" t="str">
        <f t="shared" si="146"/>
        <v/>
      </c>
      <c r="D462" s="275" t="str">
        <f t="shared" si="146"/>
        <v/>
      </c>
      <c r="E462" s="275" t="str">
        <f t="shared" si="143"/>
        <v/>
      </c>
      <c r="F462" s="275" t="str">
        <f t="shared" si="144"/>
        <v/>
      </c>
      <c r="G462" s="275" t="str">
        <f t="shared" si="145"/>
        <v/>
      </c>
      <c r="H462" s="681" t="str">
        <f t="shared" si="147"/>
        <v/>
      </c>
      <c r="I462" s="449" t="str">
        <f t="shared" si="148"/>
        <v/>
      </c>
      <c r="J462" s="449" t="str">
        <f t="shared" si="149"/>
        <v/>
      </c>
      <c r="K462" s="450" t="str">
        <f t="shared" si="150"/>
        <v/>
      </c>
      <c r="L462" s="371">
        <f t="shared" si="132"/>
        <v>0</v>
      </c>
      <c r="M462" s="372">
        <f t="shared" si="133"/>
        <v>0</v>
      </c>
      <c r="N462" s="373">
        <f t="shared" si="134"/>
        <v>0</v>
      </c>
      <c r="O462" s="435"/>
      <c r="P462" s="435"/>
      <c r="Q462" s="435"/>
      <c r="R462" s="435"/>
      <c r="S462" s="435"/>
      <c r="T462" s="735" t="str">
        <f>IF($C462="","",HLOOKUP($C462,'Subpart I Tables'!$C$49:$M$76,21,FALSE))</f>
        <v/>
      </c>
      <c r="U462" s="736" t="str">
        <f>IF($C462="","",HLOOKUP($C462,'Subpart I Tables'!$C$49:$M$76,22,FALSE))</f>
        <v/>
      </c>
      <c r="V462" s="737" t="str">
        <f>IF($C462="","",HLOOKUP($C462,'Subpart I Tables'!$C$49:$M$76,23,FALSE))</f>
        <v/>
      </c>
      <c r="W462" s="398"/>
      <c r="X462" s="435"/>
      <c r="Y462" s="435"/>
      <c r="Z462" s="435"/>
      <c r="AA462" s="435"/>
      <c r="AB462" s="435"/>
      <c r="AC462" s="435"/>
      <c r="AD462" s="435"/>
      <c r="AE462" s="435"/>
      <c r="AF462" s="435"/>
    </row>
    <row r="463" spans="1:32" s="436" customFormat="1" ht="18" customHeight="1" x14ac:dyDescent="0.25">
      <c r="A463" s="435"/>
      <c r="B463" s="991" t="s">
        <v>197</v>
      </c>
      <c r="C463" s="256" t="str">
        <f>C399</f>
        <v/>
      </c>
      <c r="D463" s="256" t="str">
        <f>D399</f>
        <v/>
      </c>
      <c r="E463" s="256" t="str">
        <f t="shared" si="143"/>
        <v/>
      </c>
      <c r="F463" s="256" t="str">
        <f t="shared" si="144"/>
        <v/>
      </c>
      <c r="G463" s="256" t="str">
        <f t="shared" si="145"/>
        <v/>
      </c>
      <c r="H463" s="669" t="str">
        <f t="shared" si="147"/>
        <v/>
      </c>
      <c r="I463" s="443" t="str">
        <f>VLOOKUP($C463,$AH$331:$AT$345,7,FALSE)</f>
        <v/>
      </c>
      <c r="J463" s="443" t="str">
        <f>VLOOKUP($C463,$AH$331:$AT$345,10,FALSE)</f>
        <v/>
      </c>
      <c r="K463" s="444" t="str">
        <f>VLOOKUP($C463,$AH$331:$AT$345,13,FALSE)</f>
        <v/>
      </c>
      <c r="L463" s="347">
        <f t="shared" si="132"/>
        <v>0</v>
      </c>
      <c r="M463" s="348">
        <f t="shared" si="133"/>
        <v>0</v>
      </c>
      <c r="N463" s="349">
        <f t="shared" si="134"/>
        <v>0</v>
      </c>
      <c r="O463" s="435"/>
      <c r="P463" s="435"/>
      <c r="Q463" s="435"/>
      <c r="R463" s="435"/>
      <c r="S463" s="435"/>
      <c r="T463" s="729" t="str">
        <f>IF($C463="","",HLOOKUP($C463,'Subpart I Tables'!$C$49:$M$76,26,FALSE))</f>
        <v/>
      </c>
      <c r="U463" s="730" t="str">
        <f>IF($C463="","",HLOOKUP($C463,'Subpart I Tables'!$C$49:$M$76,27,FALSE))</f>
        <v/>
      </c>
      <c r="V463" s="731" t="str">
        <f>IF($C463="","",HLOOKUP($C463,'Subpart I Tables'!$C$49:$M$76,28,FALSE))</f>
        <v/>
      </c>
      <c r="W463" s="398"/>
      <c r="X463" s="435"/>
      <c r="Y463" s="435"/>
      <c r="Z463" s="435"/>
      <c r="AA463" s="435"/>
      <c r="AB463" s="435"/>
      <c r="AC463" s="435"/>
      <c r="AD463" s="435"/>
      <c r="AE463" s="435"/>
      <c r="AF463" s="435"/>
    </row>
    <row r="464" spans="1:32" s="436" customFormat="1" ht="18" customHeight="1" x14ac:dyDescent="0.25">
      <c r="A464" s="435"/>
      <c r="B464" s="992"/>
      <c r="C464" s="312" t="str">
        <f>C400</f>
        <v/>
      </c>
      <c r="D464" s="312" t="str">
        <f>D400</f>
        <v/>
      </c>
      <c r="E464" s="312" t="str">
        <f t="shared" si="143"/>
        <v/>
      </c>
      <c r="F464" s="312" t="str">
        <f t="shared" si="144"/>
        <v/>
      </c>
      <c r="G464" s="312" t="str">
        <f t="shared" si="145"/>
        <v/>
      </c>
      <c r="H464" s="679" t="str">
        <f t="shared" si="147"/>
        <v/>
      </c>
      <c r="I464" s="446" t="str">
        <f t="shared" ref="I464:I473" si="151">VLOOKUP($C464,$AH$331:$AT$345,7,FALSE)</f>
        <v/>
      </c>
      <c r="J464" s="446" t="str">
        <f t="shared" ref="J464:J473" si="152">VLOOKUP($C464,$AH$331:$AT$345,10,FALSE)</f>
        <v/>
      </c>
      <c r="K464" s="447" t="str">
        <f t="shared" ref="K464:K473" si="153">VLOOKUP($C464,$AH$331:$AT$345,13,FALSE)</f>
        <v/>
      </c>
      <c r="L464" s="355">
        <f t="shared" si="132"/>
        <v>0</v>
      </c>
      <c r="M464" s="356">
        <f t="shared" si="133"/>
        <v>0</v>
      </c>
      <c r="N464" s="357">
        <f t="shared" si="134"/>
        <v>0</v>
      </c>
      <c r="O464" s="435"/>
      <c r="P464" s="435"/>
      <c r="Q464" s="435"/>
      <c r="R464" s="435"/>
      <c r="S464" s="435"/>
      <c r="T464" s="738" t="str">
        <f>IF($C464="","",HLOOKUP($C464,'Subpart I Tables'!$C$49:$M$76,26,FALSE))</f>
        <v/>
      </c>
      <c r="U464" s="739" t="str">
        <f>IF($C464="","",HLOOKUP($C464,'Subpart I Tables'!$C$49:$M$76,27,FALSE))</f>
        <v/>
      </c>
      <c r="V464" s="740" t="str">
        <f>IF($C464="","",HLOOKUP($C464,'Subpart I Tables'!$C$49:$M$76,28,FALSE))</f>
        <v/>
      </c>
      <c r="W464" s="398"/>
      <c r="X464" s="435"/>
      <c r="Y464" s="435"/>
      <c r="Z464" s="435"/>
      <c r="AA464" s="435"/>
      <c r="AB464" s="435"/>
      <c r="AC464" s="435"/>
      <c r="AD464" s="435"/>
      <c r="AE464" s="435"/>
      <c r="AF464" s="435"/>
    </row>
    <row r="465" spans="1:32" s="436" customFormat="1" ht="18" customHeight="1" x14ac:dyDescent="0.25">
      <c r="A465" s="435"/>
      <c r="B465" s="992"/>
      <c r="C465" s="312" t="str">
        <f t="shared" ref="C465:D472" si="154">C401</f>
        <v/>
      </c>
      <c r="D465" s="312" t="str">
        <f t="shared" si="154"/>
        <v/>
      </c>
      <c r="E465" s="312" t="str">
        <f t="shared" si="143"/>
        <v/>
      </c>
      <c r="F465" s="312" t="str">
        <f t="shared" si="144"/>
        <v/>
      </c>
      <c r="G465" s="312" t="str">
        <f t="shared" si="145"/>
        <v/>
      </c>
      <c r="H465" s="679" t="str">
        <f t="shared" si="147"/>
        <v/>
      </c>
      <c r="I465" s="446" t="str">
        <f t="shared" si="151"/>
        <v/>
      </c>
      <c r="J465" s="446" t="str">
        <f t="shared" si="152"/>
        <v/>
      </c>
      <c r="K465" s="447" t="str">
        <f t="shared" si="153"/>
        <v/>
      </c>
      <c r="L465" s="355">
        <f t="shared" si="132"/>
        <v>0</v>
      </c>
      <c r="M465" s="356">
        <f t="shared" si="133"/>
        <v>0</v>
      </c>
      <c r="N465" s="357">
        <f t="shared" si="134"/>
        <v>0</v>
      </c>
      <c r="O465" s="435"/>
      <c r="P465" s="435"/>
      <c r="Q465" s="435"/>
      <c r="R465" s="435"/>
      <c r="S465" s="435"/>
      <c r="T465" s="738" t="str">
        <f>IF($C465="","",HLOOKUP($C465,'Subpart I Tables'!$C$49:$M$76,26,FALSE))</f>
        <v/>
      </c>
      <c r="U465" s="739" t="str">
        <f>IF($C465="","",HLOOKUP($C465,'Subpart I Tables'!$C$49:$M$76,27,FALSE))</f>
        <v/>
      </c>
      <c r="V465" s="740" t="str">
        <f>IF($C465="","",HLOOKUP($C465,'Subpart I Tables'!$C$49:$M$76,28,FALSE))</f>
        <v/>
      </c>
      <c r="W465" s="398"/>
      <c r="X465" s="435"/>
      <c r="Y465" s="435"/>
      <c r="Z465" s="435"/>
      <c r="AA465" s="435"/>
      <c r="AB465" s="435"/>
      <c r="AC465" s="435"/>
      <c r="AD465" s="435"/>
      <c r="AE465" s="435"/>
      <c r="AF465" s="435"/>
    </row>
    <row r="466" spans="1:32" s="436" customFormat="1" ht="18" customHeight="1" x14ac:dyDescent="0.25">
      <c r="A466" s="435"/>
      <c r="B466" s="992"/>
      <c r="C466" s="312" t="str">
        <f t="shared" si="154"/>
        <v/>
      </c>
      <c r="D466" s="312" t="str">
        <f t="shared" si="154"/>
        <v/>
      </c>
      <c r="E466" s="312" t="str">
        <f t="shared" si="143"/>
        <v/>
      </c>
      <c r="F466" s="312" t="str">
        <f t="shared" si="144"/>
        <v/>
      </c>
      <c r="G466" s="312" t="str">
        <f t="shared" si="145"/>
        <v/>
      </c>
      <c r="H466" s="679" t="str">
        <f t="shared" si="147"/>
        <v/>
      </c>
      <c r="I466" s="446" t="str">
        <f t="shared" si="151"/>
        <v/>
      </c>
      <c r="J466" s="446" t="str">
        <f t="shared" si="152"/>
        <v/>
      </c>
      <c r="K466" s="447" t="str">
        <f t="shared" si="153"/>
        <v/>
      </c>
      <c r="L466" s="355">
        <f t="shared" si="132"/>
        <v>0</v>
      </c>
      <c r="M466" s="356">
        <f t="shared" si="133"/>
        <v>0</v>
      </c>
      <c r="N466" s="357">
        <f t="shared" si="134"/>
        <v>0</v>
      </c>
      <c r="O466" s="435"/>
      <c r="P466" s="435"/>
      <c r="Q466" s="435"/>
      <c r="R466" s="435"/>
      <c r="S466" s="435"/>
      <c r="T466" s="738" t="str">
        <f>IF($C466="","",HLOOKUP($C466,'Subpart I Tables'!$C$49:$M$76,26,FALSE))</f>
        <v/>
      </c>
      <c r="U466" s="739" t="str">
        <f>IF($C466="","",HLOOKUP($C466,'Subpart I Tables'!$C$49:$M$76,27,FALSE))</f>
        <v/>
      </c>
      <c r="V466" s="740" t="str">
        <f>IF($C466="","",HLOOKUP($C466,'Subpart I Tables'!$C$49:$M$76,28,FALSE))</f>
        <v/>
      </c>
      <c r="W466" s="398"/>
      <c r="X466" s="435"/>
      <c r="Y466" s="435"/>
      <c r="Z466" s="435"/>
      <c r="AA466" s="435"/>
      <c r="AB466" s="435"/>
      <c r="AC466" s="435"/>
      <c r="AD466" s="435"/>
      <c r="AE466" s="435"/>
      <c r="AF466" s="435"/>
    </row>
    <row r="467" spans="1:32" s="436" customFormat="1" ht="18" customHeight="1" x14ac:dyDescent="0.25">
      <c r="A467" s="435"/>
      <c r="B467" s="992"/>
      <c r="C467" s="312" t="str">
        <f t="shared" si="154"/>
        <v/>
      </c>
      <c r="D467" s="312" t="str">
        <f t="shared" si="154"/>
        <v/>
      </c>
      <c r="E467" s="312" t="str">
        <f t="shared" si="143"/>
        <v/>
      </c>
      <c r="F467" s="312" t="str">
        <f t="shared" si="144"/>
        <v/>
      </c>
      <c r="G467" s="312" t="str">
        <f t="shared" si="145"/>
        <v/>
      </c>
      <c r="H467" s="679" t="str">
        <f t="shared" si="147"/>
        <v/>
      </c>
      <c r="I467" s="446" t="str">
        <f t="shared" si="151"/>
        <v/>
      </c>
      <c r="J467" s="446" t="str">
        <f t="shared" si="152"/>
        <v/>
      </c>
      <c r="K467" s="447" t="str">
        <f t="shared" si="153"/>
        <v/>
      </c>
      <c r="L467" s="355">
        <f t="shared" si="132"/>
        <v>0</v>
      </c>
      <c r="M467" s="356">
        <f t="shared" si="133"/>
        <v>0</v>
      </c>
      <c r="N467" s="357">
        <f t="shared" si="134"/>
        <v>0</v>
      </c>
      <c r="O467" s="435"/>
      <c r="P467" s="435"/>
      <c r="Q467" s="435"/>
      <c r="R467" s="435"/>
      <c r="S467" s="435"/>
      <c r="T467" s="738" t="str">
        <f>IF($C467="","",HLOOKUP($C467,'Subpart I Tables'!$C$49:$M$76,26,FALSE))</f>
        <v/>
      </c>
      <c r="U467" s="739" t="str">
        <f>IF($C467="","",HLOOKUP($C467,'Subpart I Tables'!$C$49:$M$76,27,FALSE))</f>
        <v/>
      </c>
      <c r="V467" s="740" t="str">
        <f>IF($C467="","",HLOOKUP($C467,'Subpart I Tables'!$C$49:$M$76,28,FALSE))</f>
        <v/>
      </c>
      <c r="W467" s="398"/>
      <c r="X467" s="435"/>
      <c r="Y467" s="435"/>
      <c r="Z467" s="435"/>
      <c r="AA467" s="435"/>
      <c r="AB467" s="435"/>
      <c r="AC467" s="435"/>
      <c r="AD467" s="435"/>
      <c r="AE467" s="435"/>
      <c r="AF467" s="435"/>
    </row>
    <row r="468" spans="1:32" s="436" customFormat="1" ht="18" customHeight="1" x14ac:dyDescent="0.25">
      <c r="A468" s="435"/>
      <c r="B468" s="992"/>
      <c r="C468" s="312" t="str">
        <f t="shared" si="154"/>
        <v/>
      </c>
      <c r="D468" s="312" t="str">
        <f t="shared" si="154"/>
        <v/>
      </c>
      <c r="E468" s="312" t="str">
        <f t="shared" si="143"/>
        <v/>
      </c>
      <c r="F468" s="312" t="str">
        <f t="shared" si="144"/>
        <v/>
      </c>
      <c r="G468" s="312" t="str">
        <f t="shared" si="145"/>
        <v/>
      </c>
      <c r="H468" s="679" t="str">
        <f t="shared" si="147"/>
        <v/>
      </c>
      <c r="I468" s="446" t="str">
        <f t="shared" si="151"/>
        <v/>
      </c>
      <c r="J468" s="446" t="str">
        <f t="shared" si="152"/>
        <v/>
      </c>
      <c r="K468" s="447" t="str">
        <f t="shared" si="153"/>
        <v/>
      </c>
      <c r="L468" s="355">
        <f t="shared" si="132"/>
        <v>0</v>
      </c>
      <c r="M468" s="356">
        <f t="shared" si="133"/>
        <v>0</v>
      </c>
      <c r="N468" s="357">
        <f t="shared" si="134"/>
        <v>0</v>
      </c>
      <c r="O468" s="435"/>
      <c r="P468" s="435"/>
      <c r="Q468" s="435"/>
      <c r="R468" s="435"/>
      <c r="S468" s="435"/>
      <c r="T468" s="738" t="str">
        <f>IF($C468="","",HLOOKUP($C468,'Subpart I Tables'!$C$49:$M$76,26,FALSE))</f>
        <v/>
      </c>
      <c r="U468" s="739" t="str">
        <f>IF($C468="","",HLOOKUP($C468,'Subpart I Tables'!$C$49:$M$76,27,FALSE))</f>
        <v/>
      </c>
      <c r="V468" s="740" t="str">
        <f>IF($C468="","",HLOOKUP($C468,'Subpart I Tables'!$C$49:$M$76,28,FALSE))</f>
        <v/>
      </c>
      <c r="W468" s="398"/>
      <c r="X468" s="435"/>
      <c r="Y468" s="435"/>
      <c r="Z468" s="435"/>
      <c r="AA468" s="435"/>
      <c r="AB468" s="435"/>
      <c r="AC468" s="435"/>
      <c r="AD468" s="435"/>
      <c r="AE468" s="435"/>
      <c r="AF468" s="435"/>
    </row>
    <row r="469" spans="1:32" s="436" customFormat="1" ht="18" customHeight="1" x14ac:dyDescent="0.25">
      <c r="A469" s="435"/>
      <c r="B469" s="992"/>
      <c r="C469" s="312" t="str">
        <f t="shared" si="154"/>
        <v/>
      </c>
      <c r="D469" s="312" t="str">
        <f t="shared" si="154"/>
        <v/>
      </c>
      <c r="E469" s="312" t="str">
        <f t="shared" si="143"/>
        <v/>
      </c>
      <c r="F469" s="312" t="str">
        <f t="shared" si="144"/>
        <v/>
      </c>
      <c r="G469" s="312" t="str">
        <f t="shared" si="145"/>
        <v/>
      </c>
      <c r="H469" s="679" t="str">
        <f t="shared" si="147"/>
        <v/>
      </c>
      <c r="I469" s="446" t="str">
        <f t="shared" si="151"/>
        <v/>
      </c>
      <c r="J469" s="446" t="str">
        <f t="shared" si="152"/>
        <v/>
      </c>
      <c r="K469" s="447" t="str">
        <f t="shared" si="153"/>
        <v/>
      </c>
      <c r="L469" s="355">
        <f t="shared" si="132"/>
        <v>0</v>
      </c>
      <c r="M469" s="356">
        <f t="shared" si="133"/>
        <v>0</v>
      </c>
      <c r="N469" s="357">
        <f t="shared" si="134"/>
        <v>0</v>
      </c>
      <c r="O469" s="435"/>
      <c r="P469" s="435"/>
      <c r="Q469" s="435"/>
      <c r="R469" s="435"/>
      <c r="S469" s="435"/>
      <c r="T469" s="738" t="str">
        <f>IF($C469="","",HLOOKUP($C469,'Subpart I Tables'!$C$49:$M$76,26,FALSE))</f>
        <v/>
      </c>
      <c r="U469" s="739" t="str">
        <f>IF($C469="","",HLOOKUP($C469,'Subpart I Tables'!$C$49:$M$76,27,FALSE))</f>
        <v/>
      </c>
      <c r="V469" s="740" t="str">
        <f>IF($C469="","",HLOOKUP($C469,'Subpart I Tables'!$C$49:$M$76,28,FALSE))</f>
        <v/>
      </c>
      <c r="W469" s="398"/>
      <c r="X469" s="435"/>
      <c r="Y469" s="435"/>
      <c r="Z469" s="435"/>
      <c r="AA469" s="435"/>
      <c r="AB469" s="435"/>
      <c r="AC469" s="435"/>
      <c r="AD469" s="435"/>
      <c r="AE469" s="435"/>
      <c r="AF469" s="435"/>
    </row>
    <row r="470" spans="1:32" s="436" customFormat="1" ht="18" customHeight="1" x14ac:dyDescent="0.25">
      <c r="A470" s="435"/>
      <c r="B470" s="992"/>
      <c r="C470" s="312" t="str">
        <f t="shared" si="154"/>
        <v/>
      </c>
      <c r="D470" s="312" t="str">
        <f t="shared" si="154"/>
        <v/>
      </c>
      <c r="E470" s="312" t="str">
        <f t="shared" si="143"/>
        <v/>
      </c>
      <c r="F470" s="312" t="str">
        <f t="shared" si="144"/>
        <v/>
      </c>
      <c r="G470" s="312" t="str">
        <f t="shared" si="145"/>
        <v/>
      </c>
      <c r="H470" s="679" t="str">
        <f t="shared" si="147"/>
        <v/>
      </c>
      <c r="I470" s="446" t="str">
        <f t="shared" si="151"/>
        <v/>
      </c>
      <c r="J470" s="446" t="str">
        <f t="shared" si="152"/>
        <v/>
      </c>
      <c r="K470" s="447" t="str">
        <f t="shared" si="153"/>
        <v/>
      </c>
      <c r="L470" s="355">
        <f t="shared" si="132"/>
        <v>0</v>
      </c>
      <c r="M470" s="356">
        <f t="shared" si="133"/>
        <v>0</v>
      </c>
      <c r="N470" s="357">
        <f t="shared" si="134"/>
        <v>0</v>
      </c>
      <c r="O470" s="435"/>
      <c r="P470" s="435"/>
      <c r="Q470" s="435"/>
      <c r="R470" s="435"/>
      <c r="S470" s="435"/>
      <c r="T470" s="738" t="str">
        <f>IF($C470="","",HLOOKUP($C470,'Subpart I Tables'!$C$49:$M$76,26,FALSE))</f>
        <v/>
      </c>
      <c r="U470" s="739" t="str">
        <f>IF($C470="","",HLOOKUP($C470,'Subpart I Tables'!$C$49:$M$76,27,FALSE))</f>
        <v/>
      </c>
      <c r="V470" s="740" t="str">
        <f>IF($C470="","",HLOOKUP($C470,'Subpart I Tables'!$C$49:$M$76,28,FALSE))</f>
        <v/>
      </c>
      <c r="W470" s="398"/>
      <c r="X470" s="435"/>
      <c r="Y470" s="435"/>
      <c r="Z470" s="435"/>
      <c r="AA470" s="435"/>
      <c r="AB470" s="435"/>
      <c r="AC470" s="435"/>
      <c r="AD470" s="435"/>
      <c r="AE470" s="435"/>
      <c r="AF470" s="435"/>
    </row>
    <row r="471" spans="1:32" s="436" customFormat="1" ht="18" customHeight="1" x14ac:dyDescent="0.25">
      <c r="A471" s="435"/>
      <c r="B471" s="992"/>
      <c r="C471" s="312" t="str">
        <f t="shared" si="154"/>
        <v/>
      </c>
      <c r="D471" s="312" t="str">
        <f t="shared" si="154"/>
        <v/>
      </c>
      <c r="E471" s="312" t="str">
        <f t="shared" si="143"/>
        <v/>
      </c>
      <c r="F471" s="312" t="str">
        <f t="shared" si="144"/>
        <v/>
      </c>
      <c r="G471" s="312" t="str">
        <f t="shared" si="145"/>
        <v/>
      </c>
      <c r="H471" s="679" t="str">
        <f t="shared" si="147"/>
        <v/>
      </c>
      <c r="I471" s="446" t="str">
        <f t="shared" si="151"/>
        <v/>
      </c>
      <c r="J471" s="446" t="str">
        <f t="shared" si="152"/>
        <v/>
      </c>
      <c r="K471" s="447" t="str">
        <f t="shared" si="153"/>
        <v/>
      </c>
      <c r="L471" s="355">
        <f t="shared" si="132"/>
        <v>0</v>
      </c>
      <c r="M471" s="356">
        <f t="shared" si="133"/>
        <v>0</v>
      </c>
      <c r="N471" s="357">
        <f t="shared" si="134"/>
        <v>0</v>
      </c>
      <c r="O471" s="435"/>
      <c r="P471" s="435"/>
      <c r="Q471" s="435"/>
      <c r="R471" s="435"/>
      <c r="S471" s="435"/>
      <c r="T471" s="738" t="str">
        <f>IF($C471="","",HLOOKUP($C471,'Subpart I Tables'!$C$49:$M$76,26,FALSE))</f>
        <v/>
      </c>
      <c r="U471" s="739" t="str">
        <f>IF($C471="","",HLOOKUP($C471,'Subpart I Tables'!$C$49:$M$76,27,FALSE))</f>
        <v/>
      </c>
      <c r="V471" s="740" t="str">
        <f>IF($C471="","",HLOOKUP($C471,'Subpart I Tables'!$C$49:$M$76,28,FALSE))</f>
        <v/>
      </c>
      <c r="W471" s="398"/>
      <c r="X471" s="435"/>
      <c r="Y471" s="435"/>
      <c r="Z471" s="435"/>
      <c r="AA471" s="435"/>
      <c r="AB471" s="435"/>
      <c r="AC471" s="435"/>
      <c r="AD471" s="435"/>
      <c r="AE471" s="435"/>
      <c r="AF471" s="435"/>
    </row>
    <row r="472" spans="1:32" s="436" customFormat="1" ht="18" customHeight="1" x14ac:dyDescent="0.25">
      <c r="A472" s="435"/>
      <c r="B472" s="992"/>
      <c r="C472" s="312" t="str">
        <f t="shared" si="154"/>
        <v/>
      </c>
      <c r="D472" s="312" t="str">
        <f t="shared" si="154"/>
        <v/>
      </c>
      <c r="E472" s="312" t="str">
        <f t="shared" si="143"/>
        <v/>
      </c>
      <c r="F472" s="312" t="str">
        <f t="shared" si="144"/>
        <v/>
      </c>
      <c r="G472" s="312" t="str">
        <f t="shared" si="145"/>
        <v/>
      </c>
      <c r="H472" s="679" t="str">
        <f t="shared" si="147"/>
        <v/>
      </c>
      <c r="I472" s="446" t="str">
        <f t="shared" si="151"/>
        <v/>
      </c>
      <c r="J472" s="446" t="str">
        <f t="shared" si="152"/>
        <v/>
      </c>
      <c r="K472" s="447" t="str">
        <f t="shared" si="153"/>
        <v/>
      </c>
      <c r="L472" s="355">
        <f t="shared" si="132"/>
        <v>0</v>
      </c>
      <c r="M472" s="356">
        <f t="shared" si="133"/>
        <v>0</v>
      </c>
      <c r="N472" s="357">
        <f t="shared" si="134"/>
        <v>0</v>
      </c>
      <c r="O472" s="435"/>
      <c r="P472" s="435"/>
      <c r="Q472" s="435"/>
      <c r="R472" s="435"/>
      <c r="S472" s="435"/>
      <c r="T472" s="738" t="str">
        <f>IF($C472="","",HLOOKUP($C472,'Subpart I Tables'!$C$49:$M$76,26,FALSE))</f>
        <v/>
      </c>
      <c r="U472" s="739" t="str">
        <f>IF($C472="","",HLOOKUP($C472,'Subpart I Tables'!$C$49:$M$76,27,FALSE))</f>
        <v/>
      </c>
      <c r="V472" s="740" t="str">
        <f>IF($C472="","",HLOOKUP($C472,'Subpart I Tables'!$C$49:$M$76,28,FALSE))</f>
        <v/>
      </c>
      <c r="W472" s="398"/>
      <c r="X472" s="435"/>
      <c r="Y472" s="435"/>
      <c r="Z472" s="435"/>
      <c r="AA472" s="435"/>
      <c r="AB472" s="435"/>
      <c r="AC472" s="435"/>
      <c r="AD472" s="435"/>
      <c r="AE472" s="435"/>
      <c r="AF472" s="435"/>
    </row>
    <row r="473" spans="1:32" s="436" customFormat="1" ht="18" customHeight="1" thickBot="1" x14ac:dyDescent="0.3">
      <c r="A473" s="435"/>
      <c r="B473" s="993"/>
      <c r="C473" s="317" t="str">
        <f>C409</f>
        <v/>
      </c>
      <c r="D473" s="317" t="str">
        <f>D409</f>
        <v/>
      </c>
      <c r="E473" s="317" t="str">
        <f t="shared" si="143"/>
        <v/>
      </c>
      <c r="F473" s="317" t="str">
        <f t="shared" si="144"/>
        <v/>
      </c>
      <c r="G473" s="317" t="str">
        <f t="shared" si="145"/>
        <v/>
      </c>
      <c r="H473" s="681" t="str">
        <f t="shared" si="147"/>
        <v/>
      </c>
      <c r="I473" s="449" t="str">
        <f t="shared" si="151"/>
        <v/>
      </c>
      <c r="J473" s="449" t="str">
        <f t="shared" si="152"/>
        <v/>
      </c>
      <c r="K473" s="450" t="str">
        <f t="shared" si="153"/>
        <v/>
      </c>
      <c r="L473" s="371">
        <f t="shared" si="132"/>
        <v>0</v>
      </c>
      <c r="M473" s="372">
        <f t="shared" si="133"/>
        <v>0</v>
      </c>
      <c r="N473" s="373">
        <f t="shared" si="134"/>
        <v>0</v>
      </c>
      <c r="O473" s="435"/>
      <c r="P473" s="435"/>
      <c r="Q473" s="435"/>
      <c r="R473" s="435"/>
      <c r="S473" s="435"/>
      <c r="T473" s="741" t="str">
        <f>IF($C473="","",HLOOKUP($C473,'Subpart I Tables'!$C$49:$M$76,26,FALSE))</f>
        <v/>
      </c>
      <c r="U473" s="742" t="str">
        <f>IF($C473="","",HLOOKUP($C473,'Subpart I Tables'!$C$49:$M$76,27,FALSE))</f>
        <v/>
      </c>
      <c r="V473" s="743" t="str">
        <f>IF($C473="","",HLOOKUP($C473,'Subpart I Tables'!$C$49:$M$76,28,FALSE))</f>
        <v/>
      </c>
      <c r="W473" s="398"/>
      <c r="X473" s="435"/>
      <c r="Y473" s="435"/>
      <c r="Z473" s="435"/>
      <c r="AA473" s="435"/>
      <c r="AB473" s="435"/>
      <c r="AC473" s="435"/>
      <c r="AD473" s="435"/>
      <c r="AE473" s="435"/>
      <c r="AF473" s="435"/>
    </row>
    <row r="474" spans="1:32" x14ac:dyDescent="0.2">
      <c r="A474" s="234"/>
      <c r="B474" s="234"/>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row>
    <row r="475" spans="1:32" ht="16.5" x14ac:dyDescent="0.3">
      <c r="A475" s="234"/>
      <c r="B475" s="234"/>
      <c r="C475" s="234"/>
      <c r="D475" s="234"/>
      <c r="E475" s="234"/>
      <c r="F475" s="234"/>
      <c r="G475" s="234"/>
      <c r="H475" s="234"/>
      <c r="I475" s="234"/>
      <c r="J475" s="234"/>
      <c r="K475" s="234"/>
      <c r="L475" s="234"/>
      <c r="M475" s="234"/>
      <c r="N475" s="234"/>
      <c r="O475" s="65" t="s">
        <v>414</v>
      </c>
      <c r="P475" s="234"/>
      <c r="Q475" s="234"/>
      <c r="R475" s="234"/>
      <c r="S475" s="234"/>
      <c r="T475" s="234"/>
      <c r="U475" s="234"/>
      <c r="V475" s="234"/>
      <c r="W475" s="234"/>
      <c r="X475" s="234"/>
      <c r="Y475" s="234"/>
      <c r="Z475" s="234"/>
      <c r="AA475" s="234"/>
      <c r="AB475" s="234"/>
      <c r="AC475" s="234"/>
      <c r="AD475" s="234"/>
      <c r="AE475" s="234"/>
    </row>
    <row r="476" spans="1:32" x14ac:dyDescent="0.2">
      <c r="A476" s="234"/>
      <c r="B476" s="234"/>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row>
    <row r="477" spans="1:32" ht="15" x14ac:dyDescent="0.25">
      <c r="A477" s="234"/>
      <c r="B477" s="249" t="s">
        <v>53</v>
      </c>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row>
    <row r="478" spans="1:32" x14ac:dyDescent="0.2">
      <c r="A478" s="234"/>
      <c r="B478" s="246"/>
      <c r="C478" s="246"/>
      <c r="D478" s="246"/>
      <c r="E478" s="246"/>
      <c r="F478" s="246"/>
      <c r="G478" s="246"/>
      <c r="H478" s="246"/>
      <c r="I478" s="234"/>
      <c r="J478" s="234"/>
      <c r="K478" s="234"/>
      <c r="L478" s="234"/>
      <c r="M478" s="234"/>
      <c r="N478" s="234"/>
      <c r="O478" s="234"/>
      <c r="P478" s="234"/>
      <c r="Q478" s="234"/>
      <c r="R478" s="234"/>
      <c r="S478" s="234"/>
      <c r="T478" s="234"/>
      <c r="U478" s="234"/>
      <c r="V478" s="234"/>
      <c r="W478" s="234"/>
      <c r="X478" s="234"/>
      <c r="Y478" s="234"/>
      <c r="Z478" s="234"/>
      <c r="AA478" s="234"/>
      <c r="AB478" s="234"/>
      <c r="AC478" s="234"/>
    </row>
    <row r="479" spans="1:32" x14ac:dyDescent="0.2">
      <c r="A479" s="234"/>
      <c r="B479" s="246"/>
      <c r="C479" s="246"/>
      <c r="D479" s="246"/>
      <c r="E479" s="246"/>
      <c r="F479" s="246"/>
      <c r="G479" s="246"/>
      <c r="H479" s="246"/>
      <c r="I479" s="234"/>
      <c r="J479" s="234"/>
      <c r="K479" s="234"/>
      <c r="L479" s="234"/>
      <c r="M479" s="234"/>
      <c r="N479" s="234"/>
      <c r="O479" s="234"/>
      <c r="P479" s="234"/>
      <c r="Q479" s="234"/>
      <c r="R479" s="234"/>
      <c r="S479" s="234"/>
      <c r="T479" s="234"/>
      <c r="U479" s="234"/>
      <c r="V479" s="234"/>
      <c r="W479" s="234"/>
      <c r="X479" s="234"/>
      <c r="Y479" s="234"/>
      <c r="Z479" s="234"/>
      <c r="AA479" s="234"/>
      <c r="AB479" s="234"/>
      <c r="AC479" s="234"/>
    </row>
    <row r="480" spans="1:32" x14ac:dyDescent="0.2">
      <c r="A480" s="234"/>
      <c r="B480" s="246"/>
      <c r="C480" s="246"/>
      <c r="D480" s="246"/>
      <c r="E480" s="234"/>
      <c r="F480" s="234"/>
      <c r="G480" s="246"/>
      <c r="H480" s="246"/>
      <c r="I480" s="234"/>
      <c r="J480" s="234"/>
      <c r="K480" s="234"/>
      <c r="L480" s="234"/>
      <c r="M480" s="234"/>
      <c r="N480" s="234"/>
      <c r="O480" s="234"/>
      <c r="P480" s="234"/>
      <c r="Q480" s="234"/>
      <c r="R480" s="234"/>
      <c r="S480" s="234"/>
      <c r="T480" s="234"/>
      <c r="U480" s="234"/>
      <c r="V480" s="234"/>
      <c r="W480" s="234"/>
      <c r="X480" s="234"/>
      <c r="Y480" s="234"/>
      <c r="Z480" s="234"/>
      <c r="AA480" s="234"/>
      <c r="AB480" s="234"/>
      <c r="AC480" s="234"/>
    </row>
    <row r="481" spans="1:29" x14ac:dyDescent="0.2">
      <c r="A481" s="234"/>
      <c r="B481" s="246"/>
      <c r="C481" s="246"/>
      <c r="D481" s="246"/>
      <c r="E481" s="234"/>
      <c r="F481" s="234"/>
      <c r="G481" s="246"/>
      <c r="H481" s="246"/>
      <c r="I481" s="234"/>
      <c r="J481" s="234"/>
      <c r="K481" s="234"/>
      <c r="L481" s="234"/>
      <c r="M481" s="234"/>
      <c r="N481" s="234"/>
      <c r="O481" s="234"/>
      <c r="P481" s="234"/>
      <c r="Q481" s="234"/>
      <c r="R481" s="234"/>
      <c r="S481" s="234"/>
      <c r="T481" s="234"/>
      <c r="U481" s="234"/>
      <c r="V481" s="234"/>
      <c r="W481" s="234"/>
      <c r="X481" s="234"/>
      <c r="Y481" s="234"/>
      <c r="Z481" s="234"/>
      <c r="AA481" s="234"/>
      <c r="AB481" s="234"/>
      <c r="AC481" s="234"/>
    </row>
    <row r="482" spans="1:29" x14ac:dyDescent="0.2">
      <c r="A482" s="234"/>
      <c r="B482" s="246"/>
      <c r="C482" s="246"/>
      <c r="D482" s="246"/>
      <c r="E482" s="246"/>
      <c r="F482" s="246"/>
      <c r="G482" s="246"/>
      <c r="H482" s="246"/>
      <c r="I482" s="234"/>
      <c r="J482" s="234"/>
      <c r="K482" s="234"/>
      <c r="L482" s="234"/>
      <c r="M482" s="234"/>
      <c r="N482" s="234"/>
      <c r="O482" s="234"/>
      <c r="P482" s="234"/>
      <c r="Q482" s="234"/>
      <c r="R482" s="234"/>
      <c r="S482" s="234"/>
      <c r="T482" s="234"/>
      <c r="U482" s="234"/>
      <c r="V482" s="234"/>
      <c r="W482" s="234"/>
      <c r="X482" s="234"/>
      <c r="Y482" s="234"/>
      <c r="Z482" s="234"/>
      <c r="AA482" s="234"/>
      <c r="AB482" s="234"/>
      <c r="AC482" s="234"/>
    </row>
    <row r="483" spans="1:29" s="436" customFormat="1" ht="18" customHeight="1" thickBot="1" x14ac:dyDescent="0.25">
      <c r="A483" s="234"/>
      <c r="B483" s="246"/>
      <c r="C483" s="246"/>
      <c r="D483" s="246"/>
      <c r="E483" s="246"/>
      <c r="F483" s="246"/>
      <c r="G483" s="246"/>
      <c r="H483" s="246"/>
      <c r="I483" s="234"/>
      <c r="J483" s="234"/>
      <c r="K483" s="234"/>
      <c r="L483" s="234"/>
      <c r="M483" s="234"/>
      <c r="N483" s="234"/>
      <c r="O483" s="234"/>
      <c r="P483" s="234"/>
      <c r="Q483" s="234"/>
      <c r="R483" s="234"/>
      <c r="S483" s="234"/>
      <c r="T483" s="435"/>
      <c r="U483" s="435"/>
      <c r="V483" s="435"/>
      <c r="W483" s="435"/>
      <c r="X483" s="435"/>
      <c r="Y483" s="435"/>
      <c r="Z483" s="435"/>
      <c r="AA483" s="435"/>
      <c r="AB483" s="435"/>
      <c r="AC483" s="435"/>
    </row>
    <row r="484" spans="1:29" s="436" customFormat="1" ht="68.25" customHeight="1" thickBot="1" x14ac:dyDescent="0.25">
      <c r="A484" s="234"/>
      <c r="B484" s="650" t="s">
        <v>35</v>
      </c>
      <c r="C484" s="468" t="s">
        <v>34</v>
      </c>
      <c r="D484" s="469" t="s">
        <v>428</v>
      </c>
      <c r="E484" s="246"/>
      <c r="F484" s="246"/>
      <c r="G484" s="246"/>
      <c r="H484" s="246"/>
      <c r="I484" s="234"/>
      <c r="J484" s="234"/>
      <c r="K484" s="234"/>
      <c r="L484" s="234"/>
      <c r="M484" s="234"/>
      <c r="N484" s="234"/>
      <c r="O484" s="234"/>
      <c r="P484" s="234"/>
      <c r="Q484" s="234"/>
      <c r="R484" s="234"/>
      <c r="S484" s="234"/>
      <c r="T484" s="435"/>
      <c r="U484" s="435"/>
      <c r="V484" s="435"/>
      <c r="W484" s="435"/>
      <c r="X484" s="435"/>
      <c r="Y484" s="435"/>
      <c r="Z484" s="435"/>
      <c r="AA484" s="435"/>
      <c r="AB484" s="435"/>
      <c r="AC484" s="435"/>
    </row>
    <row r="485" spans="1:29" s="436" customFormat="1" ht="18" customHeight="1" x14ac:dyDescent="0.25">
      <c r="A485" s="435"/>
      <c r="B485" s="978" t="s">
        <v>188</v>
      </c>
      <c r="C485" s="350">
        <f>C204</f>
        <v>0</v>
      </c>
      <c r="D485" s="849">
        <f>SUMIF($C$355:$C$365,C485,$H$355:$H$365)</f>
        <v>0</v>
      </c>
      <c r="E485" s="471"/>
      <c r="F485" s="471"/>
      <c r="G485" s="471"/>
      <c r="H485" s="471"/>
      <c r="I485" s="435"/>
      <c r="J485" s="435"/>
      <c r="K485" s="435"/>
      <c r="L485" s="435"/>
      <c r="M485" s="435"/>
      <c r="N485" s="435"/>
      <c r="O485" s="435"/>
      <c r="P485" s="435"/>
      <c r="Q485" s="435"/>
      <c r="R485" s="435"/>
      <c r="S485" s="435"/>
      <c r="T485" s="435"/>
      <c r="U485" s="435"/>
      <c r="V485" s="435"/>
      <c r="W485" s="435"/>
      <c r="X485" s="435"/>
      <c r="Y485" s="435"/>
      <c r="Z485" s="435"/>
      <c r="AA485" s="435"/>
      <c r="AB485" s="435"/>
      <c r="AC485" s="435"/>
    </row>
    <row r="486" spans="1:29" s="436" customFormat="1" ht="18" customHeight="1" x14ac:dyDescent="0.25">
      <c r="A486" s="435"/>
      <c r="B486" s="979"/>
      <c r="C486" s="358">
        <f t="shared" ref="C486:C539" si="155">C205</f>
        <v>0</v>
      </c>
      <c r="D486" s="850">
        <f t="shared" ref="D486:D495" si="156">SUMIF($C$355:$C$365,C486,$H$355:$H$365)</f>
        <v>0</v>
      </c>
      <c r="E486" s="471"/>
      <c r="F486" s="471"/>
      <c r="G486" s="471"/>
      <c r="H486" s="471"/>
      <c r="I486" s="435"/>
      <c r="J486" s="435"/>
      <c r="K486" s="435"/>
      <c r="L486" s="435"/>
      <c r="M486" s="435"/>
      <c r="N486" s="435"/>
      <c r="O486" s="435"/>
      <c r="P486" s="435"/>
      <c r="Q486" s="435"/>
      <c r="R486" s="435"/>
      <c r="S486" s="435"/>
      <c r="T486" s="435"/>
      <c r="U486" s="435"/>
      <c r="V486" s="435"/>
      <c r="W486" s="435"/>
      <c r="X486" s="435"/>
      <c r="Y486" s="435"/>
      <c r="Z486" s="435"/>
      <c r="AA486" s="435"/>
      <c r="AB486" s="435"/>
      <c r="AC486" s="435"/>
    </row>
    <row r="487" spans="1:29" s="436" customFormat="1" ht="18" customHeight="1" x14ac:dyDescent="0.25">
      <c r="A487" s="435"/>
      <c r="B487" s="979"/>
      <c r="C487" s="358">
        <f t="shared" si="155"/>
        <v>0</v>
      </c>
      <c r="D487" s="850">
        <f t="shared" si="156"/>
        <v>0</v>
      </c>
      <c r="E487" s="471"/>
      <c r="F487" s="471"/>
      <c r="G487" s="471"/>
      <c r="H487" s="471"/>
      <c r="I487" s="435"/>
      <c r="J487" s="435"/>
      <c r="K487" s="435"/>
      <c r="L487" s="435"/>
      <c r="M487" s="435"/>
      <c r="N487" s="435"/>
      <c r="O487" s="435"/>
      <c r="P487" s="435"/>
      <c r="Q487" s="435"/>
      <c r="R487" s="435"/>
      <c r="S487" s="435"/>
      <c r="T487" s="435"/>
      <c r="U487" s="435"/>
      <c r="V487" s="435"/>
      <c r="W487" s="435"/>
      <c r="X487" s="435"/>
      <c r="Y487" s="435"/>
      <c r="Z487" s="435"/>
      <c r="AA487" s="435"/>
      <c r="AB487" s="435"/>
      <c r="AC487" s="435"/>
    </row>
    <row r="488" spans="1:29" s="436" customFormat="1" ht="18" customHeight="1" x14ac:dyDescent="0.25">
      <c r="A488" s="435"/>
      <c r="B488" s="979"/>
      <c r="C488" s="358">
        <f t="shared" si="155"/>
        <v>0</v>
      </c>
      <c r="D488" s="850">
        <f t="shared" si="156"/>
        <v>0</v>
      </c>
      <c r="E488" s="471"/>
      <c r="F488" s="471"/>
      <c r="G488" s="471"/>
      <c r="H488" s="471"/>
      <c r="I488" s="435"/>
      <c r="J488" s="435"/>
      <c r="K488" s="435"/>
      <c r="L488" s="435"/>
      <c r="M488" s="435"/>
      <c r="N488" s="435"/>
      <c r="O488" s="435"/>
      <c r="P488" s="435"/>
      <c r="Q488" s="435"/>
      <c r="R488" s="435"/>
      <c r="S488" s="435"/>
      <c r="T488" s="435"/>
      <c r="U488" s="435"/>
      <c r="V488" s="435"/>
      <c r="W488" s="435"/>
      <c r="X488" s="435"/>
      <c r="Y488" s="435"/>
      <c r="Z488" s="435"/>
      <c r="AA488" s="435"/>
      <c r="AB488" s="435"/>
      <c r="AC488" s="435"/>
    </row>
    <row r="489" spans="1:29" s="436" customFormat="1" ht="18" customHeight="1" x14ac:dyDescent="0.25">
      <c r="A489" s="435"/>
      <c r="B489" s="979"/>
      <c r="C489" s="358">
        <f t="shared" si="155"/>
        <v>0</v>
      </c>
      <c r="D489" s="850">
        <f t="shared" si="156"/>
        <v>0</v>
      </c>
      <c r="E489" s="471"/>
      <c r="F489" s="471"/>
      <c r="G489" s="471"/>
      <c r="H489" s="471"/>
      <c r="I489" s="435"/>
      <c r="J489" s="435"/>
      <c r="K489" s="435"/>
      <c r="L489" s="435"/>
      <c r="M489" s="435"/>
      <c r="N489" s="435"/>
      <c r="O489" s="435"/>
      <c r="P489" s="435"/>
      <c r="Q489" s="435"/>
      <c r="R489" s="435"/>
      <c r="S489" s="435"/>
      <c r="T489" s="435"/>
      <c r="U489" s="435"/>
      <c r="V489" s="435"/>
      <c r="W489" s="435"/>
      <c r="X489" s="435"/>
      <c r="Y489" s="435"/>
      <c r="Z489" s="435"/>
      <c r="AA489" s="435"/>
      <c r="AB489" s="435"/>
      <c r="AC489" s="435"/>
    </row>
    <row r="490" spans="1:29" s="436" customFormat="1" ht="18" customHeight="1" x14ac:dyDescent="0.25">
      <c r="A490" s="435"/>
      <c r="B490" s="979"/>
      <c r="C490" s="358">
        <f t="shared" si="155"/>
        <v>0</v>
      </c>
      <c r="D490" s="850">
        <f t="shared" si="156"/>
        <v>0</v>
      </c>
      <c r="E490" s="471"/>
      <c r="F490" s="471"/>
      <c r="G490" s="471"/>
      <c r="H490" s="471"/>
      <c r="I490" s="435"/>
      <c r="J490" s="435"/>
      <c r="K490" s="435"/>
      <c r="L490" s="435"/>
      <c r="M490" s="435"/>
      <c r="N490" s="435"/>
      <c r="O490" s="435"/>
      <c r="P490" s="435"/>
      <c r="Q490" s="435"/>
      <c r="R490" s="435"/>
      <c r="S490" s="435"/>
      <c r="T490" s="435"/>
      <c r="U490" s="435"/>
      <c r="V490" s="435"/>
      <c r="W490" s="435"/>
      <c r="X490" s="435"/>
      <c r="Y490" s="435"/>
      <c r="Z490" s="435"/>
      <c r="AA490" s="435"/>
      <c r="AB490" s="435"/>
      <c r="AC490" s="435"/>
    </row>
    <row r="491" spans="1:29" s="436" customFormat="1" ht="18" customHeight="1" x14ac:dyDescent="0.25">
      <c r="A491" s="435"/>
      <c r="B491" s="979"/>
      <c r="C491" s="358">
        <f t="shared" si="155"/>
        <v>0</v>
      </c>
      <c r="D491" s="850">
        <f t="shared" si="156"/>
        <v>0</v>
      </c>
      <c r="E491" s="471"/>
      <c r="F491" s="471"/>
      <c r="G491" s="471"/>
      <c r="H491" s="471"/>
      <c r="I491" s="435"/>
      <c r="J491" s="435"/>
      <c r="K491" s="435"/>
      <c r="L491" s="435"/>
      <c r="M491" s="435"/>
      <c r="N491" s="435"/>
      <c r="O491" s="435"/>
      <c r="P491" s="435"/>
      <c r="Q491" s="435"/>
      <c r="R491" s="435"/>
      <c r="S491" s="435"/>
      <c r="T491" s="435"/>
      <c r="U491" s="435"/>
      <c r="V491" s="435"/>
      <c r="W491" s="435"/>
      <c r="X491" s="435"/>
      <c r="Y491" s="435"/>
      <c r="Z491" s="435"/>
      <c r="AA491" s="435"/>
      <c r="AB491" s="435"/>
      <c r="AC491" s="435"/>
    </row>
    <row r="492" spans="1:29" s="436" customFormat="1" ht="18" customHeight="1" x14ac:dyDescent="0.25">
      <c r="A492" s="435"/>
      <c r="B492" s="979"/>
      <c r="C492" s="358">
        <f t="shared" si="155"/>
        <v>0</v>
      </c>
      <c r="D492" s="850">
        <f t="shared" si="156"/>
        <v>0</v>
      </c>
      <c r="E492" s="471"/>
      <c r="F492" s="471"/>
      <c r="G492" s="471"/>
      <c r="H492" s="471"/>
      <c r="I492" s="435"/>
      <c r="J492" s="435"/>
      <c r="K492" s="435"/>
      <c r="L492" s="435"/>
      <c r="M492" s="435"/>
      <c r="N492" s="435"/>
      <c r="O492" s="435"/>
      <c r="P492" s="435"/>
      <c r="Q492" s="435"/>
      <c r="R492" s="435"/>
      <c r="S492" s="435"/>
      <c r="T492" s="435"/>
      <c r="U492" s="435"/>
      <c r="V492" s="435"/>
      <c r="W492" s="435"/>
      <c r="X492" s="435"/>
      <c r="Y492" s="435"/>
      <c r="Z492" s="435"/>
      <c r="AA492" s="435"/>
      <c r="AB492" s="435"/>
      <c r="AC492" s="435"/>
    </row>
    <row r="493" spans="1:29" s="436" customFormat="1" ht="18" customHeight="1" x14ac:dyDescent="0.25">
      <c r="A493" s="435"/>
      <c r="B493" s="979"/>
      <c r="C493" s="358">
        <f t="shared" si="155"/>
        <v>0</v>
      </c>
      <c r="D493" s="850">
        <f t="shared" si="156"/>
        <v>0</v>
      </c>
      <c r="E493" s="471"/>
      <c r="F493" s="471"/>
      <c r="G493" s="471"/>
      <c r="H493" s="471"/>
      <c r="I493" s="435"/>
      <c r="J493" s="435"/>
      <c r="K493" s="435"/>
      <c r="L493" s="435"/>
      <c r="M493" s="435"/>
      <c r="N493" s="435"/>
      <c r="O493" s="435"/>
      <c r="P493" s="435"/>
      <c r="Q493" s="435"/>
      <c r="R493" s="435"/>
      <c r="S493" s="435"/>
      <c r="T493" s="435"/>
      <c r="U493" s="435"/>
      <c r="V493" s="435"/>
      <c r="W493" s="435"/>
      <c r="X493" s="435"/>
      <c r="Y493" s="435"/>
      <c r="Z493" s="435"/>
      <c r="AA493" s="435"/>
      <c r="AB493" s="435"/>
      <c r="AC493" s="435"/>
    </row>
    <row r="494" spans="1:29" s="436" customFormat="1" ht="18" customHeight="1" x14ac:dyDescent="0.25">
      <c r="A494" s="435"/>
      <c r="B494" s="979"/>
      <c r="C494" s="358">
        <f t="shared" si="155"/>
        <v>0</v>
      </c>
      <c r="D494" s="850">
        <f t="shared" si="156"/>
        <v>0</v>
      </c>
      <c r="E494" s="471"/>
      <c r="F494" s="471"/>
      <c r="G494" s="471"/>
      <c r="H494" s="471"/>
      <c r="I494" s="435"/>
      <c r="J494" s="435"/>
      <c r="K494" s="435"/>
      <c r="L494" s="435"/>
      <c r="M494" s="435"/>
      <c r="N494" s="435"/>
      <c r="O494" s="435"/>
      <c r="P494" s="435"/>
      <c r="Q494" s="435"/>
      <c r="R494" s="435"/>
      <c r="S494" s="435"/>
      <c r="T494" s="435"/>
      <c r="U494" s="435"/>
      <c r="V494" s="435"/>
      <c r="W494" s="435"/>
      <c r="X494" s="435"/>
      <c r="Y494" s="435"/>
      <c r="Z494" s="435"/>
      <c r="AA494" s="435"/>
      <c r="AB494" s="435"/>
      <c r="AC494" s="435"/>
    </row>
    <row r="495" spans="1:29" s="436" customFormat="1" ht="18" customHeight="1" thickBot="1" x14ac:dyDescent="0.3">
      <c r="A495" s="435"/>
      <c r="B495" s="980"/>
      <c r="C495" s="374">
        <f t="shared" si="155"/>
        <v>0</v>
      </c>
      <c r="D495" s="851">
        <f t="shared" si="156"/>
        <v>0</v>
      </c>
      <c r="E495" s="471"/>
      <c r="F495" s="471"/>
      <c r="G495" s="471"/>
      <c r="H495" s="471"/>
      <c r="I495" s="435"/>
      <c r="J495" s="435"/>
      <c r="K495" s="435"/>
      <c r="L495" s="435"/>
      <c r="M495" s="435"/>
      <c r="N495" s="435"/>
      <c r="O495" s="435"/>
      <c r="P495" s="435"/>
      <c r="Q495" s="435"/>
      <c r="R495" s="435"/>
      <c r="S495" s="435"/>
      <c r="T495" s="435"/>
      <c r="U495" s="435"/>
      <c r="V495" s="435"/>
      <c r="W495" s="435"/>
      <c r="X495" s="435"/>
      <c r="Y495" s="435"/>
      <c r="Z495" s="435"/>
      <c r="AA495" s="435"/>
      <c r="AB495" s="435"/>
      <c r="AC495" s="435"/>
    </row>
    <row r="496" spans="1:29" s="436" customFormat="1" ht="18" customHeight="1" x14ac:dyDescent="0.25">
      <c r="A496" s="435"/>
      <c r="B496" s="929" t="s">
        <v>37</v>
      </c>
      <c r="C496" s="692">
        <f t="shared" si="155"/>
        <v>0</v>
      </c>
      <c r="D496" s="867">
        <f>SUMIF($C$366:$C$376,C496,$H$366:$H$376)</f>
        <v>0</v>
      </c>
      <c r="E496" s="471"/>
      <c r="F496" s="471"/>
      <c r="G496" s="471"/>
      <c r="H496" s="471"/>
      <c r="I496" s="435"/>
      <c r="J496" s="435"/>
      <c r="K496" s="435"/>
      <c r="L496" s="435"/>
      <c r="M496" s="435"/>
      <c r="N496" s="435"/>
      <c r="O496" s="435"/>
      <c r="P496" s="435"/>
      <c r="Q496" s="435"/>
      <c r="R496" s="435"/>
      <c r="S496" s="435"/>
      <c r="T496" s="435"/>
      <c r="U496" s="435"/>
      <c r="V496" s="435"/>
      <c r="W496" s="435"/>
      <c r="X496" s="435"/>
      <c r="Y496" s="435"/>
      <c r="Z496" s="435"/>
      <c r="AA496" s="435"/>
      <c r="AB496" s="435"/>
      <c r="AC496" s="435"/>
    </row>
    <row r="497" spans="1:29" s="436" customFormat="1" ht="18" customHeight="1" x14ac:dyDescent="0.25">
      <c r="A497" s="435"/>
      <c r="B497" s="930"/>
      <c r="C497" s="693">
        <f t="shared" si="155"/>
        <v>0</v>
      </c>
      <c r="D497" s="867">
        <f t="shared" ref="D497:D506" si="157">SUMIF($C$366:$C$376,C497,$H$366:$H$376)</f>
        <v>0</v>
      </c>
      <c r="E497" s="471"/>
      <c r="F497" s="471"/>
      <c r="G497" s="471"/>
      <c r="H497" s="471"/>
      <c r="I497" s="435"/>
      <c r="J497" s="435"/>
      <c r="K497" s="435"/>
      <c r="L497" s="435"/>
      <c r="M497" s="435"/>
      <c r="N497" s="435"/>
      <c r="O497" s="435"/>
      <c r="P497" s="435"/>
      <c r="Q497" s="435"/>
      <c r="R497" s="435"/>
      <c r="S497" s="435"/>
      <c r="T497" s="435"/>
      <c r="U497" s="435"/>
      <c r="V497" s="435"/>
      <c r="W497" s="435"/>
      <c r="X497" s="435"/>
      <c r="Y497" s="435"/>
      <c r="Z497" s="435"/>
      <c r="AA497" s="435"/>
      <c r="AB497" s="435"/>
      <c r="AC497" s="435"/>
    </row>
    <row r="498" spans="1:29" s="436" customFormat="1" ht="18" customHeight="1" x14ac:dyDescent="0.25">
      <c r="A498" s="435"/>
      <c r="B498" s="930"/>
      <c r="C498" s="693">
        <f t="shared" si="155"/>
        <v>0</v>
      </c>
      <c r="D498" s="867">
        <f t="shared" si="157"/>
        <v>0</v>
      </c>
      <c r="E498" s="471"/>
      <c r="F498" s="471"/>
      <c r="G498" s="471"/>
      <c r="H498" s="471"/>
      <c r="I498" s="435"/>
      <c r="J498" s="435"/>
      <c r="K498" s="435"/>
      <c r="L498" s="435"/>
      <c r="M498" s="435"/>
      <c r="N498" s="435"/>
      <c r="O498" s="435"/>
      <c r="P498" s="435"/>
      <c r="Q498" s="435"/>
      <c r="R498" s="435"/>
      <c r="S498" s="435"/>
      <c r="T498" s="435"/>
      <c r="U498" s="435"/>
      <c r="V498" s="435"/>
      <c r="W498" s="435"/>
      <c r="X498" s="435"/>
      <c r="Y498" s="435"/>
      <c r="Z498" s="435"/>
      <c r="AA498" s="435"/>
      <c r="AB498" s="435"/>
      <c r="AC498" s="435"/>
    </row>
    <row r="499" spans="1:29" s="436" customFormat="1" ht="18" customHeight="1" x14ac:dyDescent="0.25">
      <c r="A499" s="435"/>
      <c r="B499" s="930"/>
      <c r="C499" s="693">
        <f t="shared" si="155"/>
        <v>0</v>
      </c>
      <c r="D499" s="867">
        <f t="shared" si="157"/>
        <v>0</v>
      </c>
      <c r="E499" s="471"/>
      <c r="F499" s="471"/>
      <c r="G499" s="471"/>
      <c r="H499" s="471"/>
      <c r="I499" s="435"/>
      <c r="J499" s="435"/>
      <c r="K499" s="435"/>
      <c r="L499" s="435"/>
      <c r="M499" s="435"/>
      <c r="N499" s="435"/>
      <c r="O499" s="435"/>
      <c r="P499" s="435"/>
      <c r="Q499" s="435"/>
      <c r="R499" s="435"/>
      <c r="S499" s="435"/>
      <c r="T499" s="435"/>
      <c r="U499" s="435"/>
      <c r="V499" s="435"/>
      <c r="W499" s="435"/>
      <c r="X499" s="435"/>
      <c r="Y499" s="435"/>
      <c r="Z499" s="435"/>
      <c r="AA499" s="435"/>
      <c r="AB499" s="435"/>
      <c r="AC499" s="435"/>
    </row>
    <row r="500" spans="1:29" s="436" customFormat="1" ht="18" customHeight="1" x14ac:dyDescent="0.25">
      <c r="A500" s="435"/>
      <c r="B500" s="930"/>
      <c r="C500" s="693">
        <f t="shared" si="155"/>
        <v>0</v>
      </c>
      <c r="D500" s="867">
        <f t="shared" si="157"/>
        <v>0</v>
      </c>
      <c r="E500" s="471"/>
      <c r="F500" s="471"/>
      <c r="G500" s="471"/>
      <c r="H500" s="471"/>
      <c r="I500" s="435"/>
      <c r="J500" s="435"/>
      <c r="K500" s="435"/>
      <c r="L500" s="435"/>
      <c r="M500" s="435"/>
      <c r="N500" s="435"/>
      <c r="O500" s="435"/>
      <c r="P500" s="435"/>
      <c r="Q500" s="435"/>
      <c r="R500" s="435"/>
      <c r="S500" s="435"/>
      <c r="T500" s="435"/>
      <c r="U500" s="435"/>
      <c r="V500" s="435"/>
      <c r="W500" s="435"/>
      <c r="X500" s="435"/>
      <c r="Y500" s="435"/>
      <c r="Z500" s="435"/>
      <c r="AA500" s="435"/>
      <c r="AB500" s="435"/>
      <c r="AC500" s="435"/>
    </row>
    <row r="501" spans="1:29" s="436" customFormat="1" ht="18" customHeight="1" x14ac:dyDescent="0.25">
      <c r="A501" s="435"/>
      <c r="B501" s="930"/>
      <c r="C501" s="693">
        <f t="shared" si="155"/>
        <v>0</v>
      </c>
      <c r="D501" s="867">
        <f t="shared" si="157"/>
        <v>0</v>
      </c>
      <c r="E501" s="471"/>
      <c r="F501" s="471"/>
      <c r="G501" s="471"/>
      <c r="H501" s="471"/>
      <c r="I501" s="435"/>
      <c r="J501" s="435"/>
      <c r="K501" s="435"/>
      <c r="L501" s="435"/>
      <c r="M501" s="435"/>
      <c r="N501" s="435"/>
      <c r="O501" s="435"/>
      <c r="P501" s="435"/>
      <c r="Q501" s="435"/>
      <c r="R501" s="435"/>
      <c r="S501" s="435"/>
      <c r="T501" s="435"/>
      <c r="U501" s="435"/>
      <c r="V501" s="435"/>
      <c r="W501" s="435"/>
      <c r="X501" s="435"/>
      <c r="Y501" s="435"/>
      <c r="Z501" s="435"/>
      <c r="AA501" s="435"/>
      <c r="AB501" s="435"/>
      <c r="AC501" s="435"/>
    </row>
    <row r="502" spans="1:29" s="436" customFormat="1" ht="18" customHeight="1" x14ac:dyDescent="0.25">
      <c r="A502" s="435"/>
      <c r="B502" s="930"/>
      <c r="C502" s="693">
        <f t="shared" si="155"/>
        <v>0</v>
      </c>
      <c r="D502" s="867">
        <f t="shared" si="157"/>
        <v>0</v>
      </c>
      <c r="E502" s="471"/>
      <c r="F502" s="471"/>
      <c r="G502" s="471"/>
      <c r="H502" s="471"/>
      <c r="I502" s="435"/>
      <c r="J502" s="435"/>
      <c r="K502" s="435"/>
      <c r="L502" s="435"/>
      <c r="M502" s="435"/>
      <c r="N502" s="435"/>
      <c r="O502" s="435"/>
      <c r="P502" s="435"/>
      <c r="Q502" s="435"/>
      <c r="R502" s="435"/>
      <c r="S502" s="435"/>
      <c r="T502" s="435"/>
      <c r="U502" s="435"/>
      <c r="V502" s="435"/>
      <c r="W502" s="435"/>
      <c r="X502" s="435"/>
      <c r="Y502" s="435"/>
      <c r="Z502" s="435"/>
      <c r="AA502" s="435"/>
      <c r="AB502" s="435"/>
      <c r="AC502" s="435"/>
    </row>
    <row r="503" spans="1:29" s="436" customFormat="1" ht="18" customHeight="1" x14ac:dyDescent="0.25">
      <c r="A503" s="435"/>
      <c r="B503" s="930"/>
      <c r="C503" s="693">
        <f t="shared" si="155"/>
        <v>0</v>
      </c>
      <c r="D503" s="867">
        <f t="shared" si="157"/>
        <v>0</v>
      </c>
      <c r="E503" s="471"/>
      <c r="F503" s="471"/>
      <c r="G503" s="471"/>
      <c r="H503" s="471"/>
      <c r="I503" s="435"/>
      <c r="J503" s="435"/>
      <c r="K503" s="435"/>
      <c r="L503" s="435"/>
      <c r="M503" s="435"/>
      <c r="N503" s="435"/>
      <c r="O503" s="435"/>
      <c r="P503" s="435"/>
      <c r="Q503" s="435"/>
      <c r="R503" s="435"/>
      <c r="S503" s="435"/>
      <c r="T503" s="435"/>
      <c r="U503" s="435"/>
      <c r="V503" s="435"/>
      <c r="W503" s="435"/>
      <c r="X503" s="435"/>
      <c r="Y503" s="435"/>
      <c r="Z503" s="435"/>
      <c r="AA503" s="435"/>
      <c r="AB503" s="435"/>
      <c r="AC503" s="435"/>
    </row>
    <row r="504" spans="1:29" s="436" customFormat="1" ht="18" customHeight="1" x14ac:dyDescent="0.25">
      <c r="A504" s="435"/>
      <c r="B504" s="930"/>
      <c r="C504" s="693">
        <f t="shared" si="155"/>
        <v>0</v>
      </c>
      <c r="D504" s="867">
        <f t="shared" si="157"/>
        <v>0</v>
      </c>
      <c r="E504" s="471"/>
      <c r="F504" s="471"/>
      <c r="G504" s="471"/>
      <c r="H504" s="471"/>
      <c r="I504" s="435"/>
      <c r="J504" s="435"/>
      <c r="K504" s="435"/>
      <c r="L504" s="435"/>
      <c r="M504" s="435"/>
      <c r="N504" s="435"/>
      <c r="O504" s="435"/>
      <c r="P504" s="435"/>
      <c r="Q504" s="435"/>
      <c r="R504" s="435"/>
      <c r="S504" s="435"/>
      <c r="T504" s="435"/>
      <c r="U504" s="435"/>
      <c r="V504" s="435"/>
      <c r="W504" s="435"/>
      <c r="X504" s="435"/>
      <c r="Y504" s="435"/>
      <c r="Z504" s="435"/>
      <c r="AA504" s="435"/>
      <c r="AB504" s="435"/>
      <c r="AC504" s="435"/>
    </row>
    <row r="505" spans="1:29" s="436" customFormat="1" ht="18" customHeight="1" x14ac:dyDescent="0.25">
      <c r="A505" s="435"/>
      <c r="B505" s="930"/>
      <c r="C505" s="693">
        <f t="shared" si="155"/>
        <v>0</v>
      </c>
      <c r="D505" s="867">
        <f t="shared" si="157"/>
        <v>0</v>
      </c>
      <c r="E505" s="471"/>
      <c r="F505" s="471"/>
      <c r="G505" s="471"/>
      <c r="H505" s="471"/>
      <c r="I505" s="435"/>
      <c r="J505" s="435"/>
      <c r="K505" s="435"/>
      <c r="L505" s="435"/>
      <c r="M505" s="435"/>
      <c r="N505" s="435"/>
      <c r="O505" s="435"/>
      <c r="P505" s="435"/>
      <c r="Q505" s="435"/>
      <c r="R505" s="435"/>
      <c r="S505" s="435"/>
      <c r="T505" s="435"/>
      <c r="U505" s="435"/>
      <c r="V505" s="435"/>
      <c r="W505" s="435"/>
      <c r="X505" s="435"/>
      <c r="Y505" s="435"/>
      <c r="Z505" s="435"/>
      <c r="AA505" s="435"/>
      <c r="AB505" s="435"/>
      <c r="AC505" s="435"/>
    </row>
    <row r="506" spans="1:29" s="436" customFormat="1" ht="18" customHeight="1" thickBot="1" x14ac:dyDescent="0.3">
      <c r="A506" s="435"/>
      <c r="B506" s="931"/>
      <c r="C506" s="694">
        <f t="shared" si="155"/>
        <v>0</v>
      </c>
      <c r="D506" s="868">
        <f t="shared" si="157"/>
        <v>0</v>
      </c>
      <c r="E506" s="471"/>
      <c r="F506" s="471"/>
      <c r="G506" s="471"/>
      <c r="H506" s="471"/>
      <c r="I506" s="435"/>
      <c r="J506" s="435"/>
      <c r="K506" s="435"/>
      <c r="L506" s="435"/>
      <c r="M506" s="435"/>
      <c r="N506" s="435"/>
      <c r="O506" s="435"/>
      <c r="P506" s="435"/>
      <c r="Q506" s="435"/>
      <c r="R506" s="435"/>
      <c r="S506" s="435"/>
      <c r="T506" s="435"/>
      <c r="U506" s="435"/>
      <c r="V506" s="435"/>
      <c r="W506" s="435"/>
      <c r="X506" s="435"/>
      <c r="Y506" s="435"/>
      <c r="Z506" s="435"/>
      <c r="AA506" s="435"/>
      <c r="AB506" s="435"/>
      <c r="AC506" s="435"/>
    </row>
    <row r="507" spans="1:29" s="436" customFormat="1" ht="18" customHeight="1" x14ac:dyDescent="0.25">
      <c r="A507" s="435"/>
      <c r="B507" s="988" t="s">
        <v>16</v>
      </c>
      <c r="C507" s="695">
        <f t="shared" si="155"/>
        <v>0</v>
      </c>
      <c r="D507" s="867">
        <f>SUMIF($C$377:$C$387,C507,$H$377:$H$387)</f>
        <v>0</v>
      </c>
      <c r="E507" s="471"/>
      <c r="F507" s="471"/>
      <c r="G507" s="471"/>
      <c r="H507" s="471"/>
      <c r="I507" s="435"/>
      <c r="J507" s="435"/>
      <c r="K507" s="435"/>
      <c r="L507" s="435"/>
      <c r="M507" s="435"/>
      <c r="N507" s="435"/>
      <c r="O507" s="435"/>
      <c r="P507" s="435"/>
      <c r="Q507" s="435"/>
      <c r="R507" s="435"/>
      <c r="S507" s="435"/>
      <c r="T507" s="435"/>
      <c r="U507" s="435"/>
      <c r="V507" s="435"/>
      <c r="W507" s="435"/>
      <c r="X507" s="435"/>
      <c r="Y507" s="435"/>
      <c r="Z507" s="435"/>
      <c r="AA507" s="435"/>
      <c r="AB507" s="435"/>
      <c r="AC507" s="435"/>
    </row>
    <row r="508" spans="1:29" s="436" customFormat="1" ht="18" customHeight="1" x14ac:dyDescent="0.25">
      <c r="A508" s="435"/>
      <c r="B508" s="989"/>
      <c r="C508" s="693">
        <f t="shared" si="155"/>
        <v>0</v>
      </c>
      <c r="D508" s="867">
        <f t="shared" ref="D508:D517" si="158">SUMIF($C$377:$C$387,C508,$H$377:$H$387)</f>
        <v>0</v>
      </c>
      <c r="E508" s="471"/>
      <c r="F508" s="471"/>
      <c r="G508" s="471"/>
      <c r="H508" s="471"/>
      <c r="I508" s="435"/>
      <c r="J508" s="435"/>
      <c r="K508" s="435"/>
      <c r="L508" s="435"/>
      <c r="M508" s="435"/>
      <c r="N508" s="435"/>
      <c r="O508" s="435"/>
      <c r="P508" s="435"/>
      <c r="Q508" s="435"/>
      <c r="R508" s="435"/>
      <c r="S508" s="435"/>
      <c r="T508" s="435"/>
      <c r="U508" s="435"/>
      <c r="V508" s="435"/>
      <c r="W508" s="435"/>
      <c r="X508" s="435"/>
      <c r="Y508" s="435"/>
      <c r="Z508" s="435"/>
      <c r="AA508" s="435"/>
      <c r="AB508" s="435"/>
      <c r="AC508" s="435"/>
    </row>
    <row r="509" spans="1:29" s="436" customFormat="1" ht="18" customHeight="1" x14ac:dyDescent="0.25">
      <c r="A509" s="435"/>
      <c r="B509" s="989"/>
      <c r="C509" s="693">
        <f t="shared" si="155"/>
        <v>0</v>
      </c>
      <c r="D509" s="867">
        <f t="shared" si="158"/>
        <v>0</v>
      </c>
      <c r="E509" s="471"/>
      <c r="F509" s="471"/>
      <c r="G509" s="471"/>
      <c r="H509" s="471"/>
      <c r="I509" s="435"/>
      <c r="J509" s="435"/>
      <c r="K509" s="435"/>
      <c r="L509" s="435"/>
      <c r="M509" s="435"/>
      <c r="N509" s="435"/>
      <c r="O509" s="435"/>
      <c r="P509" s="435"/>
      <c r="Q509" s="435"/>
      <c r="R509" s="435"/>
      <c r="S509" s="435"/>
      <c r="T509" s="435"/>
      <c r="U509" s="435"/>
      <c r="V509" s="435"/>
      <c r="W509" s="435"/>
      <c r="X509" s="435"/>
      <c r="Y509" s="435"/>
      <c r="Z509" s="435"/>
      <c r="AA509" s="435"/>
      <c r="AB509" s="435"/>
      <c r="AC509" s="435"/>
    </row>
    <row r="510" spans="1:29" s="436" customFormat="1" ht="18" customHeight="1" x14ac:dyDescent="0.25">
      <c r="A510" s="435"/>
      <c r="B510" s="989"/>
      <c r="C510" s="693">
        <f t="shared" si="155"/>
        <v>0</v>
      </c>
      <c r="D510" s="867">
        <f t="shared" si="158"/>
        <v>0</v>
      </c>
      <c r="E510" s="471"/>
      <c r="F510" s="471"/>
      <c r="G510" s="471"/>
      <c r="H510" s="471"/>
      <c r="I510" s="435"/>
      <c r="J510" s="435"/>
      <c r="K510" s="435"/>
      <c r="L510" s="435"/>
      <c r="M510" s="435"/>
      <c r="N510" s="435"/>
      <c r="O510" s="435"/>
      <c r="P510" s="435"/>
      <c r="Q510" s="435"/>
      <c r="R510" s="435"/>
      <c r="S510" s="435"/>
      <c r="T510" s="435"/>
      <c r="U510" s="435"/>
      <c r="V510" s="435"/>
      <c r="W510" s="435"/>
      <c r="X510" s="435"/>
      <c r="Y510" s="435"/>
      <c r="Z510" s="435"/>
      <c r="AA510" s="435"/>
      <c r="AB510" s="435"/>
      <c r="AC510" s="435"/>
    </row>
    <row r="511" spans="1:29" s="436" customFormat="1" ht="18" customHeight="1" x14ac:dyDescent="0.25">
      <c r="A511" s="435"/>
      <c r="B511" s="989"/>
      <c r="C511" s="693">
        <f t="shared" si="155"/>
        <v>0</v>
      </c>
      <c r="D511" s="867">
        <f t="shared" si="158"/>
        <v>0</v>
      </c>
      <c r="E511" s="471"/>
      <c r="F511" s="471"/>
      <c r="G511" s="471"/>
      <c r="H511" s="471"/>
      <c r="I511" s="435"/>
      <c r="J511" s="435"/>
      <c r="K511" s="435"/>
      <c r="L511" s="435"/>
      <c r="M511" s="435"/>
      <c r="N511" s="435"/>
      <c r="O511" s="435"/>
      <c r="P511" s="435"/>
      <c r="Q511" s="435"/>
      <c r="R511" s="435"/>
      <c r="S511" s="435"/>
      <c r="T511" s="435"/>
      <c r="U511" s="435"/>
      <c r="V511" s="435"/>
      <c r="W511" s="435"/>
      <c r="X511" s="435"/>
      <c r="Y511" s="435"/>
      <c r="Z511" s="435"/>
      <c r="AA511" s="435"/>
      <c r="AB511" s="435"/>
      <c r="AC511" s="435"/>
    </row>
    <row r="512" spans="1:29" s="436" customFormat="1" ht="18" customHeight="1" x14ac:dyDescent="0.25">
      <c r="A512" s="435"/>
      <c r="B512" s="989"/>
      <c r="C512" s="693">
        <f t="shared" si="155"/>
        <v>0</v>
      </c>
      <c r="D512" s="867">
        <f t="shared" si="158"/>
        <v>0</v>
      </c>
      <c r="E512" s="471"/>
      <c r="F512" s="471"/>
      <c r="G512" s="471"/>
      <c r="H512" s="471"/>
      <c r="I512" s="435"/>
      <c r="J512" s="435"/>
      <c r="K512" s="435"/>
      <c r="L512" s="435"/>
      <c r="M512" s="435"/>
      <c r="N512" s="435"/>
      <c r="O512" s="435"/>
      <c r="P512" s="435"/>
      <c r="Q512" s="435"/>
      <c r="R512" s="435"/>
      <c r="S512" s="435"/>
      <c r="T512" s="435"/>
      <c r="U512" s="435"/>
      <c r="V512" s="435"/>
      <c r="W512" s="435"/>
      <c r="X512" s="435"/>
      <c r="Y512" s="435"/>
      <c r="Z512" s="435"/>
      <c r="AA512" s="435"/>
      <c r="AB512" s="435"/>
      <c r="AC512" s="435"/>
    </row>
    <row r="513" spans="1:29" s="436" customFormat="1" ht="18" customHeight="1" x14ac:dyDescent="0.25">
      <c r="A513" s="435"/>
      <c r="B513" s="989"/>
      <c r="C513" s="693">
        <f t="shared" si="155"/>
        <v>0</v>
      </c>
      <c r="D513" s="867">
        <f t="shared" si="158"/>
        <v>0</v>
      </c>
      <c r="E513" s="471"/>
      <c r="F513" s="471"/>
      <c r="G513" s="471"/>
      <c r="H513" s="471"/>
      <c r="I513" s="435"/>
      <c r="J513" s="435"/>
      <c r="K513" s="435"/>
      <c r="L513" s="435"/>
      <c r="M513" s="435"/>
      <c r="N513" s="435"/>
      <c r="O513" s="435"/>
      <c r="P513" s="435"/>
      <c r="Q513" s="435"/>
      <c r="R513" s="435"/>
      <c r="S513" s="435"/>
      <c r="T513" s="435"/>
      <c r="U513" s="435"/>
      <c r="V513" s="435"/>
      <c r="W513" s="435"/>
      <c r="X513" s="435"/>
      <c r="Y513" s="435"/>
      <c r="Z513" s="435"/>
      <c r="AA513" s="435"/>
      <c r="AB513" s="435"/>
      <c r="AC513" s="435"/>
    </row>
    <row r="514" spans="1:29" s="436" customFormat="1" ht="18" customHeight="1" x14ac:dyDescent="0.25">
      <c r="A514" s="435"/>
      <c r="B514" s="989"/>
      <c r="C514" s="693">
        <f t="shared" si="155"/>
        <v>0</v>
      </c>
      <c r="D514" s="867">
        <f t="shared" si="158"/>
        <v>0</v>
      </c>
      <c r="E514" s="471"/>
      <c r="F514" s="471"/>
      <c r="G514" s="471"/>
      <c r="H514" s="471"/>
      <c r="I514" s="435"/>
      <c r="J514" s="435"/>
      <c r="K514" s="435"/>
      <c r="L514" s="435"/>
      <c r="M514" s="435"/>
      <c r="N514" s="435"/>
      <c r="O514" s="435"/>
      <c r="P514" s="435"/>
      <c r="Q514" s="435"/>
      <c r="R514" s="435"/>
      <c r="S514" s="435"/>
      <c r="T514" s="435"/>
      <c r="U514" s="435"/>
      <c r="V514" s="435"/>
      <c r="W514" s="435"/>
      <c r="X514" s="435"/>
      <c r="Y514" s="435"/>
      <c r="Z514" s="435"/>
      <c r="AA514" s="435"/>
      <c r="AB514" s="435"/>
      <c r="AC514" s="435"/>
    </row>
    <row r="515" spans="1:29" s="436" customFormat="1" ht="18" customHeight="1" x14ac:dyDescent="0.25">
      <c r="A515" s="435"/>
      <c r="B515" s="989"/>
      <c r="C515" s="693">
        <f t="shared" si="155"/>
        <v>0</v>
      </c>
      <c r="D515" s="867">
        <f t="shared" si="158"/>
        <v>0</v>
      </c>
      <c r="E515" s="471"/>
      <c r="F515" s="471"/>
      <c r="G515" s="471"/>
      <c r="H515" s="471"/>
      <c r="I515" s="435"/>
      <c r="J515" s="435"/>
      <c r="K515" s="435"/>
      <c r="L515" s="435"/>
      <c r="M515" s="435"/>
      <c r="N515" s="435"/>
      <c r="O515" s="435"/>
      <c r="P515" s="435"/>
      <c r="Q515" s="435"/>
      <c r="R515" s="435"/>
      <c r="S515" s="435"/>
      <c r="T515" s="435"/>
      <c r="U515" s="435"/>
      <c r="V515" s="435"/>
      <c r="W515" s="435"/>
      <c r="X515" s="435"/>
      <c r="Y515" s="435"/>
      <c r="Z515" s="435"/>
      <c r="AA515" s="435"/>
      <c r="AB515" s="435"/>
      <c r="AC515" s="435"/>
    </row>
    <row r="516" spans="1:29" s="436" customFormat="1" ht="18" customHeight="1" x14ac:dyDescent="0.25">
      <c r="A516" s="435"/>
      <c r="B516" s="989"/>
      <c r="C516" s="693">
        <f t="shared" si="155"/>
        <v>0</v>
      </c>
      <c r="D516" s="867">
        <f t="shared" si="158"/>
        <v>0</v>
      </c>
      <c r="E516" s="471"/>
      <c r="F516" s="471"/>
      <c r="G516" s="471"/>
      <c r="H516" s="471"/>
      <c r="I516" s="435"/>
      <c r="J516" s="435"/>
      <c r="K516" s="435"/>
      <c r="L516" s="435"/>
      <c r="M516" s="435"/>
      <c r="N516" s="435"/>
      <c r="O516" s="435"/>
      <c r="P516" s="435"/>
      <c r="Q516" s="435"/>
      <c r="R516" s="435"/>
      <c r="S516" s="435"/>
      <c r="T516" s="435"/>
      <c r="U516" s="435"/>
      <c r="V516" s="435"/>
      <c r="W516" s="435"/>
      <c r="X516" s="435"/>
      <c r="Y516" s="435"/>
      <c r="Z516" s="435"/>
      <c r="AA516" s="435"/>
      <c r="AB516" s="435"/>
      <c r="AC516" s="435"/>
    </row>
    <row r="517" spans="1:29" s="436" customFormat="1" ht="18" customHeight="1" thickBot="1" x14ac:dyDescent="0.3">
      <c r="A517" s="435"/>
      <c r="B517" s="990"/>
      <c r="C517" s="696">
        <f t="shared" si="155"/>
        <v>0</v>
      </c>
      <c r="D517" s="869">
        <f t="shared" si="158"/>
        <v>0</v>
      </c>
      <c r="E517" s="471"/>
      <c r="F517" s="471"/>
      <c r="G517" s="471"/>
      <c r="H517" s="471"/>
      <c r="I517" s="435"/>
      <c r="J517" s="435"/>
      <c r="K517" s="435"/>
      <c r="L517" s="435"/>
      <c r="M517" s="435"/>
      <c r="N517" s="435"/>
      <c r="O517" s="435"/>
      <c r="P517" s="435"/>
      <c r="Q517" s="435"/>
      <c r="R517" s="435"/>
      <c r="S517" s="435"/>
      <c r="T517" s="435"/>
      <c r="U517" s="435"/>
      <c r="V517" s="435"/>
      <c r="W517" s="435"/>
      <c r="X517" s="435"/>
      <c r="Y517" s="435"/>
      <c r="Z517" s="435"/>
      <c r="AA517" s="435"/>
      <c r="AB517" s="435"/>
      <c r="AC517" s="435"/>
    </row>
    <row r="518" spans="1:29" s="436" customFormat="1" ht="18" customHeight="1" x14ac:dyDescent="0.25">
      <c r="A518" s="435"/>
      <c r="B518" s="929" t="s">
        <v>15</v>
      </c>
      <c r="C518" s="692">
        <f t="shared" si="155"/>
        <v>0</v>
      </c>
      <c r="D518" s="849">
        <f t="shared" ref="D518:D528" si="159">SUMIF($C$388:$C$398,C518,$H$388:$H$398)</f>
        <v>0</v>
      </c>
      <c r="E518" s="471"/>
      <c r="F518" s="471"/>
      <c r="G518" s="471"/>
      <c r="H518" s="471"/>
      <c r="I518" s="435"/>
      <c r="J518" s="435"/>
      <c r="K518" s="435"/>
      <c r="L518" s="435"/>
      <c r="M518" s="435"/>
      <c r="N518" s="435"/>
      <c r="O518" s="435"/>
      <c r="P518" s="435"/>
      <c r="Q518" s="435"/>
      <c r="R518" s="435"/>
      <c r="S518" s="435"/>
      <c r="T518" s="435"/>
      <c r="U518" s="435"/>
      <c r="V518" s="435"/>
      <c r="W518" s="435"/>
      <c r="X518" s="435"/>
      <c r="Y518" s="435"/>
      <c r="Z518" s="435"/>
      <c r="AA518" s="435"/>
      <c r="AB518" s="435"/>
      <c r="AC518" s="435"/>
    </row>
    <row r="519" spans="1:29" s="436" customFormat="1" ht="18" customHeight="1" x14ac:dyDescent="0.25">
      <c r="A519" s="435"/>
      <c r="B519" s="930"/>
      <c r="C519" s="693">
        <f t="shared" si="155"/>
        <v>0</v>
      </c>
      <c r="D519" s="867">
        <f t="shared" si="159"/>
        <v>0</v>
      </c>
      <c r="E519" s="471"/>
      <c r="F519" s="471"/>
      <c r="G519" s="471"/>
      <c r="H519" s="471"/>
      <c r="I519" s="435"/>
      <c r="J519" s="435"/>
      <c r="K519" s="435"/>
      <c r="L519" s="435"/>
      <c r="M519" s="435"/>
      <c r="N519" s="435"/>
      <c r="O519" s="435"/>
      <c r="P519" s="435"/>
      <c r="Q519" s="435"/>
      <c r="R519" s="435"/>
      <c r="S519" s="435"/>
      <c r="T519" s="435"/>
      <c r="U519" s="435"/>
      <c r="V519" s="435"/>
      <c r="W519" s="435"/>
      <c r="X519" s="435"/>
      <c r="Y519" s="435"/>
      <c r="Z519" s="435"/>
      <c r="AA519" s="435"/>
      <c r="AB519" s="435"/>
      <c r="AC519" s="435"/>
    </row>
    <row r="520" spans="1:29" s="436" customFormat="1" ht="18" customHeight="1" x14ac:dyDescent="0.25">
      <c r="A520" s="435"/>
      <c r="B520" s="930"/>
      <c r="C520" s="693">
        <f t="shared" si="155"/>
        <v>0</v>
      </c>
      <c r="D520" s="867">
        <f t="shared" si="159"/>
        <v>0</v>
      </c>
      <c r="E520" s="471"/>
      <c r="F520" s="471"/>
      <c r="G520" s="471"/>
      <c r="H520" s="471"/>
      <c r="I520" s="435"/>
      <c r="J520" s="435"/>
      <c r="K520" s="435"/>
      <c r="L520" s="435"/>
      <c r="M520" s="435"/>
      <c r="N520" s="435"/>
      <c r="O520" s="435"/>
      <c r="P520" s="435"/>
      <c r="Q520" s="435"/>
      <c r="R520" s="435"/>
      <c r="S520" s="435"/>
      <c r="T520" s="435"/>
      <c r="U520" s="435"/>
      <c r="V520" s="435"/>
      <c r="W520" s="435"/>
      <c r="X520" s="435"/>
      <c r="Y520" s="435"/>
      <c r="Z520" s="435"/>
      <c r="AA520" s="435"/>
      <c r="AB520" s="435"/>
      <c r="AC520" s="435"/>
    </row>
    <row r="521" spans="1:29" s="436" customFormat="1" ht="18" customHeight="1" x14ac:dyDescent="0.25">
      <c r="A521" s="435"/>
      <c r="B521" s="930"/>
      <c r="C521" s="693">
        <f t="shared" si="155"/>
        <v>0</v>
      </c>
      <c r="D521" s="867">
        <f t="shared" si="159"/>
        <v>0</v>
      </c>
      <c r="E521" s="471"/>
      <c r="F521" s="471"/>
      <c r="G521" s="471"/>
      <c r="H521" s="471"/>
      <c r="I521" s="435"/>
      <c r="J521" s="435"/>
      <c r="K521" s="435"/>
      <c r="L521" s="435"/>
      <c r="M521" s="435"/>
      <c r="N521" s="435"/>
      <c r="O521" s="435"/>
      <c r="P521" s="435"/>
      <c r="Q521" s="435"/>
      <c r="R521" s="435"/>
      <c r="S521" s="435"/>
      <c r="T521" s="435"/>
      <c r="U521" s="435"/>
      <c r="V521" s="435"/>
      <c r="W521" s="435"/>
      <c r="X521" s="435"/>
      <c r="Y521" s="435"/>
      <c r="Z521" s="435"/>
      <c r="AA521" s="435"/>
      <c r="AB521" s="435"/>
      <c r="AC521" s="435"/>
    </row>
    <row r="522" spans="1:29" s="436" customFormat="1" ht="18" customHeight="1" x14ac:dyDescent="0.25">
      <c r="A522" s="435"/>
      <c r="B522" s="930"/>
      <c r="C522" s="693">
        <f t="shared" si="155"/>
        <v>0</v>
      </c>
      <c r="D522" s="867">
        <f t="shared" si="159"/>
        <v>0</v>
      </c>
      <c r="E522" s="471"/>
      <c r="F522" s="471"/>
      <c r="G522" s="471"/>
      <c r="H522" s="471"/>
      <c r="I522" s="435"/>
      <c r="J522" s="435"/>
      <c r="K522" s="435"/>
      <c r="L522" s="435"/>
      <c r="M522" s="435"/>
      <c r="N522" s="435"/>
      <c r="O522" s="435"/>
      <c r="P522" s="435"/>
      <c r="Q522" s="435"/>
      <c r="R522" s="435"/>
      <c r="S522" s="435"/>
      <c r="T522" s="435"/>
      <c r="U522" s="435"/>
      <c r="V522" s="435"/>
      <c r="W522" s="435"/>
      <c r="X522" s="435"/>
      <c r="Y522" s="435"/>
      <c r="Z522" s="435"/>
      <c r="AA522" s="435"/>
      <c r="AB522" s="435"/>
      <c r="AC522" s="435"/>
    </row>
    <row r="523" spans="1:29" s="436" customFormat="1" ht="18" customHeight="1" x14ac:dyDescent="0.25">
      <c r="A523" s="435"/>
      <c r="B523" s="930"/>
      <c r="C523" s="693">
        <f t="shared" si="155"/>
        <v>0</v>
      </c>
      <c r="D523" s="867">
        <f t="shared" si="159"/>
        <v>0</v>
      </c>
      <c r="E523" s="471"/>
      <c r="F523" s="471"/>
      <c r="G523" s="471"/>
      <c r="H523" s="471"/>
      <c r="I523" s="435"/>
      <c r="J523" s="435"/>
      <c r="K523" s="435"/>
      <c r="L523" s="435"/>
      <c r="M523" s="435"/>
      <c r="N523" s="435"/>
      <c r="O523" s="435"/>
      <c r="P523" s="435"/>
      <c r="Q523" s="435"/>
      <c r="R523" s="435"/>
      <c r="S523" s="435"/>
      <c r="T523" s="435"/>
      <c r="U523" s="435"/>
      <c r="V523" s="435"/>
      <c r="W523" s="435"/>
      <c r="X523" s="435"/>
      <c r="Y523" s="435"/>
      <c r="Z523" s="435"/>
      <c r="AA523" s="435"/>
      <c r="AB523" s="435"/>
      <c r="AC523" s="435"/>
    </row>
    <row r="524" spans="1:29" s="436" customFormat="1" ht="18" customHeight="1" x14ac:dyDescent="0.25">
      <c r="A524" s="435"/>
      <c r="B524" s="930"/>
      <c r="C524" s="693">
        <f t="shared" si="155"/>
        <v>0</v>
      </c>
      <c r="D524" s="867">
        <f t="shared" si="159"/>
        <v>0</v>
      </c>
      <c r="E524" s="471"/>
      <c r="F524" s="471"/>
      <c r="G524" s="471"/>
      <c r="H524" s="471"/>
      <c r="I524" s="435"/>
      <c r="J524" s="435"/>
      <c r="K524" s="435"/>
      <c r="L524" s="435"/>
      <c r="M524" s="435"/>
      <c r="N524" s="435"/>
      <c r="O524" s="435"/>
      <c r="P524" s="435"/>
      <c r="Q524" s="435"/>
      <c r="R524" s="435"/>
      <c r="S524" s="435"/>
      <c r="T524" s="435"/>
      <c r="U524" s="435"/>
      <c r="V524" s="435"/>
      <c r="W524" s="435"/>
      <c r="X524" s="435"/>
      <c r="Y524" s="435"/>
      <c r="Z524" s="435"/>
      <c r="AA524" s="435"/>
      <c r="AB524" s="435"/>
      <c r="AC524" s="435"/>
    </row>
    <row r="525" spans="1:29" s="436" customFormat="1" ht="18" customHeight="1" x14ac:dyDescent="0.25">
      <c r="A525" s="435"/>
      <c r="B525" s="930"/>
      <c r="C525" s="693">
        <f t="shared" si="155"/>
        <v>0</v>
      </c>
      <c r="D525" s="867">
        <f t="shared" si="159"/>
        <v>0</v>
      </c>
      <c r="E525" s="471"/>
      <c r="F525" s="471"/>
      <c r="G525" s="471"/>
      <c r="H525" s="471"/>
      <c r="I525" s="435"/>
      <c r="J525" s="435"/>
      <c r="K525" s="435"/>
      <c r="L525" s="435"/>
      <c r="M525" s="435"/>
      <c r="N525" s="435"/>
      <c r="O525" s="435"/>
      <c r="P525" s="435"/>
      <c r="Q525" s="435"/>
      <c r="R525" s="435"/>
      <c r="S525" s="435"/>
      <c r="T525" s="435"/>
      <c r="U525" s="435"/>
      <c r="V525" s="435"/>
      <c r="W525" s="435"/>
      <c r="X525" s="435"/>
      <c r="Y525" s="435"/>
      <c r="Z525" s="435"/>
      <c r="AA525" s="435"/>
      <c r="AB525" s="435"/>
      <c r="AC525" s="435"/>
    </row>
    <row r="526" spans="1:29" s="436" customFormat="1" ht="18" customHeight="1" x14ac:dyDescent="0.25">
      <c r="A526" s="435"/>
      <c r="B526" s="930"/>
      <c r="C526" s="693">
        <f t="shared" si="155"/>
        <v>0</v>
      </c>
      <c r="D526" s="867">
        <f t="shared" si="159"/>
        <v>0</v>
      </c>
      <c r="E526" s="471"/>
      <c r="F526" s="471"/>
      <c r="G526" s="471"/>
      <c r="H526" s="471"/>
      <c r="I526" s="435"/>
      <c r="J526" s="435"/>
      <c r="K526" s="435"/>
      <c r="L526" s="435"/>
      <c r="M526" s="435"/>
      <c r="N526" s="435"/>
      <c r="O526" s="435"/>
      <c r="P526" s="435"/>
      <c r="Q526" s="435"/>
      <c r="R526" s="435"/>
      <c r="S526" s="435"/>
      <c r="T526" s="435"/>
      <c r="U526" s="435"/>
      <c r="V526" s="435"/>
      <c r="W526" s="435"/>
      <c r="X526" s="435"/>
      <c r="Y526" s="435"/>
      <c r="Z526" s="435"/>
      <c r="AA526" s="435"/>
      <c r="AB526" s="435"/>
      <c r="AC526" s="435"/>
    </row>
    <row r="527" spans="1:29" s="436" customFormat="1" ht="18" customHeight="1" x14ac:dyDescent="0.25">
      <c r="A527" s="435"/>
      <c r="B527" s="930"/>
      <c r="C527" s="693">
        <f t="shared" si="155"/>
        <v>0</v>
      </c>
      <c r="D527" s="867">
        <f t="shared" si="159"/>
        <v>0</v>
      </c>
      <c r="E527" s="471"/>
      <c r="F527" s="471"/>
      <c r="G527" s="471"/>
      <c r="H527" s="471"/>
      <c r="I527" s="435"/>
      <c r="J527" s="435"/>
      <c r="K527" s="435"/>
      <c r="L527" s="435"/>
      <c r="M527" s="435"/>
      <c r="N527" s="435"/>
      <c r="O527" s="435"/>
      <c r="P527" s="435"/>
      <c r="Q527" s="435"/>
      <c r="R527" s="435"/>
      <c r="S527" s="435"/>
      <c r="T527" s="435"/>
      <c r="U527" s="435"/>
      <c r="V527" s="435"/>
      <c r="W527" s="435"/>
      <c r="X527" s="435"/>
      <c r="Y527" s="435"/>
      <c r="Z527" s="435"/>
      <c r="AA527" s="435"/>
      <c r="AB527" s="435"/>
      <c r="AC527" s="435"/>
    </row>
    <row r="528" spans="1:29" s="436" customFormat="1" ht="18" customHeight="1" thickBot="1" x14ac:dyDescent="0.3">
      <c r="A528" s="435"/>
      <c r="B528" s="931"/>
      <c r="C528" s="694">
        <f t="shared" si="155"/>
        <v>0</v>
      </c>
      <c r="D528" s="868">
        <f t="shared" si="159"/>
        <v>0</v>
      </c>
      <c r="E528" s="471"/>
      <c r="F528" s="471"/>
      <c r="G528" s="471"/>
      <c r="H528" s="471"/>
      <c r="I528" s="435"/>
      <c r="J528" s="435"/>
      <c r="K528" s="435"/>
      <c r="L528" s="435"/>
      <c r="M528" s="435"/>
      <c r="N528" s="435"/>
      <c r="O528" s="435"/>
      <c r="P528" s="435"/>
      <c r="Q528" s="435"/>
      <c r="R528" s="435"/>
      <c r="S528" s="435"/>
      <c r="T528" s="435"/>
      <c r="U528" s="435"/>
      <c r="V528" s="435"/>
      <c r="W528" s="435"/>
      <c r="X528" s="435"/>
      <c r="Y528" s="435"/>
      <c r="Z528" s="435"/>
      <c r="AA528" s="435"/>
      <c r="AB528" s="435"/>
      <c r="AC528" s="435"/>
    </row>
    <row r="529" spans="1:29" s="436" customFormat="1" ht="18" customHeight="1" x14ac:dyDescent="0.25">
      <c r="A529" s="435"/>
      <c r="B529" s="981" t="s">
        <v>197</v>
      </c>
      <c r="C529" s="695">
        <f t="shared" si="155"/>
        <v>0</v>
      </c>
      <c r="D529" s="867">
        <f>SUMIF($C$399:$C$409,C529,$H$399:$H$409)</f>
        <v>0</v>
      </c>
      <c r="E529" s="471"/>
      <c r="F529" s="471"/>
      <c r="G529" s="471"/>
      <c r="H529" s="471"/>
      <c r="I529" s="435"/>
      <c r="J529" s="435"/>
      <c r="K529" s="435"/>
      <c r="L529" s="435"/>
      <c r="M529" s="435"/>
      <c r="N529" s="435"/>
      <c r="O529" s="435"/>
      <c r="P529" s="435"/>
      <c r="Q529" s="435"/>
      <c r="R529" s="435"/>
      <c r="S529" s="435"/>
      <c r="T529" s="435"/>
      <c r="U529" s="435"/>
      <c r="V529" s="435"/>
      <c r="W529" s="435"/>
      <c r="X529" s="435"/>
      <c r="Y529" s="435"/>
      <c r="Z529" s="435"/>
      <c r="AA529" s="435"/>
      <c r="AB529" s="435"/>
      <c r="AC529" s="435"/>
    </row>
    <row r="530" spans="1:29" s="436" customFormat="1" ht="18" customHeight="1" x14ac:dyDescent="0.25">
      <c r="A530" s="435"/>
      <c r="B530" s="976"/>
      <c r="C530" s="693">
        <f t="shared" si="155"/>
        <v>0</v>
      </c>
      <c r="D530" s="867">
        <f t="shared" ref="D530:D539" si="160">SUMIF($C$399:$C$409,C530,$H$399:$H$409)</f>
        <v>0</v>
      </c>
      <c r="E530" s="471"/>
      <c r="F530" s="471"/>
      <c r="G530" s="471"/>
      <c r="H530" s="471"/>
      <c r="I530" s="435"/>
      <c r="J530" s="435"/>
      <c r="K530" s="435"/>
      <c r="L530" s="435"/>
      <c r="M530" s="435"/>
      <c r="N530" s="435"/>
      <c r="O530" s="435"/>
      <c r="P530" s="435"/>
      <c r="Q530" s="435"/>
      <c r="R530" s="435"/>
      <c r="S530" s="435"/>
      <c r="T530" s="435"/>
      <c r="U530" s="435"/>
      <c r="V530" s="435"/>
      <c r="W530" s="435"/>
      <c r="X530" s="435"/>
      <c r="Y530" s="435"/>
      <c r="Z530" s="435"/>
      <c r="AA530" s="435"/>
      <c r="AB530" s="435"/>
      <c r="AC530" s="435"/>
    </row>
    <row r="531" spans="1:29" s="436" customFormat="1" ht="18" customHeight="1" x14ac:dyDescent="0.25">
      <c r="A531" s="435"/>
      <c r="B531" s="976"/>
      <c r="C531" s="693">
        <f t="shared" si="155"/>
        <v>0</v>
      </c>
      <c r="D531" s="867">
        <f t="shared" si="160"/>
        <v>0</v>
      </c>
      <c r="E531" s="471"/>
      <c r="F531" s="471"/>
      <c r="G531" s="471"/>
      <c r="H531" s="471"/>
      <c r="I531" s="435"/>
      <c r="J531" s="435"/>
      <c r="K531" s="435"/>
      <c r="L531" s="435"/>
      <c r="M531" s="435"/>
      <c r="N531" s="435"/>
      <c r="O531" s="435"/>
      <c r="P531" s="435"/>
      <c r="Q531" s="435"/>
      <c r="R531" s="435"/>
      <c r="S531" s="435"/>
      <c r="T531" s="435"/>
      <c r="U531" s="435"/>
      <c r="V531" s="435"/>
      <c r="W531" s="435"/>
      <c r="X531" s="435"/>
      <c r="Y531" s="435"/>
      <c r="Z531" s="435"/>
      <c r="AA531" s="435"/>
      <c r="AB531" s="435"/>
      <c r="AC531" s="435"/>
    </row>
    <row r="532" spans="1:29" s="436" customFormat="1" ht="18" customHeight="1" x14ac:dyDescent="0.25">
      <c r="A532" s="435"/>
      <c r="B532" s="976"/>
      <c r="C532" s="693">
        <f t="shared" si="155"/>
        <v>0</v>
      </c>
      <c r="D532" s="867">
        <f t="shared" si="160"/>
        <v>0</v>
      </c>
      <c r="E532" s="471"/>
      <c r="F532" s="471"/>
      <c r="G532" s="471"/>
      <c r="H532" s="471"/>
      <c r="I532" s="435"/>
      <c r="J532" s="435"/>
      <c r="K532" s="435"/>
      <c r="L532" s="435"/>
      <c r="M532" s="435"/>
      <c r="N532" s="435"/>
      <c r="O532" s="435"/>
      <c r="P532" s="435"/>
      <c r="Q532" s="435"/>
      <c r="R532" s="435"/>
      <c r="S532" s="435"/>
      <c r="T532" s="435"/>
      <c r="U532" s="435"/>
      <c r="V532" s="435"/>
      <c r="W532" s="435"/>
      <c r="X532" s="435"/>
      <c r="Y532" s="435"/>
      <c r="Z532" s="435"/>
      <c r="AA532" s="435"/>
      <c r="AB532" s="435"/>
      <c r="AC532" s="435"/>
    </row>
    <row r="533" spans="1:29" s="436" customFormat="1" ht="18" customHeight="1" x14ac:dyDescent="0.25">
      <c r="A533" s="435"/>
      <c r="B533" s="976"/>
      <c r="C533" s="693">
        <f t="shared" si="155"/>
        <v>0</v>
      </c>
      <c r="D533" s="867">
        <f t="shared" si="160"/>
        <v>0</v>
      </c>
      <c r="E533" s="471"/>
      <c r="F533" s="471"/>
      <c r="G533" s="471"/>
      <c r="H533" s="471"/>
      <c r="I533" s="435"/>
      <c r="J533" s="435"/>
      <c r="K533" s="435"/>
      <c r="L533" s="435"/>
      <c r="M533" s="435"/>
      <c r="N533" s="435"/>
      <c r="O533" s="435"/>
      <c r="P533" s="435"/>
      <c r="Q533" s="435"/>
      <c r="R533" s="435"/>
      <c r="S533" s="435"/>
      <c r="T533" s="435"/>
      <c r="U533" s="435"/>
      <c r="V533" s="435"/>
      <c r="W533" s="435"/>
      <c r="X533" s="435"/>
      <c r="Y533" s="435"/>
      <c r="Z533" s="435"/>
      <c r="AA533" s="435"/>
      <c r="AB533" s="435"/>
      <c r="AC533" s="435"/>
    </row>
    <row r="534" spans="1:29" s="436" customFormat="1" ht="18" customHeight="1" x14ac:dyDescent="0.25">
      <c r="A534" s="435"/>
      <c r="B534" s="976"/>
      <c r="C534" s="693">
        <f t="shared" si="155"/>
        <v>0</v>
      </c>
      <c r="D534" s="867">
        <f t="shared" si="160"/>
        <v>0</v>
      </c>
      <c r="E534" s="435"/>
      <c r="F534" s="435"/>
      <c r="G534" s="435"/>
      <c r="H534" s="435"/>
      <c r="I534" s="435"/>
      <c r="J534" s="435"/>
      <c r="K534" s="435"/>
      <c r="L534" s="435"/>
      <c r="M534" s="435"/>
      <c r="N534" s="435"/>
      <c r="O534" s="435"/>
      <c r="P534" s="435"/>
      <c r="Q534" s="435"/>
      <c r="R534" s="435"/>
      <c r="S534" s="435"/>
      <c r="T534" s="435"/>
      <c r="U534" s="435"/>
      <c r="V534" s="435"/>
      <c r="W534" s="435"/>
      <c r="X534" s="435"/>
      <c r="Y534" s="435"/>
      <c r="Z534" s="435"/>
      <c r="AA534" s="435"/>
      <c r="AB534" s="435"/>
      <c r="AC534" s="435"/>
    </row>
    <row r="535" spans="1:29" s="436" customFormat="1" ht="19.5" customHeight="1" x14ac:dyDescent="0.25">
      <c r="A535" s="435"/>
      <c r="B535" s="976"/>
      <c r="C535" s="693">
        <f t="shared" si="155"/>
        <v>0</v>
      </c>
      <c r="D535" s="867">
        <f t="shared" si="160"/>
        <v>0</v>
      </c>
      <c r="E535" s="435"/>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row>
    <row r="536" spans="1:29" ht="19.5" customHeight="1" x14ac:dyDescent="0.2">
      <c r="A536" s="234"/>
      <c r="B536" s="976"/>
      <c r="C536" s="693">
        <f t="shared" si="155"/>
        <v>0</v>
      </c>
      <c r="D536" s="867">
        <f t="shared" si="160"/>
        <v>0</v>
      </c>
      <c r="E536" s="234"/>
      <c r="F536" s="234"/>
      <c r="G536" s="234"/>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row>
    <row r="537" spans="1:29" ht="19.5" customHeight="1" x14ac:dyDescent="0.2">
      <c r="A537" s="234"/>
      <c r="B537" s="976"/>
      <c r="C537" s="693">
        <f t="shared" si="155"/>
        <v>0</v>
      </c>
      <c r="D537" s="867">
        <f t="shared" si="160"/>
        <v>0</v>
      </c>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row>
    <row r="538" spans="1:29" ht="19.5" customHeight="1" x14ac:dyDescent="0.2">
      <c r="A538" s="234"/>
      <c r="B538" s="976"/>
      <c r="C538" s="693">
        <f t="shared" si="155"/>
        <v>0</v>
      </c>
      <c r="D538" s="867">
        <f t="shared" si="160"/>
        <v>0</v>
      </c>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row>
    <row r="539" spans="1:29" ht="19.5" customHeight="1" thickBot="1" x14ac:dyDescent="0.25">
      <c r="A539" s="234"/>
      <c r="B539" s="977"/>
      <c r="C539" s="694">
        <f t="shared" si="155"/>
        <v>0</v>
      </c>
      <c r="D539" s="868">
        <f t="shared" si="160"/>
        <v>0</v>
      </c>
      <c r="E539" s="234"/>
      <c r="F539" s="234"/>
      <c r="G539" s="234"/>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row>
    <row r="540" spans="1:29" x14ac:dyDescent="0.2">
      <c r="A540" s="234"/>
      <c r="B540" s="234"/>
      <c r="C540" s="234"/>
      <c r="D540" s="246"/>
      <c r="E540" s="246"/>
      <c r="F540" s="234"/>
      <c r="G540" s="234"/>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row>
    <row r="541" spans="1:29" ht="15" x14ac:dyDescent="0.25">
      <c r="A541" s="234"/>
      <c r="B541" s="234"/>
      <c r="C541" s="234"/>
      <c r="D541" s="234"/>
      <c r="E541" s="65" t="s">
        <v>415</v>
      </c>
      <c r="F541" s="234"/>
      <c r="G541" s="234"/>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row>
    <row r="542" spans="1:29" x14ac:dyDescent="0.2">
      <c r="A542" s="234"/>
      <c r="B542" s="234"/>
      <c r="C542" s="234"/>
      <c r="D542" s="234"/>
      <c r="E542" s="234"/>
      <c r="F542" s="234"/>
      <c r="G542" s="234"/>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row>
    <row r="543" spans="1:29" ht="15" x14ac:dyDescent="0.25">
      <c r="A543" s="234"/>
      <c r="B543" s="249" t="s">
        <v>54</v>
      </c>
      <c r="C543" s="234"/>
      <c r="D543" s="234"/>
      <c r="E543" s="234"/>
      <c r="F543" s="234"/>
      <c r="G543" s="234"/>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row>
    <row r="544" spans="1:29" x14ac:dyDescent="0.2">
      <c r="A544" s="234"/>
      <c r="B544" s="234"/>
      <c r="C544" s="234"/>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row>
    <row r="545" spans="1:29" x14ac:dyDescent="0.2">
      <c r="A545" s="234"/>
      <c r="B545" s="234"/>
      <c r="C545" s="234"/>
      <c r="D545" s="234"/>
      <c r="E545" s="234"/>
      <c r="F545" s="234"/>
      <c r="G545" s="234"/>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row>
    <row r="546" spans="1:29" x14ac:dyDescent="0.2">
      <c r="A546" s="234"/>
      <c r="B546" s="234"/>
      <c r="C546" s="234"/>
      <c r="D546" s="234"/>
      <c r="E546" s="234"/>
      <c r="F546" s="234"/>
      <c r="G546" s="234"/>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row>
    <row r="547" spans="1:29" x14ac:dyDescent="0.2">
      <c r="A547" s="234"/>
      <c r="B547" s="234"/>
      <c r="C547" s="234"/>
      <c r="D547" s="234"/>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row>
    <row r="548" spans="1:29" x14ac:dyDescent="0.2">
      <c r="A548" s="234"/>
      <c r="B548" s="234"/>
      <c r="C548" s="234"/>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row>
    <row r="549" spans="1:29" ht="18" customHeight="1" thickBot="1" x14ac:dyDescent="0.25">
      <c r="A549" s="234"/>
      <c r="B549" s="234"/>
      <c r="C549" s="234"/>
      <c r="D549" s="234"/>
      <c r="E549" s="234"/>
      <c r="F549" s="234"/>
      <c r="G549" s="234"/>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row>
    <row r="550" spans="1:29" ht="65.25" customHeight="1" thickBot="1" x14ac:dyDescent="0.25">
      <c r="A550" s="234"/>
      <c r="B550" s="306" t="s">
        <v>35</v>
      </c>
      <c r="C550" s="697" t="s">
        <v>55</v>
      </c>
      <c r="D550" s="255" t="s">
        <v>708</v>
      </c>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row>
    <row r="551" spans="1:29" ht="18" customHeight="1" x14ac:dyDescent="0.2">
      <c r="A551" s="234"/>
      <c r="B551" s="940" t="str">
        <f>B485</f>
        <v>Plasma Etching</v>
      </c>
      <c r="C551" s="698" t="s">
        <v>199</v>
      </c>
      <c r="D551" s="855">
        <f>SUM(L419:L429)</f>
        <v>0</v>
      </c>
      <c r="E551" s="234"/>
      <c r="F551" s="234"/>
      <c r="G551" s="234"/>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row>
    <row r="552" spans="1:29" ht="18" customHeight="1" x14ac:dyDescent="0.2">
      <c r="A552" s="234"/>
      <c r="B552" s="941"/>
      <c r="C552" s="699" t="s">
        <v>200</v>
      </c>
      <c r="D552" s="856">
        <f>SUM(M419:M429)</f>
        <v>0</v>
      </c>
      <c r="E552" s="234"/>
      <c r="F552" s="234"/>
      <c r="G552" s="234"/>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row>
    <row r="553" spans="1:29" ht="18" customHeight="1" thickBot="1" x14ac:dyDescent="0.25">
      <c r="A553" s="234"/>
      <c r="B553" s="950"/>
      <c r="C553" s="700" t="s">
        <v>201</v>
      </c>
      <c r="D553" s="857">
        <f>SUM(N419:N429)</f>
        <v>0</v>
      </c>
      <c r="E553" s="234"/>
      <c r="F553" s="234"/>
      <c r="G553" s="234"/>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row>
    <row r="554" spans="1:29" ht="18" customHeight="1" x14ac:dyDescent="0.2">
      <c r="A554" s="234"/>
      <c r="B554" s="941" t="str">
        <f>B496</f>
        <v>Chamber Cleaning: In Situ plasma cleaning:</v>
      </c>
      <c r="C554" s="701" t="s">
        <v>199</v>
      </c>
      <c r="D554" s="858">
        <f>SUM(L430:L440)</f>
        <v>0</v>
      </c>
      <c r="E554" s="234"/>
      <c r="F554" s="234"/>
      <c r="G554" s="234"/>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row>
    <row r="555" spans="1:29" ht="18" customHeight="1" x14ac:dyDescent="0.2">
      <c r="A555" s="234"/>
      <c r="B555" s="941"/>
      <c r="C555" s="699" t="s">
        <v>200</v>
      </c>
      <c r="D555" s="856">
        <f>SUM(M430:M440)</f>
        <v>0</v>
      </c>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row>
    <row r="556" spans="1:29" ht="15.75" customHeight="1" thickBot="1" x14ac:dyDescent="0.25">
      <c r="A556" s="234"/>
      <c r="B556" s="941"/>
      <c r="C556" s="702" t="s">
        <v>201</v>
      </c>
      <c r="D556" s="856">
        <f>SUM(N430:N440)</f>
        <v>0</v>
      </c>
      <c r="E556" s="234"/>
      <c r="F556" s="234"/>
      <c r="G556" s="234"/>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row>
    <row r="557" spans="1:29" ht="20.25" customHeight="1" x14ac:dyDescent="0.2">
      <c r="A557" s="234"/>
      <c r="B557" s="940" t="str">
        <f>B507</f>
        <v>Chamber Cleaning: Remote plasma cleaning</v>
      </c>
      <c r="C557" s="698" t="s">
        <v>199</v>
      </c>
      <c r="D557" s="855">
        <f>SUM(L441:L451)</f>
        <v>0</v>
      </c>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row>
    <row r="558" spans="1:29" ht="18.75" customHeight="1" x14ac:dyDescent="0.2">
      <c r="A558" s="234"/>
      <c r="B558" s="941"/>
      <c r="C558" s="699" t="s">
        <v>200</v>
      </c>
      <c r="D558" s="856">
        <f>SUM(M441:M451)</f>
        <v>0</v>
      </c>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row>
    <row r="559" spans="1:29" ht="15.75" customHeight="1" thickBot="1" x14ac:dyDescent="0.25">
      <c r="A559" s="234"/>
      <c r="B559" s="950"/>
      <c r="C559" s="700" t="s">
        <v>201</v>
      </c>
      <c r="D559" s="856">
        <f>SUM(N441:N451)</f>
        <v>0</v>
      </c>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row>
    <row r="560" spans="1:29" ht="18.75" x14ac:dyDescent="0.2">
      <c r="A560" s="234"/>
      <c r="B560" s="941" t="str">
        <f>B518</f>
        <v>Chamber Cleaning: In situ thermal cleaning:</v>
      </c>
      <c r="C560" s="701" t="s">
        <v>199</v>
      </c>
      <c r="D560" s="858">
        <f>SUM(L452:L462)</f>
        <v>0</v>
      </c>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row>
    <row r="561" spans="1:29" ht="15" customHeight="1" x14ac:dyDescent="0.2">
      <c r="A561" s="234"/>
      <c r="B561" s="941"/>
      <c r="C561" s="699" t="s">
        <v>200</v>
      </c>
      <c r="D561" s="856">
        <f>SUM(M452:M462)</f>
        <v>0</v>
      </c>
      <c r="F561" s="234"/>
      <c r="G561" s="234"/>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row>
    <row r="562" spans="1:29" ht="15.75" customHeight="1" thickBot="1" x14ac:dyDescent="0.25">
      <c r="A562" s="234"/>
      <c r="B562" s="941"/>
      <c r="C562" s="702" t="s">
        <v>201</v>
      </c>
      <c r="D562" s="856">
        <f>SUM(N452:N462)</f>
        <v>0</v>
      </c>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row>
    <row r="563" spans="1:29" ht="18.75" x14ac:dyDescent="0.2">
      <c r="A563" s="234"/>
      <c r="B563" s="940" t="str">
        <f>B529</f>
        <v>Wafer Cleaning</v>
      </c>
      <c r="C563" s="698" t="s">
        <v>199</v>
      </c>
      <c r="D563" s="855">
        <f>SUM(L463:L473)</f>
        <v>0</v>
      </c>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row>
    <row r="564" spans="1:29" ht="19.5" customHeight="1" x14ac:dyDescent="0.2">
      <c r="A564" s="234"/>
      <c r="B564" s="941"/>
      <c r="C564" s="699" t="s">
        <v>200</v>
      </c>
      <c r="D564" s="856">
        <f>SUM(M463:M473)</f>
        <v>0</v>
      </c>
      <c r="E564" s="234"/>
      <c r="F564" s="234"/>
      <c r="G564" s="234"/>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row>
    <row r="565" spans="1:29" ht="18.75" customHeight="1" thickBot="1" x14ac:dyDescent="0.25">
      <c r="A565" s="234"/>
      <c r="B565" s="950"/>
      <c r="C565" s="700" t="s">
        <v>201</v>
      </c>
      <c r="D565" s="857">
        <f>SUM(N463:N473)</f>
        <v>0</v>
      </c>
      <c r="E565" s="234"/>
      <c r="F565" s="234"/>
      <c r="G565" s="234"/>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row>
    <row r="566" spans="1:29" x14ac:dyDescent="0.2">
      <c r="A566" s="234"/>
      <c r="B566" s="234"/>
      <c r="C566" s="234"/>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row>
    <row r="567" spans="1:29" ht="15" x14ac:dyDescent="0.25">
      <c r="A567" s="234"/>
      <c r="B567" s="234"/>
      <c r="C567" s="234"/>
      <c r="D567" s="234"/>
      <c r="E567" s="65" t="s">
        <v>415</v>
      </c>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row>
    <row r="568" spans="1:29" x14ac:dyDescent="0.2">
      <c r="A568" s="234"/>
      <c r="B568" s="234"/>
      <c r="C568" s="234"/>
      <c r="D568" s="234"/>
      <c r="E568" s="234"/>
      <c r="F568" s="234"/>
      <c r="G568" s="234"/>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row>
    <row r="569" spans="1:29" x14ac:dyDescent="0.2">
      <c r="A569" s="234"/>
      <c r="B569" s="234"/>
      <c r="C569" s="234"/>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row>
    <row r="570" spans="1:29" x14ac:dyDescent="0.2">
      <c r="A570" s="234"/>
      <c r="B570" s="234"/>
      <c r="C570" s="234"/>
      <c r="D570" s="234"/>
      <c r="E570" s="234"/>
      <c r="F570" s="234"/>
      <c r="G570" s="234"/>
      <c r="H570" s="234"/>
      <c r="I570" s="234"/>
      <c r="J570" s="234"/>
      <c r="K570" s="234"/>
      <c r="L570" s="234"/>
      <c r="M570" s="234"/>
      <c r="N570" s="234"/>
      <c r="O570" s="234"/>
      <c r="P570" s="234"/>
      <c r="Q570" s="234"/>
      <c r="R570" s="234"/>
      <c r="S570" s="234"/>
    </row>
    <row r="571" spans="1:29" x14ac:dyDescent="0.2">
      <c r="A571" s="234"/>
      <c r="B571" s="234"/>
      <c r="C571" s="234"/>
      <c r="D571" s="234"/>
      <c r="E571" s="234"/>
      <c r="F571" s="234"/>
      <c r="G571" s="234"/>
      <c r="H571" s="234"/>
      <c r="I571" s="234"/>
      <c r="J571" s="234"/>
      <c r="K571" s="234"/>
      <c r="L571" s="234"/>
      <c r="M571" s="234"/>
      <c r="N571" s="234"/>
      <c r="O571" s="234"/>
      <c r="P571" s="234"/>
      <c r="Q571" s="234"/>
      <c r="R571" s="234"/>
      <c r="S571" s="234"/>
    </row>
    <row r="612" spans="2:6" x14ac:dyDescent="0.2">
      <c r="B612" s="234"/>
      <c r="C612" s="234"/>
      <c r="D612" s="234"/>
      <c r="E612" s="234"/>
      <c r="F612" s="234"/>
    </row>
    <row r="633" spans="2:6" x14ac:dyDescent="0.2">
      <c r="B633" s="234"/>
      <c r="C633" s="234"/>
      <c r="D633" s="234"/>
      <c r="E633" s="234"/>
      <c r="F633" s="234"/>
    </row>
    <row r="634" spans="2:6" x14ac:dyDescent="0.2">
      <c r="B634" s="234"/>
      <c r="C634" s="234"/>
      <c r="D634" s="234"/>
      <c r="E634" s="234"/>
      <c r="F634" s="234"/>
    </row>
  </sheetData>
  <sheetProtection password="CDDE" sheet="1" objects="1" scenarios="1"/>
  <dataConsolidate>
    <dataRefs count="1">
      <dataRef ref="V40:V47" sheet="PV|MEMS|LCD Process"/>
    </dataRefs>
  </dataConsolidate>
  <mergeCells count="38">
    <mergeCell ref="L417:N417"/>
    <mergeCell ref="AI270:AK270"/>
    <mergeCell ref="AL270:AN270"/>
    <mergeCell ref="AO270:AQ270"/>
    <mergeCell ref="AR270:AT270"/>
    <mergeCell ref="B331:B345"/>
    <mergeCell ref="B316:B330"/>
    <mergeCell ref="B6:H6"/>
    <mergeCell ref="B7:H10"/>
    <mergeCell ref="B204:B214"/>
    <mergeCell ref="B215:B225"/>
    <mergeCell ref="B226:B236"/>
    <mergeCell ref="B237:B247"/>
    <mergeCell ref="B248:B258"/>
    <mergeCell ref="B271:B285"/>
    <mergeCell ref="B286:B300"/>
    <mergeCell ref="B301:B315"/>
    <mergeCell ref="B263:F264"/>
    <mergeCell ref="B496:B506"/>
    <mergeCell ref="B355:B365"/>
    <mergeCell ref="B366:B376"/>
    <mergeCell ref="B377:B387"/>
    <mergeCell ref="B388:B398"/>
    <mergeCell ref="B399:B409"/>
    <mergeCell ref="B419:B429"/>
    <mergeCell ref="B430:B440"/>
    <mergeCell ref="B441:B451"/>
    <mergeCell ref="B452:B462"/>
    <mergeCell ref="B463:B473"/>
    <mergeCell ref="B485:B495"/>
    <mergeCell ref="B560:B562"/>
    <mergeCell ref="B563:B565"/>
    <mergeCell ref="B507:B517"/>
    <mergeCell ref="B518:B528"/>
    <mergeCell ref="B529:B539"/>
    <mergeCell ref="B551:B553"/>
    <mergeCell ref="B554:B556"/>
    <mergeCell ref="B557:B559"/>
  </mergeCells>
  <conditionalFormatting sqref="D271:D345">
    <cfRule type="expression" dxfId="17" priority="9">
      <formula>#REF!="Other"</formula>
    </cfRule>
  </conditionalFormatting>
  <conditionalFormatting sqref="D485:D517">
    <cfRule type="expression" dxfId="16" priority="8">
      <formula>$D485&gt;0</formula>
    </cfRule>
  </conditionalFormatting>
  <conditionalFormatting sqref="D551">
    <cfRule type="expression" dxfId="15" priority="7">
      <formula>$D$551&gt;0</formula>
    </cfRule>
  </conditionalFormatting>
  <conditionalFormatting sqref="C27:C66">
    <cfRule type="expression" dxfId="14" priority="6">
      <formula>B27="Other f-GHG (specify)"</formula>
    </cfRule>
  </conditionalFormatting>
  <conditionalFormatting sqref="D518:D528">
    <cfRule type="expression" dxfId="13" priority="5">
      <formula>$D518&gt;0</formula>
    </cfRule>
  </conditionalFormatting>
  <conditionalFormatting sqref="D529:D539">
    <cfRule type="expression" dxfId="12" priority="4">
      <formula>$D529&gt;0</formula>
    </cfRule>
  </conditionalFormatting>
  <conditionalFormatting sqref="D552">
    <cfRule type="expression" dxfId="11" priority="3">
      <formula>$D$552&gt;0</formula>
    </cfRule>
  </conditionalFormatting>
  <conditionalFormatting sqref="D553">
    <cfRule type="expression" dxfId="10" priority="2">
      <formula>$D$553&gt;0</formula>
    </cfRule>
  </conditionalFormatting>
  <conditionalFormatting sqref="D554:D565">
    <cfRule type="expression" dxfId="9" priority="1">
      <formula>D554&gt;0</formula>
    </cfRule>
  </conditionalFormatting>
  <dataValidations count="15">
    <dataValidation type="list" allowBlank="1" showInputMessage="1" showErrorMessage="1" sqref="C331:C345">
      <formula1>$C$248:$C$258</formula1>
    </dataValidation>
    <dataValidation type="list" allowBlank="1" showInputMessage="1" showErrorMessage="1" sqref="C316:C330">
      <formula1>$C$237:$C$247</formula1>
    </dataValidation>
    <dataValidation type="list" allowBlank="1" showInputMessage="1" showErrorMessage="1" sqref="C301:C315">
      <formula1>$C$226:$C$236</formula1>
    </dataValidation>
    <dataValidation type="list" allowBlank="1" showInputMessage="1" showErrorMessage="1" sqref="C286:C300">
      <formula1>$C$215:$C$225</formula1>
    </dataValidation>
    <dataValidation type="list" allowBlank="1" showInputMessage="1" showErrorMessage="1" sqref="C271:C285">
      <formula1>$C$204:$C$214</formula1>
    </dataValidation>
    <dataValidation type="list" allowBlank="1" showInputMessage="1" showErrorMessage="1" sqref="C204:C258">
      <formula1>$B$119:$B$158</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C13"/>
    <dataValidation type="decimal" allowBlank="1" showInputMessage="1" showErrorMessage="1" errorTitle="Decimal Fraction" error="This value is a decimal fraction. The value must fall between 0 and 1." sqref="E204:E258 F271:I345">
      <formula1>0</formula1>
      <formula2>1</formula2>
    </dataValidation>
    <dataValidation type="list" allowBlank="1" showInputMessage="1" showErrorMessage="1" sqref="D27:D66">
      <formula1>"Yes, No"</formula1>
    </dataValidation>
    <dataValidation type="list" allowBlank="1" showInputMessage="1" showErrorMessage="1" sqref="B35:B66">
      <formula1>$U$15:$U$23</formula1>
    </dataValidation>
    <dataValidation type="list" allowBlank="1" showInputMessage="1" showErrorMessage="1" sqref="B27:B34">
      <formula1>$U$25:$U$36</formula1>
    </dataValidation>
    <dataValidation type="decimal" allowBlank="1" showInputMessage="1" showErrorMessage="1" errorTitle="Decimal Fraction" error="This value is a decimal fraction. The value must fall between 0 and 1." sqref="F27:F66">
      <formula1>IF(D27="NO",0.0000001,0)</formula1>
      <formula2>1</formula2>
    </dataValidation>
    <dataValidation type="list" allowBlank="1" showInputMessage="1" showErrorMessage="1" sqref="D271:D345">
      <formula1>$B$168:$B$193</formula1>
    </dataValidation>
    <dataValidation type="decimal" allowBlank="1" showInputMessage="1" showErrorMessage="1" error="Value must be less than or equal to the values calculated in Equation 1-13" sqref="E271:E345">
      <formula1>0</formula1>
      <formula2>AF271</formula2>
    </dataValidation>
    <dataValidation type="decimal" allowBlank="1" showInputMessage="1" showErrorMessage="1" error="This value is a decimal fraction. The value must fall between 0 and 1." sqref="F355:F409">
      <formula1>0</formula1>
      <formula2>1</formula2>
    </dataValidation>
  </dataValidations>
  <hyperlinks>
    <hyperlink ref="C12"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46"/>
  <sheetViews>
    <sheetView zoomScale="70" zoomScaleNormal="70" zoomScalePageLayoutView="80" workbookViewId="0"/>
  </sheetViews>
  <sheetFormatPr defaultColWidth="8.85546875" defaultRowHeight="14.25" x14ac:dyDescent="0.2"/>
  <cols>
    <col min="1" max="1" width="3.7109375" style="235" customWidth="1"/>
    <col min="2" max="2" width="29" style="235" customWidth="1"/>
    <col min="3" max="3" width="28" style="235" customWidth="1"/>
    <col min="4" max="4" width="27" style="235" customWidth="1"/>
    <col min="5" max="5" width="37.7109375" style="235" customWidth="1"/>
    <col min="6" max="6" width="29" style="235" customWidth="1"/>
    <col min="7" max="7" width="30.42578125" style="235" customWidth="1"/>
    <col min="8" max="8" width="29.42578125" style="235" customWidth="1"/>
    <col min="9" max="9" width="29" style="235" customWidth="1"/>
    <col min="10" max="10" width="28.42578125" style="235" customWidth="1"/>
    <col min="11" max="11" width="25" style="235" customWidth="1"/>
    <col min="12" max="14" width="24.7109375" style="235" customWidth="1"/>
    <col min="15" max="15" width="27.85546875" style="235" customWidth="1"/>
    <col min="16" max="16" width="28.5703125" style="235" customWidth="1"/>
    <col min="17" max="17" width="24.85546875" style="235" customWidth="1"/>
    <col min="18" max="23" width="22.7109375" style="235" customWidth="1"/>
    <col min="24" max="24" width="19.85546875" style="235" customWidth="1"/>
    <col min="25" max="25" width="15.85546875" style="235" customWidth="1"/>
    <col min="26" max="26" width="21.85546875" style="235" customWidth="1"/>
    <col min="27" max="27" width="21.5703125" style="235" customWidth="1"/>
    <col min="28" max="28" width="22.7109375" style="235" customWidth="1"/>
    <col min="29" max="29" width="23.5703125" style="235" customWidth="1"/>
    <col min="30" max="30" width="20.7109375" style="235" hidden="1" customWidth="1"/>
    <col min="31" max="31" width="16.28515625" style="235" hidden="1" customWidth="1"/>
    <col min="32" max="38" width="12.85546875" style="235" hidden="1" customWidth="1"/>
    <col min="39" max="39" width="13.28515625" style="235" hidden="1" customWidth="1"/>
    <col min="40" max="45" width="8.85546875" style="235" hidden="1" customWidth="1"/>
    <col min="46" max="46" width="11.85546875" style="235" hidden="1" customWidth="1"/>
    <col min="47" max="69" width="8.85546875" style="235" hidden="1" customWidth="1"/>
    <col min="70" max="16384" width="8.85546875" style="235"/>
  </cols>
  <sheetData>
    <row r="1" spans="1:85"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85" s="236" customFormat="1" x14ac:dyDescent="0.2">
      <c r="A2" s="234"/>
      <c r="B2" s="56" t="s">
        <v>90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1:85" s="236" customFormat="1" ht="18" x14ac:dyDescent="0.25">
      <c r="A3" s="234"/>
      <c r="B3" s="85" t="s">
        <v>92</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85" s="236" customFormat="1" ht="15" x14ac:dyDescent="0.25">
      <c r="A4" s="234"/>
      <c r="B4" s="57" t="s">
        <v>91</v>
      </c>
      <c r="C4" s="56"/>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J4" s="234"/>
      <c r="AK4" s="234"/>
      <c r="AL4" s="234"/>
      <c r="AM4" s="234"/>
      <c r="AN4" s="234"/>
      <c r="AO4" s="234"/>
      <c r="AP4" s="234"/>
      <c r="AQ4" s="234"/>
    </row>
    <row r="5" spans="1:85" s="236" customFormat="1" x14ac:dyDescent="0.2">
      <c r="A5" s="234"/>
      <c r="B5" s="86" t="s">
        <v>141</v>
      </c>
      <c r="C5" s="56" t="str">
        <f>'PV|MEMS|LCD Process'!C5</f>
        <v>e-GGRT RY2011.C.01.</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J5" s="234"/>
      <c r="AK5" s="234"/>
      <c r="AL5" s="234"/>
      <c r="AM5" s="234"/>
      <c r="AN5" s="234"/>
      <c r="AO5" s="234"/>
      <c r="AP5" s="234"/>
      <c r="AQ5" s="234"/>
    </row>
    <row r="6" spans="1:85" ht="15" x14ac:dyDescent="0.25">
      <c r="A6" s="234"/>
      <c r="B6" s="109" t="s">
        <v>85</v>
      </c>
      <c r="C6" s="110"/>
      <c r="D6" s="110"/>
      <c r="E6" s="110"/>
      <c r="F6" s="110"/>
      <c r="G6" s="110"/>
      <c r="H6" s="111"/>
      <c r="I6" s="102"/>
      <c r="J6" s="102"/>
      <c r="K6" s="102"/>
      <c r="L6" s="102"/>
      <c r="M6" s="102"/>
      <c r="N6" s="102"/>
      <c r="O6" s="234"/>
      <c r="P6" s="234"/>
      <c r="Q6" s="234"/>
      <c r="R6" s="234"/>
      <c r="S6" s="234"/>
      <c r="T6" s="234"/>
      <c r="U6" s="234"/>
      <c r="V6" s="234"/>
      <c r="W6" s="234"/>
      <c r="X6" s="234"/>
      <c r="Y6" s="234"/>
      <c r="Z6" s="234"/>
      <c r="AA6" s="234"/>
      <c r="AB6" s="234"/>
      <c r="AC6" s="234"/>
      <c r="AJ6" s="234"/>
      <c r="AK6" s="234"/>
      <c r="AL6" s="234"/>
      <c r="AM6" s="234"/>
      <c r="AN6" s="234"/>
      <c r="AO6" s="234"/>
      <c r="AP6" s="748" t="s">
        <v>4</v>
      </c>
      <c r="AQ6" s="234"/>
    </row>
    <row r="7" spans="1:85" x14ac:dyDescent="0.2">
      <c r="A7" s="234"/>
      <c r="B7" s="1018" t="s">
        <v>697</v>
      </c>
      <c r="C7" s="1019"/>
      <c r="D7" s="1019"/>
      <c r="E7" s="1019"/>
      <c r="F7" s="1019"/>
      <c r="G7" s="1019"/>
      <c r="H7" s="1020"/>
      <c r="I7" s="70"/>
      <c r="J7" s="70"/>
      <c r="K7" s="70"/>
      <c r="L7" s="70"/>
      <c r="M7" s="70"/>
      <c r="N7" s="70"/>
      <c r="O7" s="234"/>
      <c r="P7" s="234"/>
      <c r="Q7" s="234"/>
      <c r="R7" s="234"/>
      <c r="S7" s="234"/>
      <c r="T7" s="234"/>
      <c r="U7" s="234"/>
      <c r="V7" s="234"/>
      <c r="W7" s="234"/>
      <c r="X7" s="234"/>
      <c r="Y7" s="234"/>
      <c r="Z7" s="234"/>
      <c r="AA7" s="234"/>
      <c r="AB7" s="234"/>
      <c r="AC7" s="234"/>
      <c r="AJ7" s="234"/>
      <c r="AK7" s="234"/>
      <c r="AL7" s="234"/>
      <c r="AM7" s="234"/>
      <c r="AN7" s="234"/>
      <c r="AO7" s="234"/>
      <c r="AP7" s="240" t="s">
        <v>5</v>
      </c>
      <c r="AQ7" s="234"/>
    </row>
    <row r="8" spans="1:85" x14ac:dyDescent="0.2">
      <c r="A8" s="234"/>
      <c r="B8" s="1018"/>
      <c r="C8" s="1019"/>
      <c r="D8" s="1019"/>
      <c r="E8" s="1019"/>
      <c r="F8" s="1019"/>
      <c r="G8" s="1019"/>
      <c r="H8" s="1020"/>
      <c r="I8" s="74"/>
      <c r="J8" s="74"/>
      <c r="K8" s="74"/>
      <c r="L8" s="74"/>
      <c r="M8" s="74"/>
      <c r="N8" s="74"/>
      <c r="O8" s="234"/>
      <c r="P8" s="234"/>
      <c r="Q8" s="234"/>
      <c r="R8" s="234"/>
      <c r="S8" s="234"/>
      <c r="T8" s="234"/>
      <c r="U8" s="234"/>
      <c r="V8" s="234"/>
      <c r="W8" s="234"/>
      <c r="X8" s="234"/>
      <c r="Y8" s="234"/>
      <c r="Z8" s="234"/>
      <c r="AA8" s="234"/>
      <c r="AB8" s="234"/>
      <c r="AC8" s="234"/>
      <c r="AJ8" s="234"/>
      <c r="AK8" s="234"/>
      <c r="AL8" s="234"/>
      <c r="AM8" s="234"/>
      <c r="AN8" s="234"/>
      <c r="AO8" s="234"/>
      <c r="AP8" s="240" t="s">
        <v>6</v>
      </c>
      <c r="AQ8" s="234"/>
    </row>
    <row r="9" spans="1:85" x14ac:dyDescent="0.2">
      <c r="A9" s="234"/>
      <c r="B9" s="1018"/>
      <c r="C9" s="1019"/>
      <c r="D9" s="1019"/>
      <c r="E9" s="1019"/>
      <c r="F9" s="1019"/>
      <c r="G9" s="1019"/>
      <c r="H9" s="1020"/>
      <c r="I9" s="74"/>
      <c r="J9" s="74"/>
      <c r="K9" s="74"/>
      <c r="L9" s="74"/>
      <c r="M9" s="74"/>
      <c r="N9" s="74"/>
      <c r="O9" s="234"/>
      <c r="P9" s="234"/>
      <c r="Q9" s="234"/>
      <c r="R9" s="234"/>
      <c r="S9" s="234"/>
      <c r="T9" s="234"/>
      <c r="U9" s="234"/>
      <c r="V9" s="234"/>
      <c r="W9" s="234"/>
      <c r="X9" s="234"/>
      <c r="Y9" s="234"/>
      <c r="Z9" s="234"/>
      <c r="AA9" s="234"/>
      <c r="AB9" s="234"/>
      <c r="AC9" s="234"/>
      <c r="AJ9" s="234"/>
      <c r="AK9" s="234"/>
      <c r="AL9" s="234"/>
      <c r="AM9" s="234"/>
      <c r="AN9" s="234"/>
      <c r="AO9" s="234"/>
      <c r="AP9" s="240" t="s">
        <v>7</v>
      </c>
      <c r="AQ9" s="234"/>
    </row>
    <row r="10" spans="1:85" x14ac:dyDescent="0.2">
      <c r="A10" s="234"/>
      <c r="B10" s="1021"/>
      <c r="C10" s="1022"/>
      <c r="D10" s="1022"/>
      <c r="E10" s="1022"/>
      <c r="F10" s="1022"/>
      <c r="G10" s="1022"/>
      <c r="H10" s="1023"/>
      <c r="I10" s="74"/>
      <c r="J10" s="74"/>
      <c r="K10" s="74"/>
      <c r="L10" s="74"/>
      <c r="M10" s="74"/>
      <c r="N10" s="74"/>
      <c r="O10" s="234"/>
      <c r="P10" s="234"/>
      <c r="Q10" s="234"/>
      <c r="R10" s="234"/>
      <c r="S10" s="234"/>
      <c r="T10" s="234"/>
      <c r="U10" s="234"/>
      <c r="V10" s="234"/>
      <c r="W10" s="234"/>
      <c r="X10" s="234"/>
      <c r="Y10" s="234"/>
      <c r="Z10" s="234"/>
      <c r="AA10" s="234"/>
      <c r="AB10" s="234"/>
      <c r="AC10" s="234"/>
      <c r="AJ10" s="234"/>
      <c r="AK10" s="234"/>
      <c r="AL10" s="234"/>
      <c r="AM10" s="234"/>
      <c r="AN10" s="234"/>
      <c r="AO10" s="234"/>
      <c r="AP10" s="234" t="s">
        <v>8</v>
      </c>
      <c r="AQ10" s="234"/>
    </row>
    <row r="11" spans="1:85" ht="15" x14ac:dyDescent="0.2">
      <c r="A11" s="234"/>
      <c r="B11" s="99" t="s">
        <v>86</v>
      </c>
      <c r="C11" s="100"/>
      <c r="D11" s="100"/>
      <c r="E11" s="100"/>
      <c r="F11" s="100"/>
      <c r="G11" s="100"/>
      <c r="H11" s="101"/>
      <c r="I11" s="102"/>
      <c r="J11" s="102"/>
      <c r="K11" s="102"/>
      <c r="L11" s="102"/>
      <c r="M11" s="102"/>
      <c r="N11" s="102"/>
      <c r="O11" s="234"/>
      <c r="P11" s="234"/>
      <c r="Q11" s="234"/>
      <c r="R11" s="234"/>
      <c r="S11" s="234"/>
      <c r="T11" s="234"/>
      <c r="U11" s="234"/>
      <c r="V11" s="234"/>
      <c r="W11" s="234"/>
      <c r="X11" s="234"/>
      <c r="Y11" s="234"/>
      <c r="Z11" s="234"/>
      <c r="AA11" s="234"/>
      <c r="AB11" s="234"/>
      <c r="AC11" s="234"/>
      <c r="AJ11" s="234"/>
      <c r="AK11" s="234"/>
      <c r="AL11" s="234"/>
      <c r="AM11" s="234"/>
      <c r="AN11" s="234"/>
      <c r="AO11" s="234"/>
      <c r="AP11" s="234"/>
      <c r="AQ11" s="234"/>
    </row>
    <row r="12" spans="1:85" ht="15" x14ac:dyDescent="0.2">
      <c r="A12" s="234"/>
      <c r="B12" s="58" t="s">
        <v>88</v>
      </c>
      <c r="C12" s="59" t="s">
        <v>724</v>
      </c>
      <c r="D12" s="87"/>
      <c r="E12" s="87"/>
      <c r="F12" s="87"/>
      <c r="G12" s="60"/>
      <c r="H12" s="247"/>
      <c r="I12" s="246"/>
      <c r="J12" s="246"/>
      <c r="K12" s="246"/>
      <c r="L12" s="246"/>
      <c r="M12" s="246"/>
      <c r="N12" s="246"/>
      <c r="O12" s="234"/>
      <c r="P12" s="234"/>
      <c r="Q12" s="234"/>
      <c r="R12" s="234"/>
      <c r="S12" s="234"/>
      <c r="T12" s="234"/>
      <c r="U12" s="234"/>
      <c r="V12" s="234"/>
      <c r="W12" s="234"/>
      <c r="X12" s="234"/>
      <c r="Y12" s="234"/>
      <c r="Z12" s="234"/>
      <c r="AA12" s="234"/>
      <c r="AB12" s="234"/>
      <c r="AC12" s="234"/>
      <c r="AJ12" s="234"/>
      <c r="AK12" s="234"/>
      <c r="AL12" s="234"/>
      <c r="AM12" s="234"/>
      <c r="AN12" s="234"/>
      <c r="AO12" s="234"/>
      <c r="AP12" s="234"/>
      <c r="AQ12" s="234"/>
    </row>
    <row r="13" spans="1:85" ht="15" x14ac:dyDescent="0.2">
      <c r="A13" s="234"/>
      <c r="B13" s="61" t="s">
        <v>89</v>
      </c>
      <c r="C13" s="62" t="s">
        <v>87</v>
      </c>
      <c r="D13" s="88"/>
      <c r="E13" s="88"/>
      <c r="F13" s="88"/>
      <c r="G13" s="63"/>
      <c r="H13" s="248"/>
      <c r="I13" s="246"/>
      <c r="J13" s="246"/>
      <c r="K13" s="246"/>
      <c r="L13" s="246"/>
      <c r="M13" s="246"/>
      <c r="N13" s="246"/>
      <c r="O13" s="234"/>
      <c r="P13" s="234"/>
      <c r="Q13" s="234"/>
      <c r="R13" s="234"/>
      <c r="S13" s="234"/>
      <c r="T13" s="234"/>
      <c r="U13" s="234"/>
      <c r="V13" s="234"/>
      <c r="W13" s="234"/>
      <c r="X13" s="234"/>
      <c r="Y13" s="234"/>
      <c r="Z13" s="234"/>
      <c r="AA13" s="234"/>
      <c r="AB13" s="234"/>
      <c r="AC13" s="234"/>
      <c r="AJ13" s="234"/>
      <c r="AK13" s="234"/>
      <c r="AL13" s="234"/>
      <c r="AM13" s="234"/>
      <c r="AN13" s="234"/>
      <c r="AO13" s="234"/>
      <c r="AP13" s="234"/>
      <c r="AQ13" s="234"/>
    </row>
    <row r="14" spans="1:85" x14ac:dyDescent="0.2">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J14" s="234"/>
      <c r="AK14" s="234"/>
      <c r="AL14" s="234"/>
      <c r="AM14" s="234"/>
      <c r="AN14" s="234"/>
      <c r="AO14" s="234"/>
      <c r="AP14" s="234"/>
      <c r="AQ14" s="234"/>
    </row>
    <row r="15" spans="1:85" x14ac:dyDescent="0.2">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J15" s="234"/>
      <c r="AK15" s="234"/>
      <c r="AL15" s="234"/>
      <c r="AM15" s="234"/>
      <c r="AN15" s="234"/>
      <c r="AO15" s="234"/>
      <c r="AP15" s="234" t="s">
        <v>69</v>
      </c>
      <c r="AQ15" s="234"/>
      <c r="BR15" s="234"/>
      <c r="BS15" s="234"/>
      <c r="BT15" s="234"/>
      <c r="BU15" s="234"/>
      <c r="BV15" s="234"/>
      <c r="BW15" s="234"/>
      <c r="BX15" s="234"/>
      <c r="BY15" s="234"/>
      <c r="BZ15" s="234"/>
      <c r="CA15" s="234"/>
      <c r="CB15" s="234"/>
      <c r="CC15" s="234"/>
      <c r="CD15" s="234"/>
      <c r="CE15" s="234"/>
      <c r="CF15" s="234"/>
      <c r="CG15" s="234"/>
    </row>
    <row r="16" spans="1:85" ht="15" thickBot="1" x14ac:dyDescent="0.25">
      <c r="A16" s="234"/>
      <c r="B16" s="234" t="s">
        <v>555</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J16" s="33" t="s">
        <v>75</v>
      </c>
      <c r="AK16" s="33"/>
      <c r="AL16" s="234"/>
      <c r="AM16" s="234"/>
      <c r="AN16" s="234"/>
      <c r="AO16" s="234"/>
      <c r="AQ16" s="234"/>
      <c r="BR16" s="234"/>
      <c r="BS16" s="234"/>
      <c r="BT16" s="234"/>
      <c r="BU16" s="234"/>
      <c r="BV16" s="234"/>
      <c r="BW16" s="234"/>
      <c r="BX16" s="234"/>
      <c r="BY16" s="234"/>
      <c r="BZ16" s="234"/>
      <c r="CA16" s="234"/>
      <c r="CB16" s="234"/>
      <c r="CC16" s="234"/>
      <c r="CD16" s="234"/>
      <c r="CE16" s="234"/>
      <c r="CF16" s="234"/>
      <c r="CG16" s="234"/>
    </row>
    <row r="17" spans="1:85" ht="16.5" x14ac:dyDescent="0.3">
      <c r="A17" s="234"/>
      <c r="B17" s="749" t="s">
        <v>551</v>
      </c>
      <c r="C17" s="750" t="s">
        <v>552</v>
      </c>
      <c r="D17" s="750" t="s">
        <v>553</v>
      </c>
      <c r="E17" s="751" t="s">
        <v>554</v>
      </c>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J17" s="213" t="s">
        <v>174</v>
      </c>
      <c r="AK17" s="214" t="s">
        <v>374</v>
      </c>
      <c r="AL17" s="234"/>
      <c r="AM17" s="234"/>
      <c r="AN17" s="234"/>
      <c r="AO17" s="234"/>
      <c r="AP17" s="240" t="s">
        <v>19</v>
      </c>
      <c r="AQ17" s="234"/>
      <c r="BR17" s="234"/>
      <c r="BS17" s="234"/>
      <c r="BT17" s="234"/>
      <c r="BU17" s="234"/>
      <c r="BV17" s="234"/>
      <c r="BW17" s="234"/>
      <c r="BX17" s="234"/>
      <c r="BY17" s="234"/>
      <c r="BZ17" s="234"/>
      <c r="CA17" s="234"/>
      <c r="CB17" s="234"/>
      <c r="CC17" s="234"/>
      <c r="CD17" s="234"/>
      <c r="CE17" s="234"/>
      <c r="CF17" s="234"/>
      <c r="CG17" s="234"/>
    </row>
    <row r="18" spans="1:85" ht="47.25" customHeight="1" thickBot="1" x14ac:dyDescent="0.35">
      <c r="A18" s="234"/>
      <c r="B18" s="821"/>
      <c r="C18" s="822"/>
      <c r="D18" s="822"/>
      <c r="E18" s="823"/>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J18" s="213" t="s">
        <v>175</v>
      </c>
      <c r="AK18" s="214" t="s">
        <v>377</v>
      </c>
      <c r="AL18" s="234"/>
      <c r="AM18" s="234"/>
      <c r="AN18" s="234"/>
      <c r="AO18" s="234"/>
      <c r="AP18" s="240" t="s">
        <v>20</v>
      </c>
      <c r="AQ18" s="234"/>
      <c r="BR18" s="234"/>
      <c r="BS18" s="234"/>
      <c r="BT18" s="234"/>
      <c r="BU18" s="234"/>
      <c r="BV18" s="234"/>
      <c r="BW18" s="234"/>
      <c r="BX18" s="234"/>
      <c r="BY18" s="234"/>
      <c r="BZ18" s="234"/>
      <c r="CA18" s="234"/>
      <c r="CB18" s="234"/>
      <c r="CC18" s="234"/>
      <c r="CD18" s="234"/>
      <c r="CE18" s="234"/>
      <c r="CF18" s="234"/>
      <c r="CG18" s="234"/>
    </row>
    <row r="19" spans="1:85" ht="16.5" x14ac:dyDescent="0.3">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J19" s="213" t="s">
        <v>176</v>
      </c>
      <c r="AK19" s="214" t="s">
        <v>309</v>
      </c>
      <c r="AL19" s="234"/>
      <c r="AM19" s="234"/>
      <c r="AN19" s="234"/>
      <c r="AO19" s="234"/>
      <c r="AP19" s="240" t="s">
        <v>618</v>
      </c>
      <c r="AQ19" s="234"/>
      <c r="BR19" s="234"/>
      <c r="BS19" s="234"/>
      <c r="BT19" s="234"/>
      <c r="BU19" s="234"/>
      <c r="BV19" s="234"/>
      <c r="BW19" s="234"/>
      <c r="BX19" s="234"/>
      <c r="BY19" s="234"/>
      <c r="BZ19" s="234"/>
      <c r="CA19" s="234"/>
      <c r="CB19" s="234"/>
      <c r="CC19" s="234"/>
      <c r="CD19" s="234"/>
      <c r="CE19" s="234"/>
      <c r="CF19" s="234"/>
      <c r="CG19" s="234"/>
    </row>
    <row r="20" spans="1:85" ht="16.5" x14ac:dyDescent="0.3">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J20" s="213" t="s">
        <v>177</v>
      </c>
      <c r="AK20" s="214" t="s">
        <v>380</v>
      </c>
      <c r="AL20" s="234"/>
      <c r="AM20" s="234"/>
      <c r="AN20" s="234"/>
      <c r="AO20" s="234"/>
      <c r="AP20" s="240" t="s">
        <v>21</v>
      </c>
      <c r="AQ20" s="234"/>
      <c r="BR20" s="234"/>
      <c r="BS20" s="234"/>
      <c r="BT20" s="234"/>
      <c r="BU20" s="234"/>
      <c r="BV20" s="234"/>
      <c r="BW20" s="234"/>
      <c r="BX20" s="234"/>
      <c r="BY20" s="234"/>
      <c r="BZ20" s="234"/>
      <c r="CA20" s="234"/>
      <c r="CB20" s="234"/>
      <c r="CC20" s="234"/>
      <c r="CD20" s="234"/>
      <c r="CE20" s="234"/>
      <c r="CF20" s="234"/>
      <c r="CG20" s="234"/>
    </row>
    <row r="21" spans="1:85" ht="16.5" x14ac:dyDescent="0.3">
      <c r="A21" s="234"/>
      <c r="B21" s="249" t="s">
        <v>558</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J21" s="213" t="s">
        <v>178</v>
      </c>
      <c r="AK21" s="214" t="s">
        <v>371</v>
      </c>
      <c r="AL21" s="234"/>
      <c r="AM21" s="234"/>
      <c r="AN21" s="234"/>
      <c r="AO21" s="234"/>
      <c r="AP21" s="240" t="s">
        <v>2</v>
      </c>
      <c r="AQ21" s="234"/>
      <c r="BR21" s="234"/>
      <c r="BS21" s="234"/>
      <c r="BT21" s="234"/>
      <c r="BU21" s="234"/>
      <c r="BV21" s="234"/>
      <c r="BW21" s="234"/>
      <c r="BX21" s="234"/>
      <c r="BY21" s="234"/>
      <c r="BZ21" s="234"/>
      <c r="CA21" s="234"/>
      <c r="CB21" s="234"/>
      <c r="CC21" s="234"/>
      <c r="CD21" s="234"/>
      <c r="CE21" s="234"/>
      <c r="CF21" s="234"/>
      <c r="CG21" s="234"/>
    </row>
    <row r="22" spans="1:85" ht="16.5" x14ac:dyDescent="0.3">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J22" s="213" t="s">
        <v>179</v>
      </c>
      <c r="AK22" s="214" t="s">
        <v>365</v>
      </c>
      <c r="AL22" s="234"/>
      <c r="AM22" s="234"/>
      <c r="AN22" s="234"/>
      <c r="AO22" s="234"/>
      <c r="AP22" s="240"/>
      <c r="AQ22" s="234"/>
      <c r="BR22" s="234"/>
      <c r="BS22" s="234"/>
      <c r="BT22" s="234"/>
      <c r="BU22" s="234"/>
      <c r="BV22" s="234"/>
      <c r="BW22" s="234"/>
      <c r="BX22" s="234"/>
      <c r="BY22" s="234"/>
      <c r="BZ22" s="234"/>
      <c r="CA22" s="234"/>
      <c r="CB22" s="234"/>
      <c r="CC22" s="234"/>
      <c r="CD22" s="234"/>
      <c r="CE22" s="234"/>
      <c r="CF22" s="234"/>
      <c r="CG22" s="234"/>
    </row>
    <row r="23" spans="1:85" x14ac:dyDescent="0.2">
      <c r="A23" s="234"/>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J23" s="33" t="s">
        <v>74</v>
      </c>
      <c r="AK23" s="33"/>
      <c r="AL23" s="234"/>
      <c r="AM23" s="234"/>
      <c r="AN23" s="234"/>
      <c r="AO23" s="234"/>
      <c r="AP23" s="241"/>
      <c r="AQ23" s="234"/>
      <c r="BR23" s="234"/>
      <c r="BS23" s="234"/>
      <c r="BT23" s="234"/>
      <c r="BU23" s="234"/>
      <c r="BV23" s="234"/>
      <c r="BW23" s="234"/>
      <c r="BX23" s="234"/>
      <c r="BY23" s="234"/>
      <c r="BZ23" s="234"/>
      <c r="CA23" s="234"/>
      <c r="CB23" s="234"/>
      <c r="CC23" s="234"/>
      <c r="CD23" s="234"/>
      <c r="CE23" s="234"/>
      <c r="CF23" s="234"/>
      <c r="CG23" s="234"/>
    </row>
    <row r="24" spans="1:85" ht="17.25" thickBot="1" x14ac:dyDescent="0.35">
      <c r="A24" s="234"/>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J24" s="237" t="s">
        <v>174</v>
      </c>
      <c r="AK24" s="216" t="s">
        <v>374</v>
      </c>
      <c r="AL24" s="234"/>
      <c r="AM24" s="234"/>
      <c r="AN24" s="234"/>
      <c r="AO24" s="234"/>
      <c r="AP24" s="748" t="s">
        <v>23</v>
      </c>
      <c r="AQ24" s="234"/>
      <c r="BR24" s="234"/>
      <c r="BS24" s="234"/>
      <c r="BT24" s="234"/>
      <c r="BU24" s="234"/>
      <c r="BV24" s="234"/>
      <c r="BW24" s="234"/>
      <c r="BX24" s="234"/>
      <c r="BY24" s="234"/>
      <c r="BZ24" s="234"/>
      <c r="CA24" s="234"/>
      <c r="CB24" s="234"/>
      <c r="CC24" s="234"/>
      <c r="CD24" s="234"/>
      <c r="CE24" s="234"/>
      <c r="CF24" s="234"/>
      <c r="CG24" s="234"/>
    </row>
    <row r="25" spans="1:85" ht="88.5" thickBot="1" x14ac:dyDescent="0.35">
      <c r="A25" s="234"/>
      <c r="B25" s="250" t="s">
        <v>110</v>
      </c>
      <c r="C25" s="251" t="s">
        <v>522</v>
      </c>
      <c r="D25" s="252" t="s">
        <v>63</v>
      </c>
      <c r="E25" s="253" t="s">
        <v>429</v>
      </c>
      <c r="F25" s="253" t="s">
        <v>613</v>
      </c>
      <c r="G25" s="253" t="s">
        <v>62</v>
      </c>
      <c r="H25" s="253" t="s">
        <v>416</v>
      </c>
      <c r="I25" s="254" t="s">
        <v>417</v>
      </c>
      <c r="J25" s="255" t="s">
        <v>521</v>
      </c>
      <c r="K25" s="234"/>
      <c r="L25" s="234"/>
      <c r="M25" s="234"/>
      <c r="N25" s="234"/>
      <c r="O25" s="234"/>
      <c r="P25" s="234"/>
      <c r="Q25" s="234"/>
      <c r="R25" s="234"/>
      <c r="S25" s="234"/>
      <c r="T25" s="234"/>
      <c r="U25" s="234"/>
      <c r="V25" s="234"/>
      <c r="W25" s="234"/>
      <c r="X25" s="234"/>
      <c r="Y25" s="234"/>
      <c r="Z25" s="234"/>
      <c r="AA25" s="234"/>
      <c r="AB25" s="234"/>
      <c r="AC25" s="234"/>
      <c r="AJ25" s="213" t="s">
        <v>175</v>
      </c>
      <c r="AK25" s="216" t="s">
        <v>377</v>
      </c>
      <c r="AL25" s="234"/>
      <c r="AM25" s="234"/>
      <c r="AN25" s="234"/>
      <c r="AO25" s="234"/>
      <c r="AP25" s="240" t="s">
        <v>188</v>
      </c>
      <c r="AQ25" s="234"/>
      <c r="BR25" s="234"/>
      <c r="BS25" s="234"/>
      <c r="BT25" s="234"/>
      <c r="BU25" s="234"/>
      <c r="BV25" s="234"/>
      <c r="BW25" s="234"/>
      <c r="BX25" s="234"/>
      <c r="BY25" s="234"/>
      <c r="BZ25" s="234"/>
      <c r="CA25" s="234"/>
      <c r="CB25" s="234"/>
      <c r="CC25" s="234"/>
      <c r="CD25" s="234"/>
      <c r="CE25" s="234"/>
      <c r="CF25" s="234"/>
      <c r="CG25" s="234"/>
    </row>
    <row r="26" spans="1:85" ht="18" customHeight="1" x14ac:dyDescent="0.3">
      <c r="A26" s="234"/>
      <c r="B26" s="89"/>
      <c r="C26" s="93"/>
      <c r="D26" s="478"/>
      <c r="E26" s="479"/>
      <c r="F26" s="478"/>
      <c r="G26" s="480"/>
      <c r="H26" s="481"/>
      <c r="I26" s="482"/>
      <c r="J26" s="620" t="str">
        <f t="shared" ref="J26:J37" si="0">IF(B26="","",IF(D26="Yes",I26,F26*G26*H26+I26))</f>
        <v/>
      </c>
      <c r="K26" s="234"/>
      <c r="L26" s="234"/>
      <c r="M26" s="234"/>
      <c r="N26" s="234"/>
      <c r="O26" s="234"/>
      <c r="P26" s="234"/>
      <c r="Q26" s="234"/>
      <c r="R26" s="234"/>
      <c r="S26" s="234"/>
      <c r="T26" s="234"/>
      <c r="U26" s="234"/>
      <c r="V26" s="234"/>
      <c r="W26" s="234"/>
      <c r="X26" s="234"/>
      <c r="Y26" s="234"/>
      <c r="Z26" s="234"/>
      <c r="AA26" s="234"/>
      <c r="AB26" s="234"/>
      <c r="AC26" s="234"/>
      <c r="AJ26" s="213" t="s">
        <v>177</v>
      </c>
      <c r="AK26" s="216" t="s">
        <v>380</v>
      </c>
      <c r="AL26" s="234"/>
      <c r="AM26" s="234"/>
      <c r="AN26" s="234"/>
      <c r="AO26" s="234"/>
      <c r="AP26" s="240" t="s">
        <v>193</v>
      </c>
      <c r="AQ26" s="234"/>
      <c r="BR26" s="234"/>
      <c r="BS26" s="234"/>
      <c r="BT26" s="234"/>
      <c r="BU26" s="234"/>
      <c r="BV26" s="234"/>
      <c r="BW26" s="234"/>
      <c r="BX26" s="234"/>
      <c r="BY26" s="234"/>
      <c r="BZ26" s="234"/>
      <c r="CA26" s="234"/>
      <c r="CB26" s="234"/>
      <c r="CC26" s="234"/>
      <c r="CD26" s="234"/>
      <c r="CE26" s="234"/>
      <c r="CF26" s="234"/>
      <c r="CG26" s="234"/>
    </row>
    <row r="27" spans="1:85" ht="18" customHeight="1" x14ac:dyDescent="0.3">
      <c r="A27" s="234"/>
      <c r="B27" s="90"/>
      <c r="C27" s="94"/>
      <c r="D27" s="483"/>
      <c r="E27" s="483"/>
      <c r="F27" s="483"/>
      <c r="G27" s="484"/>
      <c r="H27" s="485"/>
      <c r="I27" s="486"/>
      <c r="J27" s="621" t="str">
        <f t="shared" si="0"/>
        <v/>
      </c>
      <c r="K27" s="234"/>
      <c r="L27" s="234"/>
      <c r="M27" s="234"/>
      <c r="N27" s="234"/>
      <c r="O27" s="234"/>
      <c r="P27" s="234"/>
      <c r="Q27" s="234"/>
      <c r="R27" s="234"/>
      <c r="S27" s="234"/>
      <c r="T27" s="234"/>
      <c r="U27" s="234"/>
      <c r="V27" s="234"/>
      <c r="W27" s="234"/>
      <c r="X27" s="234"/>
      <c r="Y27" s="234"/>
      <c r="Z27" s="234"/>
      <c r="AA27" s="234"/>
      <c r="AB27" s="234"/>
      <c r="AC27" s="234"/>
      <c r="AJ27" s="213" t="s">
        <v>189</v>
      </c>
      <c r="AK27" s="216" t="s">
        <v>389</v>
      </c>
      <c r="AL27" s="234"/>
      <c r="AM27" s="234"/>
      <c r="AN27" s="234"/>
      <c r="AO27" s="234"/>
      <c r="AP27" s="240" t="s">
        <v>22</v>
      </c>
      <c r="AQ27" s="234"/>
      <c r="BR27" s="234"/>
      <c r="BS27" s="234"/>
      <c r="BT27" s="234"/>
      <c r="BU27" s="234"/>
      <c r="BV27" s="234"/>
      <c r="BW27" s="234"/>
      <c r="BX27" s="234"/>
      <c r="BY27" s="234"/>
      <c r="BZ27" s="234"/>
      <c r="CA27" s="234"/>
      <c r="CB27" s="234"/>
      <c r="CC27" s="234"/>
      <c r="CD27" s="234"/>
      <c r="CE27" s="234"/>
      <c r="CF27" s="234"/>
      <c r="CG27" s="234"/>
    </row>
    <row r="28" spans="1:85" ht="18" customHeight="1" x14ac:dyDescent="0.3">
      <c r="A28" s="234"/>
      <c r="B28" s="90"/>
      <c r="C28" s="94"/>
      <c r="D28" s="483"/>
      <c r="E28" s="483"/>
      <c r="F28" s="483"/>
      <c r="G28" s="484"/>
      <c r="H28" s="485"/>
      <c r="I28" s="486"/>
      <c r="J28" s="621" t="str">
        <f t="shared" si="0"/>
        <v/>
      </c>
      <c r="K28" s="234"/>
      <c r="L28" s="234"/>
      <c r="M28" s="234"/>
      <c r="N28" s="234"/>
      <c r="O28" s="234"/>
      <c r="P28" s="234"/>
      <c r="Q28" s="234"/>
      <c r="R28" s="234"/>
      <c r="S28" s="234"/>
      <c r="T28" s="234"/>
      <c r="U28" s="234"/>
      <c r="V28" s="234"/>
      <c r="W28" s="234"/>
      <c r="X28" s="234"/>
      <c r="Y28" s="234"/>
      <c r="Z28" s="234"/>
      <c r="AA28" s="234"/>
      <c r="AB28" s="234"/>
      <c r="AC28" s="234"/>
      <c r="AJ28" s="213" t="s">
        <v>176</v>
      </c>
      <c r="AK28" s="216" t="s">
        <v>309</v>
      </c>
      <c r="AL28" s="234"/>
      <c r="AM28" s="234"/>
      <c r="AN28" s="234"/>
      <c r="AO28" s="234"/>
      <c r="AP28" s="240" t="s">
        <v>197</v>
      </c>
      <c r="AQ28" s="234"/>
      <c r="BR28" s="234"/>
      <c r="BS28" s="234"/>
      <c r="BT28" s="234"/>
      <c r="BU28" s="234"/>
      <c r="BV28" s="234"/>
      <c r="BW28" s="234"/>
      <c r="BX28" s="234"/>
      <c r="BY28" s="234"/>
      <c r="BZ28" s="234"/>
      <c r="CA28" s="234"/>
      <c r="CB28" s="234"/>
      <c r="CC28" s="234"/>
      <c r="CD28" s="234"/>
      <c r="CE28" s="234"/>
      <c r="CF28" s="234"/>
      <c r="CG28" s="234"/>
    </row>
    <row r="29" spans="1:85" ht="18" customHeight="1" x14ac:dyDescent="0.3">
      <c r="A29" s="234"/>
      <c r="B29" s="90"/>
      <c r="C29" s="94"/>
      <c r="D29" s="483"/>
      <c r="E29" s="483"/>
      <c r="F29" s="483"/>
      <c r="G29" s="484"/>
      <c r="H29" s="485"/>
      <c r="I29" s="486"/>
      <c r="J29" s="621" t="str">
        <f t="shared" si="0"/>
        <v/>
      </c>
      <c r="K29" s="234"/>
      <c r="L29" s="234"/>
      <c r="M29" s="234"/>
      <c r="N29" s="234"/>
      <c r="O29" s="234"/>
      <c r="P29" s="234"/>
      <c r="Q29" s="234"/>
      <c r="R29" s="234"/>
      <c r="S29" s="234"/>
      <c r="T29" s="234"/>
      <c r="U29" s="234"/>
      <c r="V29" s="234"/>
      <c r="W29" s="234"/>
      <c r="X29" s="234"/>
      <c r="Y29" s="234"/>
      <c r="Z29" s="234"/>
      <c r="AA29" s="234"/>
      <c r="AB29" s="234"/>
      <c r="AC29" s="234"/>
      <c r="AJ29" s="213" t="s">
        <v>202</v>
      </c>
      <c r="AK29" s="216" t="s">
        <v>312</v>
      </c>
      <c r="AL29" s="234"/>
      <c r="AM29" s="234"/>
      <c r="AN29" s="234"/>
      <c r="AO29" s="234"/>
      <c r="AP29" s="241" t="s">
        <v>41</v>
      </c>
      <c r="AQ29" s="234"/>
      <c r="BR29" s="234"/>
      <c r="BS29" s="234"/>
      <c r="BT29" s="234"/>
      <c r="BU29" s="234"/>
      <c r="BV29" s="234"/>
      <c r="BW29" s="234"/>
      <c r="BX29" s="234"/>
      <c r="BY29" s="234"/>
      <c r="BZ29" s="234"/>
      <c r="CA29" s="234"/>
      <c r="CB29" s="234"/>
      <c r="CC29" s="234"/>
      <c r="CD29" s="234"/>
      <c r="CE29" s="234"/>
      <c r="CF29" s="234"/>
      <c r="CG29" s="234"/>
    </row>
    <row r="30" spans="1:85" ht="18" customHeight="1" x14ac:dyDescent="0.3">
      <c r="A30" s="234"/>
      <c r="B30" s="90"/>
      <c r="C30" s="94"/>
      <c r="D30" s="483"/>
      <c r="E30" s="483"/>
      <c r="F30" s="483"/>
      <c r="G30" s="484"/>
      <c r="H30" s="485"/>
      <c r="I30" s="486"/>
      <c r="J30" s="621" t="str">
        <f t="shared" si="0"/>
        <v/>
      </c>
      <c r="K30" s="234"/>
      <c r="L30" s="234"/>
      <c r="M30" s="234"/>
      <c r="N30" s="234"/>
      <c r="O30" s="234"/>
      <c r="P30" s="234"/>
      <c r="Q30" s="234"/>
      <c r="R30" s="234"/>
      <c r="S30" s="234"/>
      <c r="T30" s="234"/>
      <c r="U30" s="234"/>
      <c r="V30" s="234"/>
      <c r="W30" s="234"/>
      <c r="X30" s="234"/>
      <c r="Y30" s="234"/>
      <c r="Z30" s="234"/>
      <c r="AA30" s="234"/>
      <c r="AB30" s="234"/>
      <c r="AC30" s="234"/>
      <c r="AJ30" s="242" t="s">
        <v>178</v>
      </c>
      <c r="AK30" s="216" t="s">
        <v>371</v>
      </c>
      <c r="AL30" s="234"/>
      <c r="AM30" s="234"/>
      <c r="AN30" s="234"/>
      <c r="AO30" s="234"/>
      <c r="AP30" s="240" t="s">
        <v>42</v>
      </c>
      <c r="AQ30" s="234"/>
      <c r="BR30" s="234"/>
      <c r="BS30" s="234"/>
      <c r="BT30" s="234"/>
      <c r="BU30" s="234"/>
      <c r="BV30" s="234"/>
      <c r="BW30" s="234"/>
      <c r="BX30" s="234"/>
      <c r="BY30" s="234"/>
      <c r="BZ30" s="234"/>
      <c r="CA30" s="234"/>
      <c r="CB30" s="234"/>
      <c r="CC30" s="234"/>
      <c r="CD30" s="234"/>
      <c r="CE30" s="234"/>
      <c r="CF30" s="234"/>
      <c r="CG30" s="234"/>
    </row>
    <row r="31" spans="1:85" ht="18" customHeight="1" x14ac:dyDescent="0.3">
      <c r="A31" s="234"/>
      <c r="B31" s="90"/>
      <c r="C31" s="94"/>
      <c r="D31" s="483"/>
      <c r="E31" s="483"/>
      <c r="F31" s="483"/>
      <c r="G31" s="484"/>
      <c r="H31" s="485"/>
      <c r="I31" s="486"/>
      <c r="J31" s="621" t="str">
        <f t="shared" si="0"/>
        <v/>
      </c>
      <c r="K31" s="234"/>
      <c r="L31" s="234"/>
      <c r="M31" s="234"/>
      <c r="N31" s="234"/>
      <c r="O31" s="234"/>
      <c r="P31" s="234"/>
      <c r="Q31" s="234"/>
      <c r="R31" s="234"/>
      <c r="S31" s="234"/>
      <c r="T31" s="234"/>
      <c r="U31" s="234"/>
      <c r="V31" s="234"/>
      <c r="W31" s="234"/>
      <c r="X31" s="234"/>
      <c r="Y31" s="234"/>
      <c r="Z31" s="234"/>
      <c r="AA31" s="234"/>
      <c r="AB31" s="234"/>
      <c r="AC31" s="234"/>
      <c r="AJ31" s="213" t="s">
        <v>179</v>
      </c>
      <c r="AK31" s="216" t="s">
        <v>365</v>
      </c>
      <c r="AL31" s="234"/>
      <c r="AM31" s="234"/>
      <c r="AN31" s="234"/>
      <c r="AO31" s="234"/>
      <c r="AP31" s="240"/>
      <c r="AQ31" s="234"/>
      <c r="BR31" s="234"/>
      <c r="BS31" s="234"/>
      <c r="BT31" s="234"/>
      <c r="BU31" s="234"/>
      <c r="BV31" s="234"/>
      <c r="BW31" s="234"/>
      <c r="BX31" s="234"/>
      <c r="BY31" s="234"/>
      <c r="BZ31" s="234"/>
      <c r="CA31" s="234"/>
      <c r="CB31" s="234"/>
      <c r="CC31" s="234"/>
      <c r="CD31" s="234"/>
      <c r="CE31" s="234"/>
      <c r="CF31" s="234"/>
      <c r="CG31" s="234"/>
    </row>
    <row r="32" spans="1:85" ht="18" customHeight="1" thickBot="1" x14ac:dyDescent="0.35">
      <c r="A32" s="234"/>
      <c r="B32" s="90"/>
      <c r="C32" s="94"/>
      <c r="D32" s="483"/>
      <c r="E32" s="483"/>
      <c r="F32" s="587"/>
      <c r="G32" s="483"/>
      <c r="H32" s="485"/>
      <c r="I32" s="486"/>
      <c r="J32" s="621" t="str">
        <f t="shared" si="0"/>
        <v/>
      </c>
      <c r="K32" s="234"/>
      <c r="L32" s="234"/>
      <c r="M32" s="234"/>
      <c r="N32" s="234"/>
      <c r="O32" s="234"/>
      <c r="P32" s="234"/>
      <c r="Q32" s="234"/>
      <c r="R32" s="234"/>
      <c r="S32" s="234"/>
      <c r="T32" s="234"/>
      <c r="U32" s="234"/>
      <c r="V32" s="234"/>
      <c r="W32" s="234"/>
      <c r="X32" s="234"/>
      <c r="Y32" s="234"/>
      <c r="Z32" s="234"/>
      <c r="AA32" s="234"/>
      <c r="AB32" s="234"/>
      <c r="AC32" s="234"/>
      <c r="AJ32" s="213" t="s">
        <v>120</v>
      </c>
      <c r="AK32" s="121" t="s">
        <v>518</v>
      </c>
      <c r="AL32" s="234"/>
      <c r="AM32" s="234"/>
      <c r="AN32" s="234"/>
      <c r="AO32" s="234"/>
      <c r="AP32" s="240"/>
      <c r="AQ32" s="234"/>
      <c r="AT32" s="235" t="s">
        <v>657</v>
      </c>
      <c r="BR32" s="234"/>
      <c r="BS32" s="234"/>
      <c r="BT32" s="234"/>
      <c r="BU32" s="234"/>
      <c r="BV32" s="234"/>
      <c r="BW32" s="234"/>
      <c r="BX32" s="234"/>
      <c r="BY32" s="234"/>
      <c r="BZ32" s="234"/>
      <c r="CA32" s="234"/>
      <c r="CB32" s="234"/>
      <c r="CC32" s="234"/>
      <c r="CD32" s="234"/>
      <c r="CE32" s="234"/>
      <c r="CF32" s="234"/>
      <c r="CG32" s="234"/>
    </row>
    <row r="33" spans="1:85" ht="18" customHeight="1" x14ac:dyDescent="0.3">
      <c r="A33" s="234"/>
      <c r="B33" s="90"/>
      <c r="C33" s="94"/>
      <c r="D33" s="483"/>
      <c r="E33" s="483"/>
      <c r="F33" s="587"/>
      <c r="G33" s="483"/>
      <c r="H33" s="485"/>
      <c r="I33" s="486"/>
      <c r="J33" s="621" t="str">
        <f t="shared" si="0"/>
        <v/>
      </c>
      <c r="K33" s="234"/>
      <c r="L33" s="234"/>
      <c r="M33" s="234"/>
      <c r="N33" s="234"/>
      <c r="O33" s="234"/>
      <c r="P33" s="234"/>
      <c r="Q33" s="234"/>
      <c r="R33" s="234"/>
      <c r="S33" s="234"/>
      <c r="T33" s="234"/>
      <c r="U33" s="234"/>
      <c r="V33" s="234"/>
      <c r="W33" s="234"/>
      <c r="X33" s="234"/>
      <c r="Y33" s="234"/>
      <c r="Z33" s="234"/>
      <c r="AA33" s="234"/>
      <c r="AB33" s="234"/>
      <c r="AC33" s="234"/>
      <c r="AJ33" s="213" t="s">
        <v>121</v>
      </c>
      <c r="AK33" s="121" t="s">
        <v>519</v>
      </c>
      <c r="AL33" s="234"/>
      <c r="AM33" s="234"/>
      <c r="AN33" s="234"/>
      <c r="AO33" s="234"/>
      <c r="AP33" s="240" t="s">
        <v>24</v>
      </c>
      <c r="AQ33" s="234"/>
      <c r="AS33" s="235">
        <f>IF(C109="Semiconductors",1,0)</f>
        <v>0</v>
      </c>
      <c r="AT33" s="382" t="str">
        <f>IF($AS$35=2,AP33,"")</f>
        <v/>
      </c>
      <c r="BR33" s="234"/>
      <c r="BS33" s="234"/>
      <c r="BT33" s="234"/>
      <c r="BU33" s="234"/>
      <c r="BV33" s="234"/>
      <c r="BW33" s="234"/>
      <c r="BX33" s="234"/>
      <c r="BY33" s="234"/>
      <c r="BZ33" s="234"/>
      <c r="CA33" s="234"/>
      <c r="CB33" s="234"/>
      <c r="CC33" s="234"/>
      <c r="CD33" s="234"/>
      <c r="CE33" s="234"/>
      <c r="CF33" s="234"/>
      <c r="CG33" s="234"/>
    </row>
    <row r="34" spans="1:85" ht="18" customHeight="1" x14ac:dyDescent="0.3">
      <c r="A34" s="234"/>
      <c r="B34" s="90"/>
      <c r="C34" s="94"/>
      <c r="D34" s="483"/>
      <c r="E34" s="483"/>
      <c r="F34" s="587"/>
      <c r="G34" s="483"/>
      <c r="H34" s="485"/>
      <c r="I34" s="486"/>
      <c r="J34" s="621" t="str">
        <f t="shared" si="0"/>
        <v/>
      </c>
      <c r="K34" s="234"/>
      <c r="L34" s="234"/>
      <c r="M34" s="234"/>
      <c r="N34" s="234"/>
      <c r="O34" s="234"/>
      <c r="P34" s="234"/>
      <c r="Q34" s="234"/>
      <c r="R34" s="234"/>
      <c r="S34" s="234"/>
      <c r="T34" s="234"/>
      <c r="U34" s="234"/>
      <c r="V34" s="234"/>
      <c r="W34" s="234"/>
      <c r="X34" s="234"/>
      <c r="Y34" s="234"/>
      <c r="Z34" s="234"/>
      <c r="AA34" s="234"/>
      <c r="AB34" s="234"/>
      <c r="AC34" s="234"/>
      <c r="AJ34" s="213" t="s">
        <v>122</v>
      </c>
      <c r="AK34" s="121" t="s">
        <v>517</v>
      </c>
      <c r="AL34" s="234"/>
      <c r="AM34" s="234"/>
      <c r="AN34" s="234"/>
      <c r="AO34" s="234"/>
      <c r="AP34" s="240" t="s">
        <v>195</v>
      </c>
      <c r="AQ34" s="234"/>
      <c r="AR34" s="270"/>
      <c r="AS34" s="752">
        <f>IF(D109="Chamber Cleaning",1,0)</f>
        <v>0</v>
      </c>
      <c r="AT34" s="648" t="str">
        <f>IF($AS$35=2,AP34,"")</f>
        <v/>
      </c>
      <c r="AU34" s="270"/>
      <c r="AV34" s="270"/>
      <c r="AW34" s="270"/>
      <c r="AX34" s="619"/>
      <c r="AY34" s="619"/>
      <c r="AZ34" s="270"/>
      <c r="BA34" s="270"/>
      <c r="BB34" s="270"/>
      <c r="BR34" s="234"/>
      <c r="BS34" s="234"/>
      <c r="BT34" s="234"/>
      <c r="BU34" s="234"/>
      <c r="BV34" s="234"/>
      <c r="BW34" s="234"/>
      <c r="BX34" s="234"/>
      <c r="BY34" s="234"/>
      <c r="BZ34" s="234"/>
      <c r="CA34" s="234"/>
      <c r="CB34" s="234"/>
      <c r="CC34" s="234"/>
      <c r="CD34" s="234"/>
      <c r="CE34" s="234"/>
      <c r="CF34" s="234"/>
      <c r="CG34" s="234"/>
    </row>
    <row r="35" spans="1:85" ht="18" customHeight="1" thickBot="1" x14ac:dyDescent="0.25">
      <c r="A35" s="234"/>
      <c r="B35" s="90"/>
      <c r="C35" s="94"/>
      <c r="D35" s="483"/>
      <c r="E35" s="483"/>
      <c r="F35" s="587"/>
      <c r="G35" s="483"/>
      <c r="H35" s="485"/>
      <c r="I35" s="486"/>
      <c r="J35" s="621" t="str">
        <f t="shared" si="0"/>
        <v/>
      </c>
      <c r="K35" s="234"/>
      <c r="L35" s="234"/>
      <c r="M35" s="234"/>
      <c r="N35" s="234"/>
      <c r="O35" s="234"/>
      <c r="P35" s="234"/>
      <c r="Q35" s="234"/>
      <c r="R35" s="234"/>
      <c r="S35" s="234"/>
      <c r="T35" s="234"/>
      <c r="U35" s="234"/>
      <c r="V35" s="234"/>
      <c r="W35" s="234"/>
      <c r="X35" s="234"/>
      <c r="Y35" s="234"/>
      <c r="Z35" s="234"/>
      <c r="AA35" s="234"/>
      <c r="AB35" s="234"/>
      <c r="AC35" s="234"/>
      <c r="AJ35" s="235" t="s">
        <v>556</v>
      </c>
      <c r="AK35" s="235" t="s">
        <v>557</v>
      </c>
      <c r="AL35" s="234"/>
      <c r="AM35" s="234"/>
      <c r="AN35" s="234"/>
      <c r="AO35" s="234"/>
      <c r="AP35" s="753" t="s">
        <v>25</v>
      </c>
      <c r="AQ35" s="234"/>
      <c r="AS35" s="235">
        <f>AS33+AS34</f>
        <v>0</v>
      </c>
      <c r="AT35" s="642" t="str">
        <f>IF($AS$35=2,AP35,"")</f>
        <v/>
      </c>
      <c r="BR35" s="234"/>
      <c r="BS35" s="234"/>
      <c r="BT35" s="234"/>
      <c r="BU35" s="234"/>
      <c r="BV35" s="234"/>
      <c r="BW35" s="234"/>
      <c r="BX35" s="234"/>
      <c r="BY35" s="234"/>
      <c r="BZ35" s="234"/>
      <c r="CA35" s="234"/>
      <c r="CB35" s="234"/>
      <c r="CC35" s="234"/>
      <c r="CD35" s="234"/>
      <c r="CE35" s="234"/>
      <c r="CF35" s="234"/>
      <c r="CG35" s="234"/>
    </row>
    <row r="36" spans="1:85" ht="18" customHeight="1" x14ac:dyDescent="0.25">
      <c r="A36" s="234"/>
      <c r="B36" s="90"/>
      <c r="C36" s="94"/>
      <c r="D36" s="483"/>
      <c r="E36" s="483"/>
      <c r="F36" s="587"/>
      <c r="G36" s="483"/>
      <c r="H36" s="485"/>
      <c r="I36" s="486"/>
      <c r="J36" s="621" t="str">
        <f t="shared" si="0"/>
        <v/>
      </c>
      <c r="K36" s="234"/>
      <c r="L36" s="234"/>
      <c r="M36" s="234"/>
      <c r="N36" s="234"/>
      <c r="O36" s="234"/>
      <c r="P36" s="234"/>
      <c r="Q36" s="234"/>
      <c r="R36" s="234"/>
      <c r="S36" s="234"/>
      <c r="T36" s="234"/>
      <c r="U36" s="234"/>
      <c r="V36" s="234"/>
      <c r="W36" s="234"/>
      <c r="X36" s="234"/>
      <c r="Y36" s="234"/>
      <c r="Z36" s="234"/>
      <c r="AA36" s="234"/>
      <c r="AB36" s="234"/>
      <c r="AC36" s="234"/>
      <c r="AJ36" s="270"/>
      <c r="AK36" s="122" t="s">
        <v>520</v>
      </c>
      <c r="AL36" s="234"/>
      <c r="AM36" s="234"/>
      <c r="AN36" s="234"/>
      <c r="AO36" s="234"/>
      <c r="AP36" s="753"/>
      <c r="AQ36" s="234"/>
      <c r="BR36" s="234"/>
      <c r="BS36" s="234"/>
      <c r="BT36" s="234"/>
      <c r="BU36" s="234"/>
      <c r="BV36" s="234"/>
      <c r="BW36" s="234"/>
      <c r="BX36" s="234"/>
      <c r="BY36" s="234"/>
      <c r="BZ36" s="234"/>
      <c r="CA36" s="234"/>
      <c r="CB36" s="234"/>
      <c r="CC36" s="234"/>
      <c r="CD36" s="234"/>
      <c r="CE36" s="234"/>
      <c r="CF36" s="234"/>
      <c r="CG36" s="234"/>
    </row>
    <row r="37" spans="1:85" ht="18" customHeight="1" thickBot="1" x14ac:dyDescent="0.25">
      <c r="A37" s="234"/>
      <c r="B37" s="91"/>
      <c r="C37" s="129"/>
      <c r="D37" s="488"/>
      <c r="E37" s="488"/>
      <c r="F37" s="590"/>
      <c r="G37" s="488"/>
      <c r="H37" s="490"/>
      <c r="I37" s="491"/>
      <c r="J37" s="625" t="str">
        <f t="shared" si="0"/>
        <v/>
      </c>
      <c r="K37" s="234"/>
      <c r="L37" s="234"/>
      <c r="M37" s="234"/>
      <c r="N37" s="234"/>
      <c r="O37" s="234"/>
      <c r="P37" s="234"/>
      <c r="Q37" s="234"/>
      <c r="R37" s="234"/>
      <c r="S37" s="234"/>
      <c r="T37" s="234"/>
      <c r="U37" s="234"/>
      <c r="V37" s="234"/>
      <c r="W37" s="234"/>
      <c r="X37" s="234"/>
      <c r="Y37" s="234"/>
      <c r="Z37" s="234"/>
      <c r="AA37" s="234"/>
      <c r="AB37" s="234"/>
      <c r="AC37" s="234"/>
      <c r="AJ37" s="234"/>
      <c r="AK37" s="234"/>
      <c r="AL37" s="234"/>
      <c r="AM37" s="234"/>
      <c r="AN37" s="234"/>
      <c r="AO37" s="234"/>
      <c r="AP37" s="240"/>
      <c r="AQ37" s="234"/>
      <c r="BR37" s="234"/>
      <c r="BS37" s="234"/>
      <c r="BT37" s="234"/>
      <c r="BU37" s="234"/>
      <c r="BV37" s="234"/>
      <c r="BW37" s="234"/>
      <c r="BX37" s="234"/>
      <c r="BY37" s="234"/>
      <c r="BZ37" s="234"/>
      <c r="CA37" s="234"/>
      <c r="CB37" s="234"/>
      <c r="CC37" s="234"/>
      <c r="CD37" s="234"/>
      <c r="CE37" s="234"/>
      <c r="CF37" s="234"/>
      <c r="CG37" s="234"/>
    </row>
    <row r="38" spans="1:85" x14ac:dyDescent="0.2">
      <c r="A38" s="234"/>
      <c r="B38" s="552"/>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J38" s="234"/>
      <c r="AK38" s="234"/>
      <c r="AL38" s="234"/>
      <c r="AM38" s="234"/>
      <c r="AN38" s="234"/>
      <c r="AO38" s="234"/>
      <c r="AP38" s="234"/>
      <c r="AQ38" s="234"/>
      <c r="BR38" s="234"/>
      <c r="BS38" s="234"/>
      <c r="BT38" s="234"/>
      <c r="BU38" s="234"/>
      <c r="BV38" s="234"/>
      <c r="BW38" s="234"/>
      <c r="BX38" s="234"/>
      <c r="BY38" s="234"/>
      <c r="BZ38" s="234"/>
      <c r="CA38" s="234"/>
      <c r="CB38" s="234"/>
      <c r="CC38" s="234"/>
      <c r="CD38" s="234"/>
      <c r="CE38" s="234"/>
      <c r="CF38" s="234"/>
      <c r="CG38" s="234"/>
    </row>
    <row r="39" spans="1:85" x14ac:dyDescent="0.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J39" s="234"/>
      <c r="AK39" s="234"/>
      <c r="AL39" s="234"/>
      <c r="AM39" s="234"/>
      <c r="AN39" s="234"/>
      <c r="AO39" s="234"/>
      <c r="AP39" s="234"/>
      <c r="AQ39" s="234"/>
      <c r="BR39" s="234"/>
      <c r="BS39" s="234"/>
      <c r="BT39" s="234"/>
      <c r="BU39" s="234"/>
      <c r="BV39" s="234"/>
      <c r="BW39" s="234"/>
      <c r="BX39" s="234"/>
      <c r="BY39" s="234"/>
      <c r="BZ39" s="234"/>
      <c r="CA39" s="234"/>
      <c r="CB39" s="234"/>
      <c r="CC39" s="234"/>
      <c r="CD39" s="234"/>
      <c r="CE39" s="234"/>
      <c r="CF39" s="234"/>
      <c r="CG39" s="234"/>
    </row>
    <row r="40" spans="1:85" ht="15" thickBot="1" x14ac:dyDescent="0.25">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J40" s="234"/>
      <c r="AK40" s="234"/>
      <c r="AL40" s="234"/>
      <c r="AM40" s="234"/>
      <c r="AN40" s="234"/>
      <c r="AO40" s="234"/>
      <c r="AP40" s="234"/>
      <c r="AQ40" s="234"/>
      <c r="BR40" s="234"/>
      <c r="BS40" s="234"/>
      <c r="BT40" s="234"/>
      <c r="BU40" s="234"/>
      <c r="BV40" s="234"/>
      <c r="BW40" s="234"/>
      <c r="BX40" s="234"/>
      <c r="BY40" s="234"/>
      <c r="BZ40" s="234"/>
      <c r="CA40" s="234"/>
      <c r="CB40" s="234"/>
      <c r="CC40" s="234"/>
      <c r="CD40" s="234"/>
      <c r="CE40" s="234"/>
      <c r="CF40" s="234"/>
      <c r="CG40" s="234"/>
    </row>
    <row r="41" spans="1:85" ht="45.75" thickBot="1" x14ac:dyDescent="0.25">
      <c r="A41" s="234"/>
      <c r="B41" s="250" t="s">
        <v>110</v>
      </c>
      <c r="C41" s="286" t="s">
        <v>521</v>
      </c>
      <c r="D41" s="234"/>
      <c r="E41" s="33"/>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J41" s="234">
        <f>SUM($AO$40:AP41)</f>
        <v>1</v>
      </c>
      <c r="AK41" s="234">
        <f>SUM($AP$41:AP41)</f>
        <v>0</v>
      </c>
      <c r="AL41" s="258" t="str">
        <f t="shared" ref="AL41:AL52" si="1">IF(B26="","",IF(B26=$AK$36,C26,B26))</f>
        <v/>
      </c>
      <c r="AM41" s="259" t="str">
        <f t="shared" ref="AM41:AM52" si="2">J26</f>
        <v/>
      </c>
      <c r="AO41" s="234">
        <f>COUNTIF($AL$41:AL41,AL41)</f>
        <v>1</v>
      </c>
      <c r="AP41" s="234">
        <f>IF(AL41="",0,IF(AO41=1,1,0))</f>
        <v>0</v>
      </c>
      <c r="AQ41" s="234"/>
      <c r="AR41" s="234">
        <v>1</v>
      </c>
      <c r="AS41" s="260" t="e">
        <f t="shared" ref="AS41:AS56" si="3">VLOOKUP(AR41,$AK$41:$AL$56,2,FALSE)</f>
        <v>#N/A</v>
      </c>
      <c r="AT41" s="261" t="str">
        <f>IF(ISNA(AS41)=TRUE,"",AS41)</f>
        <v/>
      </c>
      <c r="BR41" s="234"/>
      <c r="BS41" s="234"/>
      <c r="BT41" s="234"/>
      <c r="BU41" s="234"/>
      <c r="BV41" s="234"/>
      <c r="BW41" s="234"/>
      <c r="BX41" s="234"/>
      <c r="BY41" s="234"/>
      <c r="BZ41" s="234"/>
      <c r="CA41" s="234"/>
      <c r="CB41" s="234"/>
      <c r="CC41" s="234"/>
      <c r="CD41" s="234"/>
      <c r="CE41" s="234"/>
      <c r="CF41" s="234"/>
      <c r="CG41" s="234"/>
    </row>
    <row r="42" spans="1:85" ht="18" customHeight="1" thickBot="1" x14ac:dyDescent="0.25">
      <c r="A42" s="234"/>
      <c r="B42" s="273" t="str">
        <f t="shared" ref="B42:B53" si="4">AT41</f>
        <v/>
      </c>
      <c r="C42" s="754" t="str">
        <f t="shared" ref="C42:C53" si="5">IF(B42="","",SUMIF($AL$41:$AL$56,B42,$AM$41:$AM$56))</f>
        <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J42" s="234">
        <f>SUM($AO$40:AP42)</f>
        <v>3</v>
      </c>
      <c r="AK42" s="234">
        <f>SUM($AP$41:AP42)</f>
        <v>0</v>
      </c>
      <c r="AL42" s="258" t="str">
        <f t="shared" si="1"/>
        <v/>
      </c>
      <c r="AM42" s="259" t="str">
        <f t="shared" si="2"/>
        <v/>
      </c>
      <c r="AN42" s="234"/>
      <c r="AO42" s="234">
        <f>COUNTIF($AL$41:AL42,AL42)</f>
        <v>2</v>
      </c>
      <c r="AP42" s="234">
        <f t="shared" ref="AP42:AP48" si="6">IF(AL42="",0,IF(AO42=1,1,0))</f>
        <v>0</v>
      </c>
      <c r="AQ42" s="234"/>
      <c r="AR42" s="234">
        <v>2</v>
      </c>
      <c r="AS42" s="260" t="e">
        <f t="shared" si="3"/>
        <v>#N/A</v>
      </c>
      <c r="AT42" s="261" t="str">
        <f t="shared" ref="AT42:AT56" si="7">IF(ISNA(AS42)=TRUE,"",AS42)</f>
        <v/>
      </c>
      <c r="BR42" s="234"/>
      <c r="BS42" s="234"/>
      <c r="BT42" s="234"/>
      <c r="BU42" s="234"/>
      <c r="BV42" s="234"/>
      <c r="BW42" s="234"/>
      <c r="BX42" s="234"/>
      <c r="BY42" s="234"/>
      <c r="BZ42" s="234"/>
      <c r="CA42" s="234"/>
      <c r="CB42" s="234"/>
      <c r="CC42" s="234"/>
      <c r="CD42" s="234"/>
      <c r="CE42" s="234"/>
      <c r="CF42" s="234"/>
      <c r="CG42" s="234"/>
    </row>
    <row r="43" spans="1:85" ht="18" customHeight="1" thickBot="1" x14ac:dyDescent="0.25">
      <c r="A43" s="234"/>
      <c r="B43" s="264" t="str">
        <f t="shared" si="4"/>
        <v/>
      </c>
      <c r="C43" s="755" t="str">
        <f t="shared" si="5"/>
        <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J43" s="234">
        <f>SUM($AO$40:AP43)</f>
        <v>6</v>
      </c>
      <c r="AK43" s="234">
        <f>SUM($AP$41:AP43)</f>
        <v>0</v>
      </c>
      <c r="AL43" s="258" t="str">
        <f t="shared" si="1"/>
        <v/>
      </c>
      <c r="AM43" s="259" t="str">
        <f t="shared" si="2"/>
        <v/>
      </c>
      <c r="AN43" s="234"/>
      <c r="AO43" s="234">
        <f>COUNTIF($AL$41:AL43,AL43)</f>
        <v>3</v>
      </c>
      <c r="AP43" s="234">
        <f t="shared" si="6"/>
        <v>0</v>
      </c>
      <c r="AQ43" s="234"/>
      <c r="AR43" s="234">
        <v>3</v>
      </c>
      <c r="AS43" s="260" t="e">
        <f t="shared" si="3"/>
        <v>#N/A</v>
      </c>
      <c r="AT43" s="261" t="str">
        <f t="shared" si="7"/>
        <v/>
      </c>
      <c r="BR43" s="234"/>
      <c r="BS43" s="234"/>
      <c r="BT43" s="234"/>
      <c r="BU43" s="234"/>
      <c r="BV43" s="234"/>
      <c r="BW43" s="234"/>
      <c r="BX43" s="234"/>
      <c r="BY43" s="234"/>
      <c r="BZ43" s="234"/>
      <c r="CA43" s="234"/>
      <c r="CB43" s="234"/>
      <c r="CC43" s="234"/>
      <c r="CD43" s="234"/>
      <c r="CE43" s="234"/>
      <c r="CF43" s="234"/>
      <c r="CG43" s="234"/>
    </row>
    <row r="44" spans="1:85" ht="18" customHeight="1" thickBot="1" x14ac:dyDescent="0.25">
      <c r="A44" s="234"/>
      <c r="B44" s="264" t="str">
        <f t="shared" si="4"/>
        <v/>
      </c>
      <c r="C44" s="755" t="str">
        <f t="shared" si="5"/>
        <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J44" s="234">
        <f>SUM($AO$40:AP44)</f>
        <v>10</v>
      </c>
      <c r="AK44" s="234">
        <f>SUM($AP$41:AP44)</f>
        <v>0</v>
      </c>
      <c r="AL44" s="258" t="str">
        <f t="shared" si="1"/>
        <v/>
      </c>
      <c r="AM44" s="259" t="str">
        <f t="shared" si="2"/>
        <v/>
      </c>
      <c r="AN44" s="234"/>
      <c r="AO44" s="234">
        <f>COUNTIF($AL$41:AL44,AL44)</f>
        <v>4</v>
      </c>
      <c r="AP44" s="234">
        <f t="shared" si="6"/>
        <v>0</v>
      </c>
      <c r="AQ44" s="234"/>
      <c r="AR44" s="234">
        <v>4</v>
      </c>
      <c r="AS44" s="260" t="e">
        <f t="shared" si="3"/>
        <v>#N/A</v>
      </c>
      <c r="AT44" s="261" t="str">
        <f t="shared" si="7"/>
        <v/>
      </c>
      <c r="BR44" s="234"/>
      <c r="BS44" s="234"/>
      <c r="BT44" s="234"/>
      <c r="BU44" s="234"/>
      <c r="BV44" s="234"/>
      <c r="BW44" s="234"/>
      <c r="BX44" s="234"/>
      <c r="BY44" s="234"/>
      <c r="BZ44" s="234"/>
      <c r="CA44" s="234"/>
      <c r="CB44" s="234"/>
      <c r="CC44" s="234"/>
      <c r="CD44" s="234"/>
      <c r="CE44" s="234"/>
      <c r="CF44" s="234"/>
      <c r="CG44" s="234"/>
    </row>
    <row r="45" spans="1:85" ht="18" customHeight="1" thickBot="1" x14ac:dyDescent="0.25">
      <c r="A45" s="234"/>
      <c r="B45" s="264" t="str">
        <f t="shared" si="4"/>
        <v/>
      </c>
      <c r="C45" s="755" t="str">
        <f t="shared" si="5"/>
        <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J45" s="234">
        <f>SUM($AO$40:AP45)</f>
        <v>15</v>
      </c>
      <c r="AK45" s="234">
        <f>SUM($AP$41:AP45)</f>
        <v>0</v>
      </c>
      <c r="AL45" s="258" t="str">
        <f t="shared" si="1"/>
        <v/>
      </c>
      <c r="AM45" s="259" t="str">
        <f t="shared" si="2"/>
        <v/>
      </c>
      <c r="AN45" s="234"/>
      <c r="AO45" s="234">
        <f>COUNTIF($AL$41:AL45,AL45)</f>
        <v>5</v>
      </c>
      <c r="AP45" s="234">
        <f t="shared" si="6"/>
        <v>0</v>
      </c>
      <c r="AQ45" s="234"/>
      <c r="AR45" s="234">
        <v>5</v>
      </c>
      <c r="AS45" s="260" t="e">
        <f t="shared" si="3"/>
        <v>#N/A</v>
      </c>
      <c r="AT45" s="261" t="str">
        <f t="shared" si="7"/>
        <v/>
      </c>
      <c r="BR45" s="234"/>
      <c r="BS45" s="234"/>
      <c r="BT45" s="234"/>
      <c r="BU45" s="234"/>
      <c r="BV45" s="234"/>
      <c r="BW45" s="234"/>
      <c r="BX45" s="234"/>
      <c r="BY45" s="234"/>
      <c r="BZ45" s="234"/>
      <c r="CA45" s="234"/>
      <c r="CB45" s="234"/>
      <c r="CC45" s="234"/>
      <c r="CD45" s="234"/>
      <c r="CE45" s="234"/>
      <c r="CF45" s="234"/>
      <c r="CG45" s="234"/>
    </row>
    <row r="46" spans="1:85" ht="18" customHeight="1" thickBot="1" x14ac:dyDescent="0.25">
      <c r="A46" s="234"/>
      <c r="B46" s="264" t="str">
        <f t="shared" si="4"/>
        <v/>
      </c>
      <c r="C46" s="755" t="str">
        <f t="shared" si="5"/>
        <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J46" s="234">
        <f>SUM($AO$40:AP46)</f>
        <v>21</v>
      </c>
      <c r="AK46" s="234">
        <f>SUM($AP$41:AP46)</f>
        <v>0</v>
      </c>
      <c r="AL46" s="258" t="str">
        <f t="shared" si="1"/>
        <v/>
      </c>
      <c r="AM46" s="259" t="str">
        <f t="shared" si="2"/>
        <v/>
      </c>
      <c r="AN46" s="234"/>
      <c r="AO46" s="234">
        <f>COUNTIF($AL$41:AL46,AL46)</f>
        <v>6</v>
      </c>
      <c r="AP46" s="234">
        <f t="shared" si="6"/>
        <v>0</v>
      </c>
      <c r="AQ46" s="234"/>
      <c r="AR46" s="234">
        <v>6</v>
      </c>
      <c r="AS46" s="260" t="e">
        <f t="shared" si="3"/>
        <v>#N/A</v>
      </c>
      <c r="AT46" s="261" t="str">
        <f t="shared" si="7"/>
        <v/>
      </c>
      <c r="BR46" s="234"/>
      <c r="BS46" s="234"/>
      <c r="BT46" s="234"/>
      <c r="BU46" s="234"/>
      <c r="BV46" s="234"/>
      <c r="BW46" s="234"/>
      <c r="BX46" s="234"/>
      <c r="BY46" s="234"/>
      <c r="BZ46" s="234"/>
      <c r="CA46" s="234"/>
      <c r="CB46" s="234"/>
      <c r="CC46" s="234"/>
      <c r="CD46" s="234"/>
      <c r="CE46" s="234"/>
      <c r="CF46" s="234"/>
      <c r="CG46" s="234"/>
    </row>
    <row r="47" spans="1:85" ht="18" customHeight="1" thickBot="1" x14ac:dyDescent="0.25">
      <c r="A47" s="234"/>
      <c r="B47" s="264" t="str">
        <f t="shared" si="4"/>
        <v/>
      </c>
      <c r="C47" s="755" t="str">
        <f t="shared" si="5"/>
        <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J47" s="234">
        <f>SUM($AO$40:AP47)</f>
        <v>28</v>
      </c>
      <c r="AK47" s="234">
        <f>SUM($AP$41:AP47)</f>
        <v>0</v>
      </c>
      <c r="AL47" s="258" t="str">
        <f t="shared" si="1"/>
        <v/>
      </c>
      <c r="AM47" s="259" t="str">
        <f t="shared" si="2"/>
        <v/>
      </c>
      <c r="AN47" s="234"/>
      <c r="AO47" s="234">
        <f>COUNTIF($AL$41:AL47,AL47)</f>
        <v>7</v>
      </c>
      <c r="AP47" s="234">
        <f t="shared" si="6"/>
        <v>0</v>
      </c>
      <c r="AQ47" s="234"/>
      <c r="AR47" s="234">
        <v>7</v>
      </c>
      <c r="AS47" s="260" t="e">
        <f t="shared" si="3"/>
        <v>#N/A</v>
      </c>
      <c r="AT47" s="261" t="str">
        <f t="shared" si="7"/>
        <v/>
      </c>
      <c r="BR47" s="234"/>
      <c r="BS47" s="234"/>
      <c r="BT47" s="234"/>
      <c r="BU47" s="234"/>
      <c r="BV47" s="234"/>
      <c r="BW47" s="234"/>
      <c r="BX47" s="234"/>
      <c r="BY47" s="234"/>
      <c r="BZ47" s="234"/>
      <c r="CA47" s="234"/>
      <c r="CB47" s="234"/>
      <c r="CC47" s="234"/>
      <c r="CD47" s="234"/>
      <c r="CE47" s="234"/>
      <c r="CF47" s="234"/>
      <c r="CG47" s="234"/>
    </row>
    <row r="48" spans="1:85" ht="18" customHeight="1" thickBot="1" x14ac:dyDescent="0.25">
      <c r="A48" s="234"/>
      <c r="B48" s="264" t="str">
        <f t="shared" si="4"/>
        <v/>
      </c>
      <c r="C48" s="755" t="str">
        <f t="shared" si="5"/>
        <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J48" s="234">
        <f>SUM($AO$40:AP48)</f>
        <v>36</v>
      </c>
      <c r="AK48" s="234">
        <f>SUM($AP$41:AP48)</f>
        <v>0</v>
      </c>
      <c r="AL48" s="258" t="str">
        <f t="shared" si="1"/>
        <v/>
      </c>
      <c r="AM48" s="259" t="str">
        <f t="shared" si="2"/>
        <v/>
      </c>
      <c r="AN48" s="234"/>
      <c r="AO48" s="234">
        <f>COUNTIF($AL$41:AL48,AL48)</f>
        <v>8</v>
      </c>
      <c r="AP48" s="234">
        <f t="shared" si="6"/>
        <v>0</v>
      </c>
      <c r="AQ48" s="234"/>
      <c r="AR48" s="234">
        <v>8</v>
      </c>
      <c r="AS48" s="260" t="e">
        <f t="shared" si="3"/>
        <v>#N/A</v>
      </c>
      <c r="AT48" s="261" t="str">
        <f t="shared" si="7"/>
        <v/>
      </c>
      <c r="BR48" s="234"/>
      <c r="BS48" s="234"/>
      <c r="BT48" s="234"/>
      <c r="BU48" s="234"/>
      <c r="BV48" s="234"/>
      <c r="BW48" s="234"/>
      <c r="BX48" s="234"/>
      <c r="BY48" s="234"/>
      <c r="BZ48" s="234"/>
      <c r="CA48" s="234"/>
      <c r="CB48" s="234"/>
      <c r="CC48" s="234"/>
      <c r="CD48" s="234"/>
      <c r="CE48" s="234"/>
      <c r="CF48" s="234"/>
      <c r="CG48" s="234"/>
    </row>
    <row r="49" spans="1:85" ht="18" customHeight="1" thickBot="1" x14ac:dyDescent="0.25">
      <c r="A49" s="234"/>
      <c r="B49" s="264" t="str">
        <f t="shared" si="4"/>
        <v/>
      </c>
      <c r="C49" s="755" t="str">
        <f t="shared" si="5"/>
        <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J49" s="234"/>
      <c r="AK49" s="234">
        <f>SUM($AP$41:AP49)</f>
        <v>0</v>
      </c>
      <c r="AL49" s="258" t="str">
        <f t="shared" si="1"/>
        <v/>
      </c>
      <c r="AM49" s="259" t="str">
        <f t="shared" si="2"/>
        <v/>
      </c>
      <c r="AN49" s="234"/>
      <c r="AO49" s="234">
        <f>COUNTIF($AL$41:AL49,AL49)</f>
        <v>9</v>
      </c>
      <c r="AP49" s="234"/>
      <c r="AQ49" s="234"/>
      <c r="AR49" s="234">
        <v>9</v>
      </c>
      <c r="AS49" s="260" t="e">
        <f t="shared" si="3"/>
        <v>#N/A</v>
      </c>
      <c r="AT49" s="261" t="str">
        <f t="shared" si="7"/>
        <v/>
      </c>
      <c r="BR49" s="234"/>
      <c r="BS49" s="234"/>
      <c r="BT49" s="234"/>
      <c r="BU49" s="234"/>
      <c r="BV49" s="234"/>
      <c r="BW49" s="234"/>
      <c r="BX49" s="234"/>
      <c r="BY49" s="234"/>
      <c r="BZ49" s="234"/>
      <c r="CA49" s="234"/>
      <c r="CB49" s="234"/>
      <c r="CC49" s="234"/>
      <c r="CD49" s="234"/>
      <c r="CE49" s="234"/>
      <c r="CF49" s="234"/>
      <c r="CG49" s="234"/>
    </row>
    <row r="50" spans="1:85" ht="18" customHeight="1" thickBot="1" x14ac:dyDescent="0.25">
      <c r="A50" s="234"/>
      <c r="B50" s="264" t="str">
        <f t="shared" si="4"/>
        <v/>
      </c>
      <c r="C50" s="755" t="str">
        <f t="shared" si="5"/>
        <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J50" s="234"/>
      <c r="AK50" s="234">
        <f>SUM($AP$41:AP50)</f>
        <v>0</v>
      </c>
      <c r="AL50" s="258" t="str">
        <f t="shared" si="1"/>
        <v/>
      </c>
      <c r="AM50" s="259" t="str">
        <f t="shared" si="2"/>
        <v/>
      </c>
      <c r="AN50" s="234"/>
      <c r="AO50" s="234">
        <f>COUNTIF($AL$41:AL50,AL50)</f>
        <v>10</v>
      </c>
      <c r="AP50" s="234"/>
      <c r="AQ50" s="234"/>
      <c r="AR50" s="234">
        <v>10</v>
      </c>
      <c r="AS50" s="260" t="e">
        <f t="shared" si="3"/>
        <v>#N/A</v>
      </c>
      <c r="AT50" s="261" t="str">
        <f t="shared" si="7"/>
        <v/>
      </c>
      <c r="BR50" s="234"/>
      <c r="BS50" s="234"/>
      <c r="BT50" s="234"/>
      <c r="BU50" s="234"/>
      <c r="BV50" s="234"/>
      <c r="BW50" s="234"/>
      <c r="BX50" s="234"/>
      <c r="BY50" s="234"/>
      <c r="BZ50" s="234"/>
      <c r="CA50" s="234"/>
      <c r="CB50" s="234"/>
      <c r="CC50" s="234"/>
      <c r="CD50" s="234"/>
      <c r="CE50" s="234"/>
      <c r="CF50" s="234"/>
      <c r="CG50" s="234"/>
    </row>
    <row r="51" spans="1:85" ht="18" customHeight="1" thickBot="1" x14ac:dyDescent="0.25">
      <c r="A51" s="234"/>
      <c r="B51" s="264" t="str">
        <f t="shared" si="4"/>
        <v/>
      </c>
      <c r="C51" s="755" t="str">
        <f t="shared" si="5"/>
        <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J51" s="234"/>
      <c r="AK51" s="234">
        <f>SUM($AP$41:AP51)</f>
        <v>0</v>
      </c>
      <c r="AL51" s="258" t="str">
        <f t="shared" si="1"/>
        <v/>
      </c>
      <c r="AM51" s="259" t="str">
        <f t="shared" si="2"/>
        <v/>
      </c>
      <c r="AN51" s="234"/>
      <c r="AO51" s="234">
        <f>COUNTIF($AL$41:AL51,AL51)</f>
        <v>11</v>
      </c>
      <c r="AP51" s="234"/>
      <c r="AQ51" s="234"/>
      <c r="AR51" s="234">
        <v>11</v>
      </c>
      <c r="AS51" s="260" t="e">
        <f t="shared" si="3"/>
        <v>#N/A</v>
      </c>
      <c r="AT51" s="261" t="str">
        <f t="shared" si="7"/>
        <v/>
      </c>
      <c r="BR51" s="234"/>
      <c r="BS51" s="234"/>
      <c r="BT51" s="234"/>
      <c r="BU51" s="234"/>
      <c r="BV51" s="234"/>
      <c r="BW51" s="234"/>
      <c r="BX51" s="234"/>
      <c r="BY51" s="234"/>
      <c r="BZ51" s="234"/>
      <c r="CA51" s="234"/>
      <c r="CB51" s="234"/>
      <c r="CC51" s="234"/>
      <c r="CD51" s="234"/>
      <c r="CE51" s="234"/>
      <c r="CF51" s="234"/>
      <c r="CG51" s="234"/>
    </row>
    <row r="52" spans="1:85" ht="18" customHeight="1" thickBot="1" x14ac:dyDescent="0.25">
      <c r="A52" s="234"/>
      <c r="B52" s="264" t="str">
        <f t="shared" si="4"/>
        <v/>
      </c>
      <c r="C52" s="755" t="str">
        <f t="shared" si="5"/>
        <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J52" s="234"/>
      <c r="AK52" s="234">
        <f>SUM($AP$41:AP52)</f>
        <v>0</v>
      </c>
      <c r="AL52" s="258" t="str">
        <f t="shared" si="1"/>
        <v/>
      </c>
      <c r="AM52" s="259" t="str">
        <f t="shared" si="2"/>
        <v/>
      </c>
      <c r="AN52" s="234"/>
      <c r="AO52" s="234">
        <f>COUNTIF($AL$41:AL52,AL52)</f>
        <v>12</v>
      </c>
      <c r="AP52" s="234"/>
      <c r="AQ52" s="234"/>
      <c r="AR52" s="234">
        <v>12</v>
      </c>
      <c r="AS52" s="260" t="e">
        <f t="shared" si="3"/>
        <v>#N/A</v>
      </c>
      <c r="AT52" s="261" t="str">
        <f t="shared" si="7"/>
        <v/>
      </c>
      <c r="BR52" s="234"/>
      <c r="BS52" s="234"/>
      <c r="BT52" s="234"/>
      <c r="BU52" s="234"/>
      <c r="BV52" s="234"/>
      <c r="BW52" s="234"/>
      <c r="BX52" s="234"/>
      <c r="BY52" s="234"/>
      <c r="BZ52" s="234"/>
      <c r="CA52" s="234"/>
      <c r="CB52" s="234"/>
      <c r="CC52" s="234"/>
      <c r="CD52" s="234"/>
      <c r="CE52" s="234"/>
      <c r="CF52" s="234"/>
      <c r="CG52" s="234"/>
    </row>
    <row r="53" spans="1:85" ht="18" customHeight="1" thickBot="1" x14ac:dyDescent="0.25">
      <c r="A53" s="234"/>
      <c r="B53" s="271" t="str">
        <f t="shared" si="4"/>
        <v/>
      </c>
      <c r="C53" s="756" t="str">
        <f t="shared" si="5"/>
        <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J53" s="234"/>
      <c r="AK53" s="234">
        <f>SUM($AP$41:AP53)</f>
        <v>0</v>
      </c>
      <c r="AL53" s="258"/>
      <c r="AM53" s="259"/>
      <c r="AN53" s="234"/>
      <c r="AO53" s="234">
        <f>COUNTIF($AL$41:AL53,AL53)</f>
        <v>0</v>
      </c>
      <c r="AP53" s="234"/>
      <c r="AQ53" s="234"/>
      <c r="AR53" s="234">
        <v>13</v>
      </c>
      <c r="AS53" s="260" t="e">
        <f t="shared" si="3"/>
        <v>#N/A</v>
      </c>
      <c r="AT53" s="261" t="str">
        <f t="shared" si="7"/>
        <v/>
      </c>
      <c r="BR53" s="234"/>
      <c r="BS53" s="234"/>
      <c r="BT53" s="234"/>
      <c r="BU53" s="234"/>
      <c r="BV53" s="234"/>
      <c r="BW53" s="234"/>
      <c r="BX53" s="234"/>
      <c r="BY53" s="234"/>
      <c r="BZ53" s="234"/>
      <c r="CA53" s="234"/>
      <c r="CB53" s="234"/>
      <c r="CC53" s="234"/>
      <c r="CD53" s="234"/>
      <c r="CE53" s="234"/>
      <c r="CF53" s="234"/>
      <c r="CG53" s="234"/>
    </row>
    <row r="54" spans="1:85" ht="15" thickBot="1" x14ac:dyDescent="0.2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J54" s="234"/>
      <c r="AK54" s="234">
        <f>SUM($AP$41:AP54)</f>
        <v>0</v>
      </c>
      <c r="AL54" s="258"/>
      <c r="AM54" s="259"/>
      <c r="AN54" s="234"/>
      <c r="AO54" s="234">
        <f>COUNTIF($AL$41:AL54,AL54)</f>
        <v>0</v>
      </c>
      <c r="AP54" s="234"/>
      <c r="AQ54" s="234"/>
      <c r="AR54" s="234">
        <v>14</v>
      </c>
      <c r="AS54" s="260" t="e">
        <f t="shared" si="3"/>
        <v>#N/A</v>
      </c>
      <c r="AT54" s="261" t="str">
        <f t="shared" si="7"/>
        <v/>
      </c>
      <c r="BR54" s="234"/>
      <c r="BS54" s="234"/>
      <c r="BT54" s="234"/>
      <c r="BU54" s="234"/>
      <c r="BV54" s="234"/>
      <c r="BW54" s="234"/>
      <c r="BX54" s="234"/>
      <c r="BY54" s="234"/>
      <c r="BZ54" s="234"/>
      <c r="CA54" s="234"/>
      <c r="CB54" s="234"/>
      <c r="CC54" s="234"/>
      <c r="CD54" s="234"/>
      <c r="CE54" s="234"/>
      <c r="CF54" s="234"/>
      <c r="CG54" s="234"/>
    </row>
    <row r="55" spans="1:85" ht="17.25" thickBot="1" x14ac:dyDescent="0.35">
      <c r="A55" s="234"/>
      <c r="B55" s="234"/>
      <c r="C55" s="234"/>
      <c r="D55" s="43" t="s">
        <v>448</v>
      </c>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J55" s="234"/>
      <c r="AK55" s="234">
        <f>SUM($AP$41:AP55)</f>
        <v>0</v>
      </c>
      <c r="AL55" s="258"/>
      <c r="AM55" s="259"/>
      <c r="AN55" s="234"/>
      <c r="AO55" s="234">
        <f>COUNTIF($AL$41:AL55,AL55)</f>
        <v>0</v>
      </c>
      <c r="AP55" s="234"/>
      <c r="AQ55" s="234"/>
      <c r="AR55" s="234">
        <v>15</v>
      </c>
      <c r="AS55" s="260" t="e">
        <f t="shared" si="3"/>
        <v>#N/A</v>
      </c>
      <c r="AT55" s="261" t="str">
        <f t="shared" si="7"/>
        <v/>
      </c>
      <c r="BR55" s="234"/>
      <c r="BS55" s="234"/>
      <c r="BT55" s="234"/>
      <c r="BU55" s="234"/>
      <c r="BV55" s="234"/>
      <c r="BW55" s="234"/>
      <c r="BX55" s="234"/>
      <c r="BY55" s="234"/>
      <c r="BZ55" s="234"/>
      <c r="CA55" s="234"/>
      <c r="CB55" s="234"/>
      <c r="CC55" s="234"/>
      <c r="CD55" s="234"/>
      <c r="CE55" s="234"/>
      <c r="CF55" s="234"/>
      <c r="CG55" s="234"/>
    </row>
    <row r="56" spans="1:85" x14ac:dyDescent="0.2">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J56" s="234"/>
      <c r="AK56" s="234">
        <f>SUM($AP$41:AP56)</f>
        <v>0</v>
      </c>
      <c r="AL56" s="258"/>
      <c r="AM56" s="259"/>
      <c r="AN56" s="234"/>
      <c r="AO56" s="234">
        <f>COUNTIF($AL$41:AL56,AL56)</f>
        <v>0</v>
      </c>
      <c r="AP56" s="234"/>
      <c r="AQ56" s="234"/>
      <c r="AR56" s="234">
        <v>16</v>
      </c>
      <c r="AS56" s="260" t="e">
        <f t="shared" si="3"/>
        <v>#N/A</v>
      </c>
      <c r="AT56" s="261" t="str">
        <f t="shared" si="7"/>
        <v/>
      </c>
      <c r="BR56" s="234"/>
      <c r="BS56" s="234"/>
      <c r="BT56" s="234"/>
      <c r="BU56" s="234"/>
      <c r="BV56" s="234"/>
      <c r="BW56" s="234"/>
      <c r="BX56" s="234"/>
      <c r="BY56" s="234"/>
      <c r="BZ56" s="234"/>
      <c r="CA56" s="234"/>
      <c r="CB56" s="234"/>
      <c r="CC56" s="234"/>
      <c r="CD56" s="234"/>
      <c r="CE56" s="234"/>
      <c r="CF56" s="234"/>
      <c r="CG56" s="234"/>
    </row>
    <row r="57" spans="1:85"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J57" s="234"/>
      <c r="AK57" s="234"/>
      <c r="AL57" s="234"/>
      <c r="AM57" s="234"/>
      <c r="AN57" s="234"/>
      <c r="AO57" s="234"/>
      <c r="AP57" s="234"/>
      <c r="AQ57" s="234"/>
      <c r="BR57" s="234"/>
      <c r="BS57" s="234"/>
      <c r="BT57" s="234"/>
      <c r="BU57" s="234"/>
      <c r="BV57" s="234"/>
      <c r="BW57" s="234"/>
      <c r="BX57" s="234"/>
      <c r="BY57" s="234"/>
      <c r="BZ57" s="234"/>
      <c r="CA57" s="234"/>
      <c r="CB57" s="234"/>
      <c r="CC57" s="234"/>
      <c r="CD57" s="234"/>
      <c r="CE57" s="234"/>
      <c r="CF57" s="234"/>
      <c r="CG57" s="234"/>
    </row>
    <row r="58" spans="1:85" ht="15" x14ac:dyDescent="0.25">
      <c r="A58" s="234"/>
      <c r="B58" s="249" t="s">
        <v>559</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J58" s="234"/>
      <c r="AK58" s="234"/>
      <c r="AL58" s="234"/>
      <c r="AM58" s="234"/>
      <c r="AN58" s="234"/>
      <c r="AO58" s="234"/>
      <c r="AP58" s="234"/>
      <c r="AQ58" s="234"/>
      <c r="BR58" s="234"/>
      <c r="BS58" s="234"/>
      <c r="BT58" s="234"/>
      <c r="BU58" s="234"/>
      <c r="BV58" s="234"/>
      <c r="BW58" s="234"/>
      <c r="BX58" s="234"/>
      <c r="BY58" s="234"/>
      <c r="BZ58" s="234"/>
      <c r="CA58" s="234"/>
      <c r="CB58" s="234"/>
      <c r="CC58" s="234"/>
      <c r="CD58" s="234"/>
      <c r="CE58" s="234"/>
      <c r="CF58" s="234"/>
      <c r="CG58" s="234"/>
    </row>
    <row r="59" spans="1:85" x14ac:dyDescent="0.2">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J59" s="234"/>
      <c r="AK59" s="234"/>
      <c r="AL59" s="234"/>
      <c r="AM59" s="234"/>
      <c r="AN59" s="234"/>
      <c r="AO59" s="234"/>
      <c r="AP59" s="234"/>
      <c r="AQ59" s="234"/>
      <c r="BR59" s="234"/>
      <c r="BS59" s="234"/>
      <c r="BT59" s="234"/>
      <c r="BU59" s="234"/>
      <c r="BV59" s="234"/>
      <c r="BW59" s="234"/>
      <c r="BX59" s="234"/>
      <c r="BY59" s="234"/>
      <c r="BZ59" s="234"/>
      <c r="CA59" s="234"/>
      <c r="CB59" s="234"/>
      <c r="CC59" s="234"/>
      <c r="CD59" s="234"/>
      <c r="CE59" s="234"/>
      <c r="CF59" s="234"/>
      <c r="CG59" s="234"/>
    </row>
    <row r="60" spans="1:85" x14ac:dyDescent="0.2">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BR60" s="234"/>
      <c r="BS60" s="234"/>
      <c r="BT60" s="234"/>
      <c r="BU60" s="234"/>
      <c r="BV60" s="234"/>
      <c r="BW60" s="234"/>
      <c r="BX60" s="234"/>
      <c r="BY60" s="234"/>
      <c r="BZ60" s="234"/>
      <c r="CA60" s="234"/>
      <c r="CB60" s="234"/>
      <c r="CC60" s="234"/>
      <c r="CD60" s="234"/>
      <c r="CE60" s="234"/>
      <c r="CF60" s="234"/>
      <c r="CG60" s="234"/>
    </row>
    <row r="61" spans="1:85" ht="15" thickBot="1" x14ac:dyDescent="0.25">
      <c r="A61" s="234"/>
      <c r="C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BR61" s="234"/>
      <c r="BS61" s="234"/>
      <c r="BT61" s="234"/>
      <c r="BU61" s="234"/>
      <c r="BV61" s="234"/>
      <c r="BW61" s="234"/>
      <c r="BX61" s="234"/>
      <c r="BY61" s="234"/>
      <c r="BZ61" s="234"/>
      <c r="CA61" s="234"/>
      <c r="CB61" s="234"/>
      <c r="CC61" s="234"/>
      <c r="CD61" s="234"/>
      <c r="CE61" s="234"/>
      <c r="CF61" s="234"/>
      <c r="CG61" s="234"/>
    </row>
    <row r="62" spans="1:85" ht="78.75" customHeight="1" thickBot="1" x14ac:dyDescent="0.25">
      <c r="A62" s="234"/>
      <c r="B62" s="250" t="s">
        <v>110</v>
      </c>
      <c r="C62" s="253" t="s">
        <v>418</v>
      </c>
      <c r="D62" s="253" t="s">
        <v>419</v>
      </c>
      <c r="E62" s="253" t="s">
        <v>721</v>
      </c>
      <c r="F62" s="286" t="s">
        <v>420</v>
      </c>
      <c r="G62" s="286" t="s">
        <v>421</v>
      </c>
      <c r="H62" s="321"/>
      <c r="I62" s="437"/>
      <c r="J62" s="234"/>
      <c r="K62" s="234"/>
      <c r="L62" s="234"/>
      <c r="M62" s="234"/>
      <c r="N62" s="234"/>
      <c r="O62" s="234"/>
      <c r="P62" s="234"/>
      <c r="Q62" s="234"/>
      <c r="R62" s="234"/>
      <c r="S62" s="234"/>
      <c r="T62" s="234"/>
      <c r="U62" s="234"/>
      <c r="V62" s="234"/>
      <c r="W62" s="234"/>
      <c r="X62" s="234"/>
      <c r="Y62" s="234"/>
      <c r="Z62" s="234"/>
      <c r="AA62" s="234"/>
      <c r="AB62" s="234"/>
      <c r="AC62" s="234"/>
      <c r="BR62" s="234"/>
      <c r="BS62" s="234"/>
      <c r="BT62" s="234"/>
      <c r="BU62" s="234"/>
      <c r="BV62" s="234"/>
      <c r="BW62" s="234"/>
      <c r="BX62" s="234"/>
      <c r="BY62" s="234"/>
      <c r="BZ62" s="234"/>
      <c r="CA62" s="234"/>
      <c r="CB62" s="234"/>
      <c r="CC62" s="234"/>
      <c r="CD62" s="234"/>
      <c r="CE62" s="234"/>
      <c r="CF62" s="234"/>
      <c r="CG62" s="234"/>
    </row>
    <row r="63" spans="1:85" ht="18" customHeight="1" x14ac:dyDescent="0.2">
      <c r="A63" s="234"/>
      <c r="B63" s="400" t="str">
        <f>IF(B42="","",B42)</f>
        <v/>
      </c>
      <c r="C63" s="510"/>
      <c r="D63" s="510"/>
      <c r="E63" s="510"/>
      <c r="F63" s="757" t="str">
        <f>C42</f>
        <v/>
      </c>
      <c r="G63" s="547" t="str">
        <f t="shared" ref="G63:G74" si="8">IF(B63="","",C63-D63+E63-F63)</f>
        <v/>
      </c>
      <c r="H63" s="60"/>
      <c r="I63" s="60"/>
      <c r="J63" s="234"/>
      <c r="K63" s="234"/>
      <c r="L63" s="234"/>
      <c r="M63" s="234"/>
      <c r="N63" s="234"/>
      <c r="O63" s="234"/>
      <c r="P63" s="234"/>
      <c r="Q63" s="234"/>
      <c r="R63" s="234"/>
      <c r="S63" s="234"/>
      <c r="T63" s="234"/>
      <c r="U63" s="234"/>
      <c r="V63" s="234"/>
      <c r="W63" s="234"/>
      <c r="X63" s="234"/>
      <c r="Y63" s="234"/>
      <c r="Z63" s="234"/>
      <c r="AA63" s="234"/>
      <c r="AB63" s="234"/>
      <c r="AC63" s="234"/>
      <c r="BR63" s="234"/>
      <c r="BS63" s="234"/>
      <c r="BT63" s="234"/>
      <c r="BU63" s="234"/>
      <c r="BV63" s="234"/>
      <c r="BW63" s="234"/>
      <c r="BX63" s="234"/>
      <c r="BY63" s="234"/>
      <c r="BZ63" s="234"/>
      <c r="CA63" s="234"/>
      <c r="CB63" s="234"/>
      <c r="CC63" s="234"/>
      <c r="CD63" s="234"/>
      <c r="CE63" s="234"/>
      <c r="CF63" s="234"/>
      <c r="CG63" s="234"/>
    </row>
    <row r="64" spans="1:85" ht="18" customHeight="1" x14ac:dyDescent="0.2">
      <c r="A64" s="234"/>
      <c r="B64" s="403" t="str">
        <f>IF(B43="","",B43)</f>
        <v/>
      </c>
      <c r="C64" s="605"/>
      <c r="D64" s="605"/>
      <c r="E64" s="605"/>
      <c r="F64" s="758" t="str">
        <f>C43</f>
        <v/>
      </c>
      <c r="G64" s="548" t="str">
        <f t="shared" si="8"/>
        <v/>
      </c>
      <c r="H64" s="60"/>
      <c r="I64" s="60"/>
      <c r="J64" s="234"/>
      <c r="K64" s="234"/>
      <c r="L64" s="234"/>
      <c r="M64" s="234"/>
      <c r="N64" s="234"/>
      <c r="O64" s="234"/>
      <c r="P64" s="234"/>
      <c r="Q64" s="234"/>
      <c r="R64" s="234"/>
      <c r="S64" s="234"/>
      <c r="T64" s="234"/>
      <c r="U64" s="234"/>
      <c r="V64" s="234"/>
      <c r="W64" s="234"/>
      <c r="X64" s="234"/>
      <c r="Y64" s="234"/>
      <c r="Z64" s="234"/>
      <c r="AA64" s="234"/>
      <c r="AB64" s="234"/>
      <c r="AC64" s="234"/>
      <c r="BR64" s="234"/>
      <c r="BS64" s="234"/>
      <c r="BT64" s="234"/>
      <c r="BU64" s="234"/>
      <c r="BV64" s="234"/>
      <c r="BW64" s="234"/>
      <c r="BX64" s="234"/>
      <c r="BY64" s="234"/>
      <c r="BZ64" s="234"/>
      <c r="CA64" s="234"/>
      <c r="CB64" s="234"/>
      <c r="CC64" s="234"/>
      <c r="CD64" s="234"/>
      <c r="CE64" s="234"/>
      <c r="CF64" s="234"/>
      <c r="CG64" s="234"/>
    </row>
    <row r="65" spans="1:85" ht="18" customHeight="1" x14ac:dyDescent="0.2">
      <c r="A65" s="234"/>
      <c r="B65" s="403" t="str">
        <f t="shared" ref="B65:B74" si="9">IF(B44="","",B44)</f>
        <v/>
      </c>
      <c r="C65" s="605"/>
      <c r="D65" s="605"/>
      <c r="E65" s="605"/>
      <c r="F65" s="758" t="str">
        <f t="shared" ref="F65:F74" si="10">C44</f>
        <v/>
      </c>
      <c r="G65" s="548" t="str">
        <f t="shared" si="8"/>
        <v/>
      </c>
      <c r="H65" s="60"/>
      <c r="I65" s="60"/>
      <c r="J65" s="234"/>
      <c r="K65" s="234"/>
      <c r="L65" s="234"/>
      <c r="M65" s="234"/>
      <c r="N65" s="234"/>
      <c r="O65" s="234"/>
      <c r="P65" s="234"/>
      <c r="Q65" s="234"/>
      <c r="R65" s="234"/>
      <c r="S65" s="234"/>
      <c r="T65" s="234"/>
      <c r="U65" s="234"/>
      <c r="V65" s="234"/>
      <c r="W65" s="234"/>
      <c r="X65" s="234"/>
      <c r="Y65" s="234"/>
      <c r="Z65" s="234"/>
      <c r="AA65" s="234"/>
      <c r="AB65" s="234"/>
      <c r="AC65" s="234"/>
      <c r="BR65" s="234"/>
      <c r="BS65" s="234"/>
      <c r="BT65" s="234"/>
      <c r="BU65" s="234"/>
      <c r="BV65" s="234"/>
      <c r="BW65" s="234"/>
      <c r="BX65" s="234"/>
      <c r="BY65" s="234"/>
      <c r="BZ65" s="234"/>
      <c r="CA65" s="234"/>
      <c r="CB65" s="234"/>
      <c r="CC65" s="234"/>
      <c r="CD65" s="234"/>
      <c r="CE65" s="234"/>
      <c r="CF65" s="234"/>
      <c r="CG65" s="234"/>
    </row>
    <row r="66" spans="1:85" ht="18" customHeight="1" x14ac:dyDescent="0.2">
      <c r="A66" s="234"/>
      <c r="B66" s="403" t="str">
        <f t="shared" si="9"/>
        <v/>
      </c>
      <c r="C66" s="605"/>
      <c r="D66" s="605"/>
      <c r="E66" s="605"/>
      <c r="F66" s="758" t="str">
        <f t="shared" si="10"/>
        <v/>
      </c>
      <c r="G66" s="548" t="str">
        <f t="shared" si="8"/>
        <v/>
      </c>
      <c r="H66" s="60"/>
      <c r="I66" s="60"/>
      <c r="J66" s="234"/>
      <c r="K66" s="234"/>
      <c r="L66" s="234"/>
      <c r="M66" s="234"/>
      <c r="N66" s="234"/>
      <c r="O66" s="234"/>
      <c r="P66" s="234"/>
      <c r="Q66" s="234"/>
      <c r="R66" s="234"/>
      <c r="S66" s="234"/>
      <c r="T66" s="234"/>
      <c r="U66" s="234"/>
      <c r="V66" s="234"/>
      <c r="W66" s="234"/>
      <c r="X66" s="234"/>
      <c r="Y66" s="234"/>
      <c r="Z66" s="234"/>
      <c r="AA66" s="234"/>
      <c r="AB66" s="234"/>
      <c r="AC66" s="234"/>
      <c r="BR66" s="234"/>
      <c r="BS66" s="234"/>
      <c r="BT66" s="234"/>
      <c r="BU66" s="234"/>
      <c r="BV66" s="234"/>
      <c r="BW66" s="234"/>
      <c r="BX66" s="234"/>
      <c r="BY66" s="234"/>
      <c r="BZ66" s="234"/>
      <c r="CA66" s="234"/>
      <c r="CB66" s="234"/>
      <c r="CC66" s="234"/>
      <c r="CD66" s="234"/>
      <c r="CE66" s="234"/>
      <c r="CF66" s="234"/>
      <c r="CG66" s="234"/>
    </row>
    <row r="67" spans="1:85" ht="18" customHeight="1" x14ac:dyDescent="0.2">
      <c r="A67" s="234"/>
      <c r="B67" s="403" t="str">
        <f t="shared" si="9"/>
        <v/>
      </c>
      <c r="C67" s="605"/>
      <c r="D67" s="605"/>
      <c r="E67" s="605"/>
      <c r="F67" s="758" t="str">
        <f t="shared" si="10"/>
        <v/>
      </c>
      <c r="G67" s="548" t="str">
        <f t="shared" si="8"/>
        <v/>
      </c>
      <c r="H67" s="60"/>
      <c r="I67" s="60"/>
      <c r="J67" s="234"/>
      <c r="K67" s="234"/>
      <c r="L67" s="234"/>
      <c r="M67" s="234"/>
      <c r="N67" s="234"/>
      <c r="O67" s="234"/>
      <c r="P67" s="234"/>
      <c r="Q67" s="234"/>
      <c r="R67" s="234"/>
      <c r="S67" s="234"/>
      <c r="T67" s="234"/>
      <c r="U67" s="234"/>
      <c r="V67" s="234"/>
      <c r="W67" s="234"/>
      <c r="X67" s="234"/>
      <c r="Y67" s="234"/>
      <c r="Z67" s="234"/>
      <c r="AA67" s="234"/>
      <c r="AB67" s="234"/>
      <c r="AC67" s="234"/>
      <c r="BR67" s="234"/>
      <c r="BS67" s="234"/>
      <c r="BT67" s="234"/>
      <c r="BU67" s="234"/>
      <c r="BV67" s="234"/>
      <c r="BW67" s="234"/>
      <c r="BX67" s="234"/>
      <c r="BY67" s="234"/>
      <c r="BZ67" s="234"/>
      <c r="CA67" s="234"/>
      <c r="CB67" s="234"/>
      <c r="CC67" s="234"/>
      <c r="CD67" s="234"/>
      <c r="CE67" s="234"/>
      <c r="CF67" s="234"/>
      <c r="CG67" s="234"/>
    </row>
    <row r="68" spans="1:85" ht="18" customHeight="1" x14ac:dyDescent="0.2">
      <c r="A68" s="234"/>
      <c r="B68" s="403" t="str">
        <f t="shared" si="9"/>
        <v/>
      </c>
      <c r="C68" s="513"/>
      <c r="D68" s="513"/>
      <c r="E68" s="513"/>
      <c r="F68" s="758" t="str">
        <f t="shared" si="10"/>
        <v/>
      </c>
      <c r="G68" s="548" t="str">
        <f t="shared" si="8"/>
        <v/>
      </c>
      <c r="H68" s="60"/>
      <c r="I68" s="60"/>
      <c r="J68" s="234"/>
      <c r="K68" s="234"/>
      <c r="L68" s="234"/>
      <c r="M68" s="234"/>
      <c r="N68" s="234"/>
      <c r="O68" s="234"/>
      <c r="P68" s="234"/>
      <c r="Q68" s="234"/>
      <c r="R68" s="234"/>
      <c r="S68" s="234"/>
      <c r="T68" s="234"/>
      <c r="U68" s="234"/>
      <c r="V68" s="234"/>
      <c r="W68" s="234"/>
      <c r="X68" s="234"/>
      <c r="Y68" s="234"/>
      <c r="Z68" s="234"/>
      <c r="AA68" s="234"/>
      <c r="AB68" s="234"/>
      <c r="AC68" s="234"/>
      <c r="BR68" s="234"/>
      <c r="BS68" s="234"/>
      <c r="BT68" s="234"/>
      <c r="BU68" s="234"/>
      <c r="BV68" s="234"/>
      <c r="BW68" s="234"/>
      <c r="BX68" s="234"/>
      <c r="BY68" s="234"/>
      <c r="BZ68" s="234"/>
      <c r="CA68" s="234"/>
      <c r="CB68" s="234"/>
      <c r="CC68" s="234"/>
      <c r="CD68" s="234"/>
      <c r="CE68" s="234"/>
      <c r="CF68" s="234"/>
      <c r="CG68" s="234"/>
    </row>
    <row r="69" spans="1:85" ht="18" customHeight="1" x14ac:dyDescent="0.2">
      <c r="A69" s="234"/>
      <c r="B69" s="403" t="str">
        <f t="shared" si="9"/>
        <v/>
      </c>
      <c r="C69" s="605"/>
      <c r="D69" s="605"/>
      <c r="E69" s="605"/>
      <c r="F69" s="758" t="str">
        <f t="shared" si="10"/>
        <v/>
      </c>
      <c r="G69" s="548" t="str">
        <f t="shared" si="8"/>
        <v/>
      </c>
      <c r="H69" s="60"/>
      <c r="I69" s="60"/>
      <c r="J69" s="234"/>
      <c r="K69" s="234"/>
      <c r="L69" s="234"/>
      <c r="M69" s="234"/>
      <c r="N69" s="234"/>
      <c r="O69" s="234"/>
      <c r="P69" s="234"/>
      <c r="Q69" s="234"/>
      <c r="R69" s="234"/>
      <c r="S69" s="234"/>
      <c r="T69" s="234"/>
      <c r="U69" s="234"/>
      <c r="V69" s="234"/>
      <c r="W69" s="234"/>
      <c r="X69" s="234"/>
      <c r="Y69" s="234"/>
      <c r="Z69" s="234"/>
      <c r="AA69" s="234"/>
      <c r="AB69" s="234"/>
      <c r="AC69" s="234"/>
      <c r="BR69" s="234"/>
      <c r="BS69" s="234"/>
      <c r="BT69" s="234"/>
      <c r="BU69" s="234"/>
      <c r="BV69" s="234"/>
      <c r="BW69" s="234"/>
      <c r="BX69" s="234"/>
      <c r="BY69" s="234"/>
      <c r="BZ69" s="234"/>
      <c r="CA69" s="234"/>
      <c r="CB69" s="234"/>
      <c r="CC69" s="234"/>
      <c r="CD69" s="234"/>
      <c r="CE69" s="234"/>
      <c r="CF69" s="234"/>
      <c r="CG69" s="234"/>
    </row>
    <row r="70" spans="1:85" ht="18" customHeight="1" x14ac:dyDescent="0.2">
      <c r="A70" s="234"/>
      <c r="B70" s="403" t="str">
        <f t="shared" si="9"/>
        <v/>
      </c>
      <c r="C70" s="605"/>
      <c r="D70" s="605"/>
      <c r="E70" s="605"/>
      <c r="F70" s="758" t="str">
        <f t="shared" si="10"/>
        <v/>
      </c>
      <c r="G70" s="548" t="str">
        <f t="shared" si="8"/>
        <v/>
      </c>
      <c r="H70" s="60"/>
      <c r="I70" s="60"/>
      <c r="J70" s="234"/>
      <c r="K70" s="234"/>
      <c r="L70" s="234"/>
      <c r="M70" s="234"/>
      <c r="N70" s="234"/>
      <c r="O70" s="234"/>
      <c r="P70" s="234"/>
      <c r="Q70" s="234"/>
      <c r="R70" s="234"/>
      <c r="S70" s="234"/>
      <c r="T70" s="234"/>
      <c r="U70" s="234"/>
      <c r="V70" s="234"/>
      <c r="W70" s="234"/>
      <c r="X70" s="234"/>
      <c r="Y70" s="234"/>
      <c r="Z70" s="234"/>
      <c r="AA70" s="234"/>
      <c r="AB70" s="234"/>
      <c r="AC70" s="234"/>
      <c r="BR70" s="234"/>
      <c r="BS70" s="234"/>
      <c r="BT70" s="234"/>
      <c r="BU70" s="234"/>
      <c r="BV70" s="234"/>
      <c r="BW70" s="234"/>
      <c r="BX70" s="234"/>
      <c r="BY70" s="234"/>
      <c r="BZ70" s="234"/>
      <c r="CA70" s="234"/>
      <c r="CB70" s="234"/>
      <c r="CC70" s="234"/>
      <c r="CD70" s="234"/>
      <c r="CE70" s="234"/>
      <c r="CF70" s="234"/>
      <c r="CG70" s="234"/>
    </row>
    <row r="71" spans="1:85" ht="18" customHeight="1" x14ac:dyDescent="0.2">
      <c r="A71" s="234"/>
      <c r="B71" s="403" t="str">
        <f t="shared" si="9"/>
        <v/>
      </c>
      <c r="C71" s="605"/>
      <c r="D71" s="605"/>
      <c r="E71" s="605"/>
      <c r="F71" s="758" t="str">
        <f t="shared" si="10"/>
        <v/>
      </c>
      <c r="G71" s="548" t="str">
        <f t="shared" si="8"/>
        <v/>
      </c>
      <c r="H71" s="60"/>
      <c r="I71" s="60"/>
      <c r="J71" s="234"/>
      <c r="K71" s="234"/>
      <c r="L71" s="234"/>
      <c r="M71" s="234"/>
      <c r="N71" s="234"/>
      <c r="O71" s="234"/>
      <c r="P71" s="234"/>
      <c r="Q71" s="234"/>
      <c r="R71" s="234"/>
      <c r="S71" s="234"/>
      <c r="T71" s="234"/>
      <c r="U71" s="234"/>
      <c r="V71" s="234"/>
      <c r="W71" s="234"/>
      <c r="X71" s="234"/>
      <c r="Y71" s="234"/>
      <c r="Z71" s="234"/>
      <c r="AA71" s="234"/>
      <c r="AB71" s="234"/>
      <c r="AC71" s="234"/>
      <c r="BR71" s="234"/>
      <c r="BS71" s="234"/>
      <c r="BT71" s="234"/>
      <c r="BU71" s="234"/>
      <c r="BV71" s="234"/>
      <c r="BW71" s="234"/>
      <c r="BX71" s="234"/>
      <c r="BY71" s="234"/>
      <c r="BZ71" s="234"/>
      <c r="CA71" s="234"/>
      <c r="CB71" s="234"/>
      <c r="CC71" s="234"/>
      <c r="CD71" s="234"/>
      <c r="CE71" s="234"/>
      <c r="CF71" s="234"/>
      <c r="CG71" s="234"/>
    </row>
    <row r="72" spans="1:85" ht="18" customHeight="1" x14ac:dyDescent="0.2">
      <c r="A72" s="234"/>
      <c r="B72" s="403" t="str">
        <f t="shared" si="9"/>
        <v/>
      </c>
      <c r="C72" s="605"/>
      <c r="D72" s="605"/>
      <c r="E72" s="605"/>
      <c r="F72" s="758" t="str">
        <f t="shared" si="10"/>
        <v/>
      </c>
      <c r="G72" s="548" t="str">
        <f t="shared" si="8"/>
        <v/>
      </c>
      <c r="H72" s="60"/>
      <c r="I72" s="60"/>
      <c r="J72" s="234"/>
      <c r="K72" s="234"/>
      <c r="L72" s="234"/>
      <c r="M72" s="234"/>
      <c r="N72" s="234"/>
      <c r="O72" s="234"/>
      <c r="P72" s="234"/>
      <c r="Q72" s="234"/>
      <c r="R72" s="234"/>
      <c r="S72" s="234"/>
      <c r="T72" s="234"/>
      <c r="U72" s="234"/>
      <c r="V72" s="234"/>
      <c r="W72" s="234"/>
      <c r="X72" s="234"/>
      <c r="Y72" s="234"/>
      <c r="Z72" s="234"/>
      <c r="AA72" s="234"/>
      <c r="AB72" s="234"/>
      <c r="AC72" s="234"/>
      <c r="BR72" s="234"/>
      <c r="BS72" s="234"/>
      <c r="BT72" s="234"/>
      <c r="BU72" s="234"/>
      <c r="BV72" s="234"/>
      <c r="BW72" s="234"/>
      <c r="BX72" s="234"/>
      <c r="BY72" s="234"/>
      <c r="BZ72" s="234"/>
      <c r="CA72" s="234"/>
      <c r="CB72" s="234"/>
      <c r="CC72" s="234"/>
      <c r="CD72" s="234"/>
      <c r="CE72" s="234"/>
      <c r="CF72" s="234"/>
      <c r="CG72" s="234"/>
    </row>
    <row r="73" spans="1:85" ht="18" customHeight="1" x14ac:dyDescent="0.2">
      <c r="A73" s="234"/>
      <c r="B73" s="403" t="str">
        <f t="shared" si="9"/>
        <v/>
      </c>
      <c r="C73" s="605"/>
      <c r="D73" s="605"/>
      <c r="E73" s="605"/>
      <c r="F73" s="758" t="str">
        <f t="shared" si="10"/>
        <v/>
      </c>
      <c r="G73" s="548" t="str">
        <f t="shared" si="8"/>
        <v/>
      </c>
      <c r="H73" s="60"/>
      <c r="I73" s="60"/>
      <c r="J73" s="234"/>
      <c r="K73" s="234"/>
      <c r="L73" s="234"/>
      <c r="M73" s="234"/>
      <c r="N73" s="234"/>
      <c r="O73" s="234"/>
      <c r="P73" s="234"/>
      <c r="Q73" s="234"/>
      <c r="R73" s="234"/>
      <c r="S73" s="234"/>
      <c r="T73" s="234"/>
      <c r="U73" s="234"/>
      <c r="V73" s="234"/>
      <c r="W73" s="234"/>
      <c r="X73" s="234"/>
      <c r="Y73" s="234"/>
      <c r="Z73" s="234"/>
      <c r="AA73" s="234"/>
      <c r="AB73" s="234"/>
      <c r="AC73" s="234"/>
      <c r="BR73" s="234"/>
      <c r="BS73" s="234"/>
      <c r="BT73" s="234"/>
      <c r="BU73" s="234"/>
      <c r="BV73" s="234"/>
      <c r="BW73" s="234"/>
      <c r="BX73" s="234"/>
      <c r="BY73" s="234"/>
      <c r="BZ73" s="234"/>
      <c r="CA73" s="234"/>
      <c r="CB73" s="234"/>
      <c r="CC73" s="234"/>
      <c r="CD73" s="234"/>
      <c r="CE73" s="234"/>
      <c r="CF73" s="234"/>
      <c r="CG73" s="234"/>
    </row>
    <row r="74" spans="1:85" ht="18" customHeight="1" thickBot="1" x14ac:dyDescent="0.25">
      <c r="A74" s="234"/>
      <c r="B74" s="406" t="str">
        <f t="shared" si="9"/>
        <v/>
      </c>
      <c r="C74" s="608"/>
      <c r="D74" s="608"/>
      <c r="E74" s="608"/>
      <c r="F74" s="759" t="str">
        <f t="shared" si="10"/>
        <v/>
      </c>
      <c r="G74" s="760" t="str">
        <f t="shared" si="8"/>
        <v/>
      </c>
      <c r="H74" s="60"/>
      <c r="I74" s="60"/>
      <c r="J74" s="234"/>
      <c r="K74" s="234"/>
      <c r="L74" s="234"/>
      <c r="M74" s="234"/>
      <c r="N74" s="234"/>
      <c r="O74" s="234"/>
      <c r="P74" s="234"/>
      <c r="Q74" s="234"/>
      <c r="R74" s="234"/>
      <c r="S74" s="234"/>
      <c r="T74" s="234"/>
      <c r="U74" s="234"/>
      <c r="V74" s="234"/>
      <c r="W74" s="234"/>
      <c r="X74" s="234"/>
      <c r="Y74" s="234"/>
      <c r="Z74" s="234"/>
      <c r="AA74" s="234"/>
      <c r="AB74" s="234"/>
      <c r="AC74" s="234"/>
      <c r="BR74" s="234"/>
      <c r="BS74" s="234"/>
      <c r="BT74" s="234"/>
      <c r="BU74" s="234"/>
      <c r="BV74" s="234"/>
      <c r="BW74" s="234"/>
      <c r="BX74" s="234"/>
      <c r="BY74" s="234"/>
      <c r="BZ74" s="234"/>
      <c r="CA74" s="234"/>
      <c r="CB74" s="234"/>
      <c r="CC74" s="234"/>
      <c r="CD74" s="234"/>
      <c r="CE74" s="234"/>
      <c r="CF74" s="234"/>
      <c r="CG74" s="234"/>
    </row>
    <row r="75" spans="1:85" x14ac:dyDescent="0.2">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BR75" s="234"/>
      <c r="BS75" s="234"/>
      <c r="BT75" s="234"/>
      <c r="BU75" s="234"/>
      <c r="BV75" s="234"/>
      <c r="BW75" s="234"/>
      <c r="BX75" s="234"/>
      <c r="BY75" s="234"/>
      <c r="BZ75" s="234"/>
      <c r="CA75" s="234"/>
      <c r="CB75" s="234"/>
      <c r="CC75" s="234"/>
      <c r="CD75" s="234"/>
      <c r="CE75" s="234"/>
      <c r="CF75" s="234"/>
      <c r="CG75" s="234"/>
    </row>
    <row r="76" spans="1:85" ht="16.5" x14ac:dyDescent="0.3">
      <c r="A76" s="234"/>
      <c r="B76" s="234"/>
      <c r="C76" s="234"/>
      <c r="D76" s="234"/>
      <c r="E76" s="234"/>
      <c r="F76" s="234"/>
      <c r="G76" s="234"/>
      <c r="H76" s="65" t="s">
        <v>407</v>
      </c>
      <c r="I76" s="234"/>
      <c r="J76" s="234"/>
      <c r="K76" s="234"/>
      <c r="L76" s="234"/>
      <c r="M76" s="234"/>
      <c r="N76" s="234"/>
      <c r="O76" s="234"/>
      <c r="P76" s="234"/>
      <c r="Q76" s="234"/>
      <c r="R76" s="234"/>
      <c r="S76" s="234"/>
      <c r="T76" s="234"/>
      <c r="U76" s="234"/>
      <c r="V76" s="234"/>
      <c r="W76" s="234"/>
      <c r="X76" s="234"/>
      <c r="Y76" s="234"/>
      <c r="Z76" s="234"/>
      <c r="AA76" s="234"/>
      <c r="AB76" s="234"/>
      <c r="AC76" s="234"/>
      <c r="BR76" s="234"/>
      <c r="BS76" s="234"/>
      <c r="BT76" s="234"/>
      <c r="BU76" s="234"/>
      <c r="BV76" s="234"/>
      <c r="BW76" s="234"/>
      <c r="BX76" s="234"/>
      <c r="BY76" s="234"/>
      <c r="BZ76" s="234"/>
      <c r="CA76" s="234"/>
      <c r="CB76" s="234"/>
      <c r="CC76" s="234"/>
      <c r="CD76" s="234"/>
      <c r="CE76" s="234"/>
      <c r="CF76" s="234"/>
      <c r="CG76" s="234"/>
    </row>
    <row r="77" spans="1:85" ht="15" x14ac:dyDescent="0.25">
      <c r="A77" s="234"/>
      <c r="B77" s="234"/>
      <c r="C77" s="234"/>
      <c r="D77" s="65"/>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BR77" s="234"/>
      <c r="BS77" s="234"/>
      <c r="BT77" s="234"/>
      <c r="BU77" s="234"/>
      <c r="BV77" s="234"/>
      <c r="BW77" s="234"/>
      <c r="BX77" s="234"/>
      <c r="BY77" s="234"/>
      <c r="BZ77" s="234"/>
      <c r="CA77" s="234"/>
      <c r="CB77" s="234"/>
      <c r="CC77" s="234"/>
      <c r="CD77" s="234"/>
      <c r="CE77" s="234"/>
      <c r="CF77" s="234"/>
      <c r="CG77" s="234"/>
    </row>
    <row r="78" spans="1:85" x14ac:dyDescent="0.2">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BR78" s="234"/>
      <c r="BS78" s="234"/>
      <c r="BT78" s="234"/>
      <c r="BU78" s="234"/>
      <c r="BV78" s="234"/>
      <c r="BW78" s="234"/>
      <c r="BX78" s="234"/>
      <c r="BY78" s="234"/>
      <c r="BZ78" s="234"/>
      <c r="CA78" s="234"/>
      <c r="CB78" s="234"/>
      <c r="CC78" s="234"/>
      <c r="CD78" s="234"/>
      <c r="CE78" s="234"/>
      <c r="CF78" s="234"/>
      <c r="CG78" s="234"/>
    </row>
    <row r="79" spans="1:85" ht="15" x14ac:dyDescent="0.25">
      <c r="A79" s="234"/>
      <c r="B79" s="249" t="s">
        <v>716</v>
      </c>
      <c r="C79" s="285"/>
      <c r="D79" s="246"/>
      <c r="E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BR79" s="234"/>
      <c r="BS79" s="234"/>
      <c r="BT79" s="234"/>
      <c r="BU79" s="234"/>
      <c r="BV79" s="234"/>
      <c r="BW79" s="234"/>
      <c r="BX79" s="234"/>
      <c r="BY79" s="234"/>
      <c r="BZ79" s="234"/>
      <c r="CA79" s="234"/>
      <c r="CB79" s="234"/>
      <c r="CC79" s="234"/>
      <c r="CD79" s="234"/>
      <c r="CE79" s="234"/>
      <c r="CF79" s="234"/>
      <c r="CG79" s="234"/>
    </row>
    <row r="80" spans="1:85" x14ac:dyDescent="0.2">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BR80" s="234"/>
      <c r="BS80" s="234"/>
      <c r="BT80" s="234"/>
      <c r="BU80" s="234"/>
      <c r="BV80" s="234"/>
      <c r="BW80" s="234"/>
      <c r="BX80" s="234"/>
      <c r="BY80" s="234"/>
      <c r="BZ80" s="234"/>
      <c r="CA80" s="234"/>
      <c r="CB80" s="234"/>
      <c r="CC80" s="234"/>
      <c r="CD80" s="234"/>
      <c r="CE80" s="234"/>
      <c r="CF80" s="234"/>
      <c r="CG80" s="234"/>
    </row>
    <row r="81" spans="1:85" x14ac:dyDescent="0.2">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BR81" s="234"/>
      <c r="BS81" s="234"/>
      <c r="BT81" s="234"/>
      <c r="BU81" s="234"/>
      <c r="BV81" s="234"/>
      <c r="BW81" s="234"/>
      <c r="BX81" s="234"/>
      <c r="BY81" s="234"/>
      <c r="BZ81" s="234"/>
      <c r="CA81" s="234"/>
      <c r="CB81" s="234"/>
      <c r="CC81" s="234"/>
      <c r="CD81" s="234"/>
      <c r="CE81" s="234"/>
      <c r="CF81" s="234"/>
      <c r="CG81" s="234"/>
    </row>
    <row r="82" spans="1:85" x14ac:dyDescent="0.2">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BR82" s="234"/>
      <c r="BS82" s="234"/>
      <c r="BT82" s="234"/>
      <c r="BU82" s="234"/>
      <c r="BV82" s="234"/>
      <c r="BW82" s="234"/>
      <c r="BX82" s="234"/>
      <c r="BY82" s="234"/>
      <c r="BZ82" s="234"/>
      <c r="CA82" s="234"/>
      <c r="CB82" s="234"/>
      <c r="CC82" s="234"/>
      <c r="CD82" s="234"/>
      <c r="CE82" s="234"/>
      <c r="CF82" s="234"/>
      <c r="CG82" s="234"/>
    </row>
    <row r="83" spans="1:85" x14ac:dyDescent="0.2">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BR83" s="234"/>
      <c r="BS83" s="234"/>
      <c r="BT83" s="234"/>
      <c r="BU83" s="234"/>
      <c r="BV83" s="234"/>
      <c r="BW83" s="234"/>
      <c r="BX83" s="234"/>
      <c r="BY83" s="234"/>
      <c r="BZ83" s="234"/>
      <c r="CA83" s="234"/>
      <c r="CB83" s="234"/>
      <c r="CC83" s="234"/>
      <c r="CD83" s="234"/>
      <c r="CE83" s="234"/>
      <c r="CF83" s="234"/>
      <c r="CG83" s="234"/>
    </row>
    <row r="84" spans="1:85" ht="15" thickBot="1" x14ac:dyDescent="0.25">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BR84" s="234"/>
      <c r="BS84" s="234"/>
      <c r="BT84" s="234"/>
      <c r="BU84" s="234"/>
      <c r="BV84" s="234"/>
      <c r="BW84" s="234"/>
      <c r="BX84" s="234"/>
      <c r="BY84" s="234"/>
      <c r="BZ84" s="234"/>
      <c r="CA84" s="234"/>
      <c r="CB84" s="234"/>
      <c r="CC84" s="234"/>
      <c r="CD84" s="234"/>
      <c r="CE84" s="234"/>
      <c r="CF84" s="234"/>
      <c r="CG84" s="234"/>
    </row>
    <row r="85" spans="1:85" ht="93.75" customHeight="1" thickBot="1" x14ac:dyDescent="0.25">
      <c r="A85" s="234"/>
      <c r="B85" s="306" t="s">
        <v>449</v>
      </c>
      <c r="C85" s="253" t="s">
        <v>681</v>
      </c>
      <c r="D85" s="554" t="s">
        <v>682</v>
      </c>
      <c r="E85" s="302" t="s">
        <v>433</v>
      </c>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BR85" s="234"/>
      <c r="BS85" s="234"/>
      <c r="BT85" s="234"/>
      <c r="BU85" s="234"/>
      <c r="BV85" s="234"/>
      <c r="BW85" s="234"/>
      <c r="BX85" s="234"/>
      <c r="BY85" s="234"/>
      <c r="BZ85" s="234"/>
      <c r="CA85" s="234"/>
      <c r="CB85" s="234"/>
      <c r="CC85" s="234"/>
      <c r="CD85" s="234"/>
      <c r="CE85" s="234"/>
      <c r="CF85" s="234"/>
      <c r="CG85" s="234"/>
    </row>
    <row r="86" spans="1:85" ht="18" customHeight="1" x14ac:dyDescent="0.2">
      <c r="A86" s="234"/>
      <c r="B86" s="594"/>
      <c r="C86" s="95"/>
      <c r="D86" s="824"/>
      <c r="E86" s="559" t="str">
        <f>IF(B86="","",C86/D86)</f>
        <v/>
      </c>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BR86" s="234"/>
      <c r="BS86" s="234"/>
      <c r="BT86" s="234"/>
      <c r="BU86" s="234"/>
      <c r="BV86" s="234"/>
      <c r="BW86" s="234"/>
      <c r="BX86" s="234"/>
      <c r="BY86" s="234"/>
      <c r="BZ86" s="234"/>
      <c r="CA86" s="234"/>
      <c r="CB86" s="234"/>
      <c r="CC86" s="234"/>
      <c r="CD86" s="234"/>
      <c r="CE86" s="234"/>
      <c r="CF86" s="234"/>
      <c r="CG86" s="234"/>
    </row>
    <row r="87" spans="1:85" ht="18" customHeight="1" x14ac:dyDescent="0.2">
      <c r="A87" s="234"/>
      <c r="B87" s="596"/>
      <c r="C87" s="96"/>
      <c r="D87" s="825"/>
      <c r="E87" s="561" t="str">
        <f>IF(B87="","",C87/D87)</f>
        <v/>
      </c>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BR87" s="234"/>
      <c r="BS87" s="234"/>
      <c r="BT87" s="234"/>
      <c r="BU87" s="234"/>
      <c r="BV87" s="234"/>
      <c r="BW87" s="234"/>
      <c r="BX87" s="234"/>
      <c r="BY87" s="234"/>
      <c r="BZ87" s="234"/>
      <c r="CA87" s="234"/>
      <c r="CB87" s="234"/>
      <c r="CC87" s="234"/>
      <c r="CD87" s="234"/>
      <c r="CE87" s="234"/>
      <c r="CF87" s="234"/>
      <c r="CG87" s="234"/>
    </row>
    <row r="88" spans="1:85" ht="18" customHeight="1" x14ac:dyDescent="0.2">
      <c r="A88" s="234"/>
      <c r="B88" s="596"/>
      <c r="C88" s="96"/>
      <c r="D88" s="825"/>
      <c r="E88" s="561" t="str">
        <f t="shared" ref="E88:E97" si="11">IF(B88="","",C88/D88)</f>
        <v/>
      </c>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BR88" s="234"/>
      <c r="BS88" s="234"/>
      <c r="BT88" s="234"/>
      <c r="BU88" s="234"/>
      <c r="BV88" s="234"/>
      <c r="BW88" s="234"/>
      <c r="BX88" s="234"/>
      <c r="BY88" s="234"/>
      <c r="BZ88" s="234"/>
      <c r="CA88" s="234"/>
      <c r="CB88" s="234"/>
      <c r="CC88" s="234"/>
      <c r="CD88" s="234"/>
      <c r="CE88" s="234"/>
      <c r="CF88" s="234"/>
      <c r="CG88" s="234"/>
    </row>
    <row r="89" spans="1:85" ht="18" customHeight="1" x14ac:dyDescent="0.2">
      <c r="A89" s="234"/>
      <c r="B89" s="596"/>
      <c r="C89" s="96"/>
      <c r="D89" s="499"/>
      <c r="E89" s="561" t="str">
        <f t="shared" si="11"/>
        <v/>
      </c>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BR89" s="234"/>
      <c r="BS89" s="234"/>
      <c r="BT89" s="234"/>
      <c r="BU89" s="234"/>
      <c r="BV89" s="234"/>
      <c r="BW89" s="234"/>
      <c r="BX89" s="234"/>
      <c r="BY89" s="234"/>
      <c r="BZ89" s="234"/>
      <c r="CA89" s="234"/>
      <c r="CB89" s="234"/>
      <c r="CC89" s="234"/>
      <c r="CD89" s="234"/>
      <c r="CE89" s="234"/>
      <c r="CF89" s="234"/>
      <c r="CG89" s="234"/>
    </row>
    <row r="90" spans="1:85" ht="18" customHeight="1" x14ac:dyDescent="0.2">
      <c r="A90" s="234"/>
      <c r="B90" s="596"/>
      <c r="C90" s="96"/>
      <c r="D90" s="499"/>
      <c r="E90" s="561" t="str">
        <f t="shared" si="11"/>
        <v/>
      </c>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BR90" s="234"/>
      <c r="BS90" s="234"/>
      <c r="BT90" s="234"/>
      <c r="BU90" s="234"/>
      <c r="BV90" s="234"/>
      <c r="BW90" s="234"/>
      <c r="BX90" s="234"/>
      <c r="BY90" s="234"/>
      <c r="BZ90" s="234"/>
      <c r="CA90" s="234"/>
      <c r="CB90" s="234"/>
      <c r="CC90" s="234"/>
      <c r="CD90" s="234"/>
      <c r="CE90" s="234"/>
      <c r="CF90" s="234"/>
      <c r="CG90" s="234"/>
    </row>
    <row r="91" spans="1:85" ht="18" customHeight="1" x14ac:dyDescent="0.2">
      <c r="A91" s="234"/>
      <c r="B91" s="596"/>
      <c r="C91" s="96"/>
      <c r="D91" s="499"/>
      <c r="E91" s="561" t="str">
        <f t="shared" si="11"/>
        <v/>
      </c>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BR91" s="234"/>
      <c r="BS91" s="234"/>
      <c r="BT91" s="234"/>
      <c r="BU91" s="234"/>
      <c r="BV91" s="234"/>
      <c r="BW91" s="234"/>
      <c r="BX91" s="234"/>
      <c r="BY91" s="234"/>
      <c r="BZ91" s="234"/>
      <c r="CA91" s="234"/>
      <c r="CB91" s="234"/>
      <c r="CC91" s="234"/>
      <c r="CD91" s="234"/>
      <c r="CE91" s="234"/>
      <c r="CF91" s="234"/>
      <c r="CG91" s="234"/>
    </row>
    <row r="92" spans="1:85" ht="18" customHeight="1" x14ac:dyDescent="0.2">
      <c r="A92" s="234"/>
      <c r="B92" s="596"/>
      <c r="C92" s="96"/>
      <c r="D92" s="499"/>
      <c r="E92" s="561" t="str">
        <f t="shared" si="11"/>
        <v/>
      </c>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BR92" s="234"/>
      <c r="BS92" s="234"/>
      <c r="BT92" s="234"/>
      <c r="BU92" s="234"/>
      <c r="BV92" s="234"/>
      <c r="BW92" s="234"/>
      <c r="BX92" s="234"/>
      <c r="BY92" s="234"/>
      <c r="BZ92" s="234"/>
      <c r="CA92" s="234"/>
      <c r="CB92" s="234"/>
      <c r="CC92" s="234"/>
      <c r="CD92" s="234"/>
      <c r="CE92" s="234"/>
      <c r="CF92" s="234"/>
      <c r="CG92" s="234"/>
    </row>
    <row r="93" spans="1:85" ht="18" customHeight="1" x14ac:dyDescent="0.2">
      <c r="A93" s="234"/>
      <c r="B93" s="596"/>
      <c r="C93" s="96"/>
      <c r="D93" s="499"/>
      <c r="E93" s="561" t="str">
        <f t="shared" si="11"/>
        <v/>
      </c>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BR93" s="234"/>
      <c r="BS93" s="234"/>
      <c r="BT93" s="234"/>
      <c r="BU93" s="234"/>
      <c r="BV93" s="234"/>
      <c r="BW93" s="234"/>
      <c r="BX93" s="234"/>
      <c r="BY93" s="234"/>
      <c r="BZ93" s="234"/>
      <c r="CA93" s="234"/>
      <c r="CB93" s="234"/>
      <c r="CC93" s="234"/>
      <c r="CD93" s="234"/>
      <c r="CE93" s="234"/>
      <c r="CF93" s="234"/>
      <c r="CG93" s="234"/>
    </row>
    <row r="94" spans="1:85" ht="18" customHeight="1" x14ac:dyDescent="0.2">
      <c r="A94" s="234"/>
      <c r="B94" s="596"/>
      <c r="C94" s="96"/>
      <c r="D94" s="499"/>
      <c r="E94" s="561" t="str">
        <f t="shared" si="11"/>
        <v/>
      </c>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BR94" s="234"/>
      <c r="BS94" s="234"/>
      <c r="BT94" s="234"/>
      <c r="BU94" s="234"/>
      <c r="BV94" s="234"/>
      <c r="BW94" s="234"/>
      <c r="BX94" s="234"/>
      <c r="BY94" s="234"/>
      <c r="BZ94" s="234"/>
      <c r="CA94" s="234"/>
      <c r="CB94" s="234"/>
      <c r="CC94" s="234"/>
      <c r="CD94" s="234"/>
      <c r="CE94" s="234"/>
      <c r="CF94" s="234"/>
      <c r="CG94" s="234"/>
    </row>
    <row r="95" spans="1:85" ht="18" customHeight="1" x14ac:dyDescent="0.2">
      <c r="A95" s="234"/>
      <c r="B95" s="596"/>
      <c r="C95" s="96"/>
      <c r="D95" s="499"/>
      <c r="E95" s="561" t="str">
        <f t="shared" si="11"/>
        <v/>
      </c>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BR95" s="234"/>
      <c r="BS95" s="234"/>
      <c r="BT95" s="234"/>
      <c r="BU95" s="234"/>
      <c r="BV95" s="234"/>
      <c r="BW95" s="234"/>
      <c r="BX95" s="234"/>
      <c r="BY95" s="234"/>
      <c r="BZ95" s="234"/>
      <c r="CA95" s="234"/>
      <c r="CB95" s="234"/>
      <c r="CC95" s="234"/>
      <c r="CD95" s="234"/>
      <c r="CE95" s="234"/>
      <c r="CF95" s="234"/>
      <c r="CG95" s="234"/>
    </row>
    <row r="96" spans="1:85" ht="18" customHeight="1" x14ac:dyDescent="0.2">
      <c r="A96" s="234"/>
      <c r="B96" s="596"/>
      <c r="C96" s="96"/>
      <c r="D96" s="499"/>
      <c r="E96" s="561" t="str">
        <f t="shared" si="11"/>
        <v/>
      </c>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BR96" s="234"/>
      <c r="BS96" s="234"/>
      <c r="BT96" s="234"/>
      <c r="BU96" s="234"/>
      <c r="BV96" s="234"/>
      <c r="BW96" s="234"/>
      <c r="BX96" s="234"/>
      <c r="BY96" s="234"/>
      <c r="BZ96" s="234"/>
      <c r="CA96" s="234"/>
      <c r="CB96" s="234"/>
      <c r="CC96" s="234"/>
      <c r="CD96" s="234"/>
      <c r="CE96" s="234"/>
      <c r="CF96" s="234"/>
      <c r="CG96" s="234"/>
    </row>
    <row r="97" spans="1:85" ht="18" customHeight="1" thickBot="1" x14ac:dyDescent="0.25">
      <c r="A97" s="234"/>
      <c r="B97" s="599"/>
      <c r="C97" s="97"/>
      <c r="D97" s="501"/>
      <c r="E97" s="562" t="str">
        <f t="shared" si="11"/>
        <v/>
      </c>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BR97" s="234"/>
      <c r="BS97" s="234"/>
      <c r="BT97" s="234"/>
      <c r="BU97" s="234"/>
      <c r="BV97" s="234"/>
      <c r="BW97" s="234"/>
      <c r="BX97" s="234"/>
      <c r="BY97" s="234"/>
      <c r="BZ97" s="234"/>
      <c r="CA97" s="234"/>
      <c r="CB97" s="234"/>
      <c r="CC97" s="234"/>
      <c r="CD97" s="234"/>
      <c r="CE97" s="234"/>
      <c r="CF97" s="234"/>
      <c r="CG97" s="234"/>
    </row>
    <row r="98" spans="1:85" x14ac:dyDescent="0.2">
      <c r="A98" s="234"/>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BR98" s="234"/>
      <c r="BS98" s="234"/>
      <c r="BT98" s="234"/>
      <c r="BU98" s="234"/>
      <c r="BV98" s="234"/>
      <c r="BW98" s="234"/>
      <c r="BX98" s="234"/>
      <c r="BY98" s="234"/>
      <c r="BZ98" s="234"/>
      <c r="CA98" s="234"/>
      <c r="CB98" s="234"/>
      <c r="CC98" s="234"/>
      <c r="CD98" s="234"/>
      <c r="CE98" s="234"/>
      <c r="CF98" s="234"/>
      <c r="CG98" s="234"/>
    </row>
    <row r="99" spans="1:85" ht="16.5" x14ac:dyDescent="0.3">
      <c r="A99" s="234"/>
      <c r="B99" s="234"/>
      <c r="C99" s="234"/>
      <c r="D99" s="234"/>
      <c r="E99" s="234"/>
      <c r="F99" s="65" t="s">
        <v>408</v>
      </c>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BR99" s="234"/>
      <c r="BS99" s="234"/>
      <c r="BT99" s="234"/>
      <c r="BU99" s="234"/>
      <c r="BV99" s="234"/>
      <c r="BW99" s="234"/>
      <c r="BX99" s="234"/>
      <c r="BY99" s="234"/>
      <c r="BZ99" s="234"/>
      <c r="CA99" s="234"/>
      <c r="CB99" s="234"/>
      <c r="CC99" s="234"/>
      <c r="CD99" s="234"/>
      <c r="CE99" s="234"/>
      <c r="CF99" s="234"/>
      <c r="CG99" s="234"/>
    </row>
    <row r="100" spans="1:85" x14ac:dyDescent="0.2">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BR100" s="234"/>
      <c r="BS100" s="234"/>
      <c r="BT100" s="234"/>
      <c r="BU100" s="234"/>
      <c r="BV100" s="234"/>
      <c r="BW100" s="234"/>
      <c r="BX100" s="234"/>
      <c r="BY100" s="234"/>
      <c r="BZ100" s="234"/>
      <c r="CA100" s="234"/>
      <c r="CB100" s="234"/>
      <c r="CC100" s="234"/>
      <c r="CD100" s="234"/>
      <c r="CE100" s="234"/>
      <c r="CF100" s="234"/>
      <c r="CG100" s="234"/>
    </row>
    <row r="101" spans="1:85" x14ac:dyDescent="0.2">
      <c r="A101" s="234"/>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BR101" s="234"/>
      <c r="BS101" s="234"/>
      <c r="BT101" s="234"/>
      <c r="BU101" s="234"/>
      <c r="BV101" s="234"/>
      <c r="BW101" s="234"/>
      <c r="BX101" s="234"/>
      <c r="BY101" s="234"/>
      <c r="BZ101" s="234"/>
      <c r="CA101" s="234"/>
      <c r="CB101" s="234"/>
      <c r="CC101" s="234"/>
      <c r="CD101" s="234"/>
      <c r="CE101" s="234"/>
      <c r="CF101" s="234"/>
      <c r="CG101" s="234"/>
    </row>
    <row r="102" spans="1:85" ht="15" x14ac:dyDescent="0.25">
      <c r="A102" s="234"/>
      <c r="B102" s="249" t="s">
        <v>619</v>
      </c>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BR102" s="234"/>
      <c r="BS102" s="234"/>
      <c r="BT102" s="234"/>
      <c r="BU102" s="234"/>
      <c r="BV102" s="234"/>
      <c r="BW102" s="234"/>
      <c r="BX102" s="234"/>
      <c r="BY102" s="234"/>
      <c r="BZ102" s="234"/>
      <c r="CA102" s="234"/>
      <c r="CB102" s="234"/>
      <c r="CC102" s="234"/>
      <c r="CD102" s="234"/>
      <c r="CE102" s="234"/>
      <c r="CF102" s="234"/>
      <c r="CG102" s="234"/>
    </row>
    <row r="103" spans="1:85" ht="15" x14ac:dyDescent="0.25">
      <c r="A103" s="234"/>
      <c r="B103" s="249"/>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BR103" s="234"/>
      <c r="BS103" s="234"/>
      <c r="BT103" s="234"/>
      <c r="BU103" s="234"/>
      <c r="BV103" s="234"/>
      <c r="BW103" s="234"/>
      <c r="BX103" s="234"/>
      <c r="BY103" s="234"/>
      <c r="BZ103" s="234"/>
      <c r="CA103" s="234"/>
      <c r="CB103" s="234"/>
      <c r="CC103" s="234"/>
      <c r="CD103" s="234"/>
      <c r="CE103" s="234"/>
      <c r="CF103" s="234"/>
      <c r="CG103" s="234"/>
    </row>
    <row r="104" spans="1:85" ht="15" x14ac:dyDescent="0.25">
      <c r="A104" s="234"/>
      <c r="B104" s="249"/>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BR104" s="234"/>
      <c r="BS104" s="234"/>
      <c r="BT104" s="234"/>
      <c r="BU104" s="234"/>
      <c r="BV104" s="234"/>
      <c r="BW104" s="234"/>
      <c r="BX104" s="234"/>
      <c r="BY104" s="234"/>
      <c r="BZ104" s="234"/>
      <c r="CA104" s="234"/>
      <c r="CB104" s="234"/>
      <c r="CC104" s="234"/>
      <c r="CD104" s="234"/>
      <c r="CE104" s="234"/>
      <c r="CF104" s="234"/>
      <c r="CG104" s="234"/>
    </row>
    <row r="105" spans="1:85" ht="15" x14ac:dyDescent="0.25">
      <c r="A105" s="234"/>
      <c r="B105" s="249"/>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BR105" s="234"/>
      <c r="BS105" s="234"/>
      <c r="BT105" s="234"/>
      <c r="BU105" s="234"/>
      <c r="BV105" s="234"/>
      <c r="BW105" s="234"/>
      <c r="BX105" s="234"/>
      <c r="BY105" s="234"/>
      <c r="BZ105" s="234"/>
      <c r="CA105" s="234"/>
      <c r="CB105" s="234"/>
      <c r="CC105" s="234"/>
      <c r="CD105" s="234"/>
      <c r="CE105" s="234"/>
      <c r="CF105" s="234"/>
      <c r="CG105" s="234"/>
    </row>
    <row r="106" spans="1:85" ht="15" x14ac:dyDescent="0.25">
      <c r="A106" s="234"/>
      <c r="B106" s="249"/>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BR106" s="234"/>
      <c r="BS106" s="234"/>
      <c r="BT106" s="234"/>
      <c r="BU106" s="234"/>
      <c r="BV106" s="234"/>
      <c r="BW106" s="234"/>
      <c r="BX106" s="234"/>
      <c r="BY106" s="234"/>
      <c r="BZ106" s="234"/>
      <c r="CA106" s="234"/>
      <c r="CB106" s="234"/>
      <c r="CC106" s="234"/>
      <c r="CD106" s="234"/>
      <c r="CE106" s="234"/>
      <c r="CF106" s="234"/>
      <c r="CG106" s="234"/>
    </row>
    <row r="107" spans="1:85" ht="15" thickBot="1" x14ac:dyDescent="0.25">
      <c r="A107" s="234"/>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BR107" s="234"/>
      <c r="BS107" s="234"/>
      <c r="BT107" s="234"/>
      <c r="BU107" s="234"/>
      <c r="BV107" s="234"/>
      <c r="BW107" s="234"/>
      <c r="BX107" s="234"/>
      <c r="BY107" s="234"/>
      <c r="BZ107" s="234"/>
      <c r="CA107" s="234"/>
      <c r="CB107" s="234"/>
      <c r="CC107" s="234"/>
      <c r="CD107" s="234"/>
      <c r="CE107" s="234"/>
      <c r="CF107" s="234"/>
      <c r="CG107" s="234"/>
    </row>
    <row r="108" spans="1:85" ht="74.25" thickBot="1" x14ac:dyDescent="0.25">
      <c r="A108" s="234"/>
      <c r="B108" s="826" t="s">
        <v>17</v>
      </c>
      <c r="C108" s="563" t="s">
        <v>620</v>
      </c>
      <c r="D108" s="545" t="s">
        <v>18</v>
      </c>
      <c r="E108" s="712" t="s">
        <v>683</v>
      </c>
      <c r="F108" s="477" t="s">
        <v>110</v>
      </c>
      <c r="G108" s="545" t="s">
        <v>422</v>
      </c>
      <c r="H108" s="665" t="s">
        <v>455</v>
      </c>
      <c r="I108" s="546" t="s">
        <v>436</v>
      </c>
      <c r="J108" s="234"/>
      <c r="K108" s="234"/>
      <c r="L108" s="234"/>
      <c r="M108" s="234"/>
      <c r="N108" s="234"/>
      <c r="O108" s="234"/>
      <c r="P108" s="234"/>
      <c r="Q108" s="234"/>
      <c r="R108" s="234"/>
      <c r="S108" s="234"/>
      <c r="T108" s="234"/>
      <c r="U108" s="234"/>
      <c r="V108" s="234"/>
      <c r="W108" s="234"/>
      <c r="X108" s="234"/>
      <c r="Y108" s="234"/>
      <c r="Z108" s="234"/>
      <c r="AA108" s="234"/>
      <c r="AB108" s="234"/>
      <c r="AC108" s="234"/>
      <c r="BR108" s="234"/>
      <c r="BS108" s="234"/>
      <c r="BT108" s="234"/>
      <c r="BU108" s="234"/>
      <c r="BV108" s="234"/>
      <c r="BW108" s="234"/>
      <c r="BX108" s="234"/>
      <c r="BY108" s="234"/>
      <c r="BZ108" s="234"/>
      <c r="CA108" s="234"/>
      <c r="CB108" s="234"/>
      <c r="CC108" s="234"/>
      <c r="CD108" s="234"/>
      <c r="CE108" s="234"/>
      <c r="CF108" s="234"/>
      <c r="CG108" s="234"/>
    </row>
    <row r="109" spans="1:85" ht="18" customHeight="1" x14ac:dyDescent="0.2">
      <c r="A109" s="234"/>
      <c r="B109" s="1028"/>
      <c r="C109" s="1015"/>
      <c r="D109" s="1015"/>
      <c r="E109" s="1015"/>
      <c r="F109" s="256" t="str">
        <f>B63</f>
        <v/>
      </c>
      <c r="G109" s="686" t="str">
        <f>IF(F109="","",G63)</f>
        <v/>
      </c>
      <c r="H109" s="604"/>
      <c r="I109" s="559" t="str">
        <f t="shared" ref="I109:I112" si="12">IF(F109="","",G109*H109)</f>
        <v/>
      </c>
      <c r="J109" s="234"/>
      <c r="K109" s="234"/>
      <c r="L109" s="234"/>
      <c r="M109" s="234"/>
      <c r="N109" s="234"/>
      <c r="O109" s="234"/>
      <c r="P109" s="234"/>
      <c r="Q109" s="234"/>
      <c r="R109" s="234"/>
      <c r="S109" s="234"/>
      <c r="T109" s="234"/>
      <c r="U109" s="234"/>
      <c r="V109" s="234"/>
      <c r="W109" s="234"/>
      <c r="X109" s="234"/>
      <c r="Y109" s="234"/>
      <c r="Z109" s="234"/>
      <c r="AA109" s="234"/>
      <c r="AB109" s="234"/>
      <c r="AC109" s="234"/>
      <c r="BR109" s="234"/>
      <c r="BS109" s="234"/>
      <c r="BT109" s="234"/>
      <c r="BU109" s="234"/>
      <c r="BV109" s="234"/>
      <c r="BW109" s="234"/>
      <c r="BX109" s="234"/>
      <c r="BY109" s="234"/>
      <c r="BZ109" s="234"/>
      <c r="CA109" s="234"/>
      <c r="CB109" s="234"/>
      <c r="CC109" s="234"/>
      <c r="CD109" s="234"/>
      <c r="CE109" s="234"/>
      <c r="CF109" s="234"/>
      <c r="CG109" s="234"/>
    </row>
    <row r="110" spans="1:85" ht="18" customHeight="1" x14ac:dyDescent="0.2">
      <c r="A110" s="234"/>
      <c r="B110" s="1029"/>
      <c r="C110" s="1016"/>
      <c r="D110" s="1016"/>
      <c r="E110" s="1016"/>
      <c r="F110" s="312" t="str">
        <f t="shared" ref="F110:F120" si="13">B64</f>
        <v/>
      </c>
      <c r="G110" s="688" t="str">
        <f t="shared" ref="G110:G120" si="14">IF(F110="","",G64)</f>
        <v/>
      </c>
      <c r="H110" s="606"/>
      <c r="I110" s="561" t="str">
        <f t="shared" si="12"/>
        <v/>
      </c>
      <c r="J110" s="234"/>
      <c r="K110" s="234"/>
      <c r="L110" s="234"/>
      <c r="M110" s="234"/>
      <c r="N110" s="234"/>
      <c r="O110" s="234"/>
      <c r="P110" s="234"/>
      <c r="Q110" s="234"/>
      <c r="R110" s="234"/>
      <c r="S110" s="234"/>
      <c r="T110" s="234"/>
      <c r="U110" s="234"/>
      <c r="V110" s="234"/>
      <c r="W110" s="234"/>
      <c r="X110" s="234"/>
      <c r="Y110" s="234"/>
      <c r="Z110" s="234"/>
      <c r="AA110" s="234"/>
      <c r="AB110" s="234"/>
      <c r="AC110" s="234"/>
      <c r="BR110" s="234"/>
      <c r="BS110" s="234"/>
      <c r="BT110" s="234"/>
      <c r="BU110" s="234"/>
      <c r="BV110" s="234"/>
      <c r="BW110" s="234"/>
      <c r="BX110" s="234"/>
      <c r="BY110" s="234"/>
      <c r="BZ110" s="234"/>
      <c r="CA110" s="234"/>
      <c r="CB110" s="234"/>
      <c r="CC110" s="234"/>
      <c r="CD110" s="234"/>
      <c r="CE110" s="234"/>
      <c r="CF110" s="234"/>
      <c r="CG110" s="234"/>
    </row>
    <row r="111" spans="1:85" ht="18" customHeight="1" x14ac:dyDescent="0.2">
      <c r="A111" s="234"/>
      <c r="B111" s="1029"/>
      <c r="C111" s="1016"/>
      <c r="D111" s="1016"/>
      <c r="E111" s="1016"/>
      <c r="F111" s="312" t="str">
        <f t="shared" si="13"/>
        <v/>
      </c>
      <c r="G111" s="688" t="str">
        <f t="shared" si="14"/>
        <v/>
      </c>
      <c r="H111" s="606"/>
      <c r="I111" s="561" t="str">
        <f t="shared" si="12"/>
        <v/>
      </c>
      <c r="J111" s="234"/>
      <c r="K111" s="234"/>
      <c r="L111" s="234"/>
      <c r="M111" s="234"/>
      <c r="N111" s="234"/>
      <c r="O111" s="234"/>
      <c r="P111" s="234"/>
      <c r="Q111" s="234"/>
      <c r="R111" s="234"/>
      <c r="S111" s="234"/>
      <c r="T111" s="234"/>
      <c r="U111" s="234"/>
      <c r="V111" s="234"/>
      <c r="W111" s="234"/>
      <c r="X111" s="234"/>
      <c r="Y111" s="234"/>
      <c r="Z111" s="234"/>
      <c r="AA111" s="234"/>
      <c r="AB111" s="234"/>
      <c r="AC111" s="234"/>
      <c r="BR111" s="234"/>
      <c r="BS111" s="234"/>
      <c r="BT111" s="234"/>
      <c r="BU111" s="234"/>
      <c r="BV111" s="234"/>
      <c r="BW111" s="234"/>
      <c r="BX111" s="234"/>
      <c r="BY111" s="234"/>
      <c r="BZ111" s="234"/>
      <c r="CA111" s="234"/>
      <c r="CB111" s="234"/>
      <c r="CC111" s="234"/>
      <c r="CD111" s="234"/>
      <c r="CE111" s="234"/>
      <c r="CF111" s="234"/>
      <c r="CG111" s="234"/>
    </row>
    <row r="112" spans="1:85" ht="18" customHeight="1" x14ac:dyDescent="0.2">
      <c r="A112" s="234"/>
      <c r="B112" s="1029"/>
      <c r="C112" s="1016"/>
      <c r="D112" s="1016"/>
      <c r="E112" s="1016"/>
      <c r="F112" s="312" t="str">
        <f t="shared" si="13"/>
        <v/>
      </c>
      <c r="G112" s="688" t="str">
        <f t="shared" si="14"/>
        <v/>
      </c>
      <c r="H112" s="606"/>
      <c r="I112" s="561" t="str">
        <f t="shared" si="12"/>
        <v/>
      </c>
      <c r="J112" s="234"/>
      <c r="K112" s="234"/>
      <c r="L112" s="234"/>
      <c r="M112" s="234"/>
      <c r="N112" s="234"/>
      <c r="O112" s="234"/>
      <c r="P112" s="234"/>
      <c r="Q112" s="234"/>
      <c r="R112" s="234"/>
      <c r="S112" s="234"/>
      <c r="T112" s="234"/>
      <c r="U112" s="234"/>
      <c r="V112" s="234"/>
      <c r="W112" s="234"/>
      <c r="X112" s="234"/>
      <c r="Y112" s="234"/>
      <c r="Z112" s="234"/>
      <c r="AA112" s="234"/>
      <c r="AB112" s="234"/>
      <c r="AC112" s="234"/>
      <c r="BR112" s="234"/>
      <c r="BS112" s="234"/>
      <c r="BT112" s="234"/>
      <c r="BU112" s="234"/>
      <c r="BV112" s="234"/>
      <c r="BW112" s="234"/>
      <c r="BX112" s="234"/>
      <c r="BY112" s="234"/>
      <c r="BZ112" s="234"/>
      <c r="CA112" s="234"/>
      <c r="CB112" s="234"/>
      <c r="CC112" s="234"/>
      <c r="CD112" s="234"/>
      <c r="CE112" s="234"/>
      <c r="CF112" s="234"/>
      <c r="CG112" s="234"/>
    </row>
    <row r="113" spans="1:85" ht="18" customHeight="1" x14ac:dyDescent="0.2">
      <c r="A113" s="234"/>
      <c r="B113" s="1029"/>
      <c r="C113" s="1016"/>
      <c r="D113" s="1016"/>
      <c r="E113" s="1016"/>
      <c r="F113" s="312" t="str">
        <f t="shared" si="13"/>
        <v/>
      </c>
      <c r="G113" s="688" t="str">
        <f t="shared" si="14"/>
        <v/>
      </c>
      <c r="H113" s="606"/>
      <c r="I113" s="561" t="str">
        <f>IF(F113="","",G113*H113)</f>
        <v/>
      </c>
      <c r="J113" s="234"/>
      <c r="K113" s="234"/>
      <c r="L113" s="234"/>
      <c r="M113" s="234"/>
      <c r="N113" s="234"/>
      <c r="O113" s="234"/>
      <c r="P113" s="234"/>
      <c r="Q113" s="234"/>
      <c r="R113" s="234"/>
      <c r="S113" s="234"/>
      <c r="T113" s="234"/>
      <c r="U113" s="234"/>
      <c r="V113" s="234"/>
      <c r="W113" s="234"/>
      <c r="X113" s="234"/>
      <c r="Y113" s="234"/>
      <c r="Z113" s="234"/>
      <c r="AA113" s="234"/>
      <c r="AB113" s="234"/>
      <c r="AC113" s="234"/>
      <c r="BR113" s="234"/>
      <c r="BS113" s="234"/>
      <c r="BT113" s="234"/>
      <c r="BU113" s="234"/>
      <c r="BV113" s="234"/>
      <c r="BW113" s="234"/>
      <c r="BX113" s="234"/>
      <c r="BY113" s="234"/>
      <c r="BZ113" s="234"/>
      <c r="CA113" s="234"/>
      <c r="CB113" s="234"/>
      <c r="CC113" s="234"/>
      <c r="CD113" s="234"/>
      <c r="CE113" s="234"/>
      <c r="CF113" s="234"/>
      <c r="CG113" s="234"/>
    </row>
    <row r="114" spans="1:85" ht="18" customHeight="1" x14ac:dyDescent="0.2">
      <c r="A114" s="234"/>
      <c r="B114" s="1029"/>
      <c r="C114" s="1016"/>
      <c r="D114" s="1016"/>
      <c r="E114" s="1016"/>
      <c r="F114" s="312" t="str">
        <f t="shared" si="13"/>
        <v/>
      </c>
      <c r="G114" s="688" t="str">
        <f t="shared" si="14"/>
        <v/>
      </c>
      <c r="H114" s="606"/>
      <c r="I114" s="561" t="str">
        <f>IF(F114="","",G114*H114)</f>
        <v/>
      </c>
      <c r="J114" s="234"/>
      <c r="K114" s="234"/>
      <c r="L114" s="234"/>
      <c r="M114" s="234"/>
      <c r="N114" s="234"/>
      <c r="O114" s="234"/>
      <c r="P114" s="234"/>
      <c r="Q114" s="234"/>
      <c r="R114" s="234"/>
      <c r="S114" s="234"/>
      <c r="T114" s="234"/>
      <c r="U114" s="234"/>
      <c r="V114" s="234"/>
      <c r="W114" s="234"/>
      <c r="X114" s="234"/>
      <c r="Y114" s="234"/>
      <c r="Z114" s="234"/>
      <c r="AA114" s="234"/>
      <c r="AB114" s="234"/>
      <c r="AC114" s="234"/>
      <c r="BR114" s="234"/>
      <c r="BS114" s="234"/>
      <c r="BT114" s="234"/>
      <c r="BU114" s="234"/>
      <c r="BV114" s="234"/>
      <c r="BW114" s="234"/>
      <c r="BX114" s="234"/>
      <c r="BY114" s="234"/>
      <c r="BZ114" s="234"/>
      <c r="CA114" s="234"/>
      <c r="CB114" s="234"/>
      <c r="CC114" s="234"/>
      <c r="CD114" s="234"/>
      <c r="CE114" s="234"/>
      <c r="CF114" s="234"/>
      <c r="CG114" s="234"/>
    </row>
    <row r="115" spans="1:85" ht="18" customHeight="1" x14ac:dyDescent="0.2">
      <c r="A115" s="234"/>
      <c r="B115" s="1029"/>
      <c r="C115" s="1016"/>
      <c r="D115" s="1016"/>
      <c r="E115" s="1016"/>
      <c r="F115" s="312" t="str">
        <f t="shared" si="13"/>
        <v/>
      </c>
      <c r="G115" s="688" t="str">
        <f t="shared" si="14"/>
        <v/>
      </c>
      <c r="H115" s="606"/>
      <c r="I115" s="561" t="str">
        <f>IF(F115="","",G115*H115)</f>
        <v/>
      </c>
      <c r="J115" s="234"/>
      <c r="K115" s="234"/>
      <c r="L115" s="234"/>
      <c r="M115" s="234"/>
      <c r="N115" s="234"/>
      <c r="O115" s="234"/>
      <c r="P115" s="234"/>
      <c r="Q115" s="234"/>
      <c r="R115" s="234"/>
      <c r="S115" s="234"/>
      <c r="T115" s="234"/>
      <c r="U115" s="234"/>
      <c r="V115" s="234"/>
      <c r="W115" s="234"/>
      <c r="X115" s="234"/>
      <c r="Y115" s="234"/>
      <c r="Z115" s="234"/>
      <c r="AA115" s="234"/>
      <c r="AB115" s="234"/>
      <c r="AC115" s="234"/>
      <c r="BR115" s="234"/>
      <c r="BS115" s="234"/>
      <c r="BT115" s="234"/>
      <c r="BU115" s="234"/>
      <c r="BV115" s="234"/>
      <c r="BW115" s="234"/>
      <c r="BX115" s="234"/>
      <c r="BY115" s="234"/>
      <c r="BZ115" s="234"/>
      <c r="CA115" s="234"/>
      <c r="CB115" s="234"/>
      <c r="CC115" s="234"/>
      <c r="CD115" s="234"/>
      <c r="CE115" s="234"/>
      <c r="CF115" s="234"/>
      <c r="CG115" s="234"/>
    </row>
    <row r="116" spans="1:85" ht="18" customHeight="1" x14ac:dyDescent="0.2">
      <c r="A116" s="234"/>
      <c r="B116" s="1029"/>
      <c r="C116" s="1016"/>
      <c r="D116" s="1016"/>
      <c r="E116" s="1016"/>
      <c r="F116" s="312" t="str">
        <f t="shared" si="13"/>
        <v/>
      </c>
      <c r="G116" s="688" t="str">
        <f t="shared" si="14"/>
        <v/>
      </c>
      <c r="H116" s="606"/>
      <c r="I116" s="561" t="str">
        <f>IF(F116="","",G116*H116)</f>
        <v/>
      </c>
      <c r="J116" s="234"/>
      <c r="K116" s="234"/>
      <c r="L116" s="234"/>
      <c r="M116" s="234"/>
      <c r="N116" s="234"/>
      <c r="O116" s="234"/>
      <c r="P116" s="234"/>
      <c r="Q116" s="234"/>
      <c r="R116" s="234"/>
      <c r="S116" s="234"/>
      <c r="T116" s="234"/>
      <c r="U116" s="234"/>
      <c r="V116" s="234"/>
      <c r="W116" s="234"/>
      <c r="X116" s="234"/>
      <c r="Y116" s="234"/>
      <c r="Z116" s="234"/>
      <c r="AA116" s="234"/>
      <c r="AB116" s="234"/>
      <c r="AC116" s="234"/>
      <c r="BR116" s="234"/>
      <c r="BS116" s="234"/>
      <c r="BT116" s="234"/>
      <c r="BU116" s="234"/>
      <c r="BV116" s="234"/>
      <c r="BW116" s="234"/>
      <c r="BX116" s="234"/>
      <c r="BY116" s="234"/>
      <c r="BZ116" s="234"/>
      <c r="CA116" s="234"/>
      <c r="CB116" s="234"/>
      <c r="CC116" s="234"/>
      <c r="CD116" s="234"/>
      <c r="CE116" s="234"/>
      <c r="CF116" s="234"/>
      <c r="CG116" s="234"/>
    </row>
    <row r="117" spans="1:85" ht="18" customHeight="1" x14ac:dyDescent="0.2">
      <c r="A117" s="234"/>
      <c r="B117" s="1029"/>
      <c r="C117" s="1016"/>
      <c r="D117" s="1016"/>
      <c r="E117" s="1016"/>
      <c r="F117" s="312" t="str">
        <f t="shared" si="13"/>
        <v/>
      </c>
      <c r="G117" s="688" t="str">
        <f t="shared" si="14"/>
        <v/>
      </c>
      <c r="H117" s="606"/>
      <c r="I117" s="561" t="str">
        <f t="shared" ref="I117:I118" si="15">IF(F117="","",G117*H117)</f>
        <v/>
      </c>
      <c r="J117" s="234"/>
      <c r="K117" s="234"/>
      <c r="L117" s="234"/>
      <c r="M117" s="234"/>
      <c r="N117" s="234"/>
      <c r="O117" s="234"/>
      <c r="P117" s="234"/>
      <c r="Q117" s="234"/>
      <c r="R117" s="234"/>
      <c r="S117" s="234"/>
      <c r="T117" s="234"/>
      <c r="U117" s="234"/>
      <c r="V117" s="234"/>
      <c r="W117" s="234"/>
      <c r="X117" s="234"/>
      <c r="Y117" s="234"/>
      <c r="Z117" s="234"/>
      <c r="AA117" s="234"/>
      <c r="AB117" s="234"/>
      <c r="AC117" s="234"/>
      <c r="BR117" s="234"/>
      <c r="BS117" s="234"/>
      <c r="BT117" s="234"/>
      <c r="BU117" s="234"/>
      <c r="BV117" s="234"/>
      <c r="BW117" s="234"/>
      <c r="BX117" s="234"/>
      <c r="BY117" s="234"/>
      <c r="BZ117" s="234"/>
      <c r="CA117" s="234"/>
      <c r="CB117" s="234"/>
      <c r="CC117" s="234"/>
      <c r="CD117" s="234"/>
      <c r="CE117" s="234"/>
      <c r="CF117" s="234"/>
      <c r="CG117" s="234"/>
    </row>
    <row r="118" spans="1:85" ht="18" customHeight="1" x14ac:dyDescent="0.2">
      <c r="A118" s="234"/>
      <c r="B118" s="1029"/>
      <c r="C118" s="1016"/>
      <c r="D118" s="1016"/>
      <c r="E118" s="1016"/>
      <c r="F118" s="312" t="str">
        <f t="shared" si="13"/>
        <v/>
      </c>
      <c r="G118" s="688" t="str">
        <f t="shared" si="14"/>
        <v/>
      </c>
      <c r="H118" s="606"/>
      <c r="I118" s="561" t="str">
        <f t="shared" si="15"/>
        <v/>
      </c>
      <c r="J118" s="234"/>
      <c r="K118" s="234"/>
      <c r="L118" s="234"/>
      <c r="M118" s="234"/>
      <c r="N118" s="234"/>
      <c r="O118" s="234"/>
      <c r="P118" s="234"/>
      <c r="Q118" s="234"/>
      <c r="R118" s="234"/>
      <c r="S118" s="234"/>
      <c r="T118" s="234"/>
      <c r="U118" s="234"/>
      <c r="V118" s="234"/>
      <c r="W118" s="234"/>
      <c r="X118" s="234"/>
      <c r="Y118" s="234"/>
      <c r="Z118" s="234"/>
      <c r="AA118" s="234"/>
      <c r="AB118" s="234"/>
      <c r="AC118" s="234"/>
      <c r="BR118" s="234"/>
      <c r="BS118" s="234"/>
      <c r="BT118" s="234"/>
      <c r="BU118" s="234"/>
      <c r="BV118" s="234"/>
      <c r="BW118" s="234"/>
      <c r="BX118" s="234"/>
      <c r="BY118" s="234"/>
      <c r="BZ118" s="234"/>
      <c r="CA118" s="234"/>
      <c r="CB118" s="234"/>
      <c r="CC118" s="234"/>
      <c r="CD118" s="234"/>
      <c r="CE118" s="234"/>
      <c r="CF118" s="234"/>
      <c r="CG118" s="234"/>
    </row>
    <row r="119" spans="1:85" ht="18" customHeight="1" x14ac:dyDescent="0.2">
      <c r="A119" s="234"/>
      <c r="B119" s="1029"/>
      <c r="C119" s="1016"/>
      <c r="D119" s="1016"/>
      <c r="E119" s="1016"/>
      <c r="F119" s="312" t="str">
        <f t="shared" si="13"/>
        <v/>
      </c>
      <c r="G119" s="688" t="str">
        <f t="shared" si="14"/>
        <v/>
      </c>
      <c r="H119" s="606"/>
      <c r="I119" s="561" t="str">
        <f>IF(F119="","",G119*H119)</f>
        <v/>
      </c>
      <c r="J119" s="234"/>
      <c r="K119" s="234"/>
      <c r="L119" s="234"/>
      <c r="M119" s="234"/>
      <c r="N119" s="234"/>
      <c r="O119" s="234"/>
      <c r="P119" s="234"/>
      <c r="Q119" s="234"/>
      <c r="R119" s="234"/>
      <c r="S119" s="234"/>
      <c r="T119" s="234"/>
      <c r="U119" s="234"/>
      <c r="V119" s="234"/>
      <c r="W119" s="234"/>
      <c r="X119" s="234"/>
      <c r="Y119" s="234"/>
      <c r="Z119" s="234"/>
      <c r="AA119" s="234"/>
      <c r="AB119" s="234"/>
      <c r="AC119" s="234"/>
      <c r="BR119" s="234"/>
      <c r="BS119" s="234"/>
      <c r="BT119" s="234"/>
      <c r="BU119" s="234"/>
      <c r="BV119" s="234"/>
      <c r="BW119" s="234"/>
      <c r="BX119" s="234"/>
      <c r="BY119" s="234"/>
      <c r="BZ119" s="234"/>
      <c r="CA119" s="234"/>
      <c r="CB119" s="234"/>
      <c r="CC119" s="234"/>
      <c r="CD119" s="234"/>
      <c r="CE119" s="234"/>
      <c r="CF119" s="234"/>
      <c r="CG119" s="234"/>
    </row>
    <row r="120" spans="1:85" ht="18" customHeight="1" thickBot="1" x14ac:dyDescent="0.25">
      <c r="A120" s="234"/>
      <c r="B120" s="1030"/>
      <c r="C120" s="1017"/>
      <c r="D120" s="1017"/>
      <c r="E120" s="1017"/>
      <c r="F120" s="317" t="str">
        <f t="shared" si="13"/>
        <v/>
      </c>
      <c r="G120" s="690" t="str">
        <f t="shared" si="14"/>
        <v/>
      </c>
      <c r="H120" s="609"/>
      <c r="I120" s="562" t="str">
        <f>IF(F120="","",G120*H120)</f>
        <v/>
      </c>
      <c r="J120" s="234"/>
      <c r="K120" s="234"/>
      <c r="L120" s="234"/>
      <c r="M120" s="234"/>
      <c r="N120" s="234"/>
      <c r="O120" s="234"/>
      <c r="P120" s="234"/>
      <c r="Q120" s="234"/>
      <c r="R120" s="234"/>
      <c r="S120" s="234"/>
      <c r="T120" s="234"/>
      <c r="U120" s="234"/>
      <c r="V120" s="234"/>
      <c r="W120" s="234"/>
      <c r="X120" s="234"/>
      <c r="Y120" s="234"/>
      <c r="Z120" s="234"/>
      <c r="AA120" s="234"/>
      <c r="AB120" s="234"/>
      <c r="AC120" s="234"/>
      <c r="BR120" s="234"/>
      <c r="BS120" s="234"/>
      <c r="BT120" s="234"/>
      <c r="BU120" s="234"/>
      <c r="BV120" s="234"/>
      <c r="BW120" s="234"/>
      <c r="BX120" s="234"/>
      <c r="BY120" s="234"/>
      <c r="BZ120" s="234"/>
      <c r="CA120" s="234"/>
      <c r="CB120" s="234"/>
      <c r="CC120" s="234"/>
      <c r="CD120" s="234"/>
      <c r="CE120" s="234"/>
      <c r="CF120" s="234"/>
      <c r="CG120" s="234"/>
    </row>
    <row r="121" spans="1:85" x14ac:dyDescent="0.2">
      <c r="A121" s="234"/>
      <c r="B121" s="234"/>
      <c r="C121" s="234"/>
      <c r="D121" s="234"/>
      <c r="E121" s="234"/>
      <c r="F121" s="234"/>
      <c r="G121" s="234"/>
      <c r="H121" s="234"/>
      <c r="J121" s="234"/>
      <c r="K121" s="234"/>
      <c r="L121" s="234"/>
      <c r="M121" s="234"/>
      <c r="N121" s="234"/>
      <c r="O121" s="234"/>
      <c r="P121" s="234"/>
      <c r="Q121" s="234"/>
      <c r="R121" s="234"/>
      <c r="S121" s="234"/>
      <c r="T121" s="234"/>
      <c r="U121" s="234"/>
      <c r="V121" s="234"/>
      <c r="W121" s="234"/>
      <c r="X121" s="234"/>
      <c r="Y121" s="234"/>
      <c r="Z121" s="234"/>
      <c r="AA121" s="234"/>
      <c r="AB121" s="234"/>
      <c r="AC121" s="234"/>
      <c r="BR121" s="234"/>
      <c r="BS121" s="234"/>
      <c r="BT121" s="234"/>
      <c r="BU121" s="234"/>
      <c r="BV121" s="234"/>
      <c r="BW121" s="234"/>
      <c r="BX121" s="234"/>
      <c r="BY121" s="234"/>
      <c r="BZ121" s="234"/>
      <c r="CA121" s="234"/>
      <c r="CB121" s="234"/>
      <c r="CC121" s="234"/>
      <c r="CD121" s="234"/>
      <c r="CE121" s="234"/>
      <c r="CF121" s="234"/>
      <c r="CG121" s="234"/>
    </row>
    <row r="122" spans="1:85" ht="16.5" x14ac:dyDescent="0.3">
      <c r="A122" s="234"/>
      <c r="B122" s="234"/>
      <c r="C122" s="234"/>
      <c r="D122" s="234"/>
      <c r="E122" s="234"/>
      <c r="F122" s="234"/>
      <c r="G122" s="234"/>
      <c r="H122" s="234"/>
      <c r="I122" s="234"/>
      <c r="J122" s="65" t="s">
        <v>409</v>
      </c>
      <c r="K122" s="234"/>
      <c r="L122" s="234"/>
      <c r="M122" s="234"/>
      <c r="N122" s="234"/>
      <c r="O122" s="234"/>
      <c r="P122" s="234"/>
      <c r="Q122" s="234"/>
      <c r="R122" s="234"/>
      <c r="S122" s="234"/>
      <c r="T122" s="234"/>
      <c r="U122" s="234"/>
      <c r="V122" s="234"/>
      <c r="W122" s="234"/>
      <c r="X122" s="234"/>
      <c r="Y122" s="234"/>
      <c r="Z122" s="234"/>
      <c r="AA122" s="234"/>
      <c r="AB122" s="234"/>
      <c r="AC122" s="234"/>
      <c r="BR122" s="234"/>
      <c r="BS122" s="234"/>
      <c r="BT122" s="234"/>
      <c r="BU122" s="234"/>
      <c r="BV122" s="234"/>
      <c r="BW122" s="234"/>
      <c r="BX122" s="234"/>
      <c r="BY122" s="234"/>
      <c r="BZ122" s="234"/>
      <c r="CA122" s="234"/>
      <c r="CB122" s="234"/>
      <c r="CC122" s="234"/>
      <c r="CD122" s="234"/>
      <c r="CE122" s="234"/>
      <c r="CF122" s="234"/>
      <c r="CG122" s="234"/>
    </row>
    <row r="123" spans="1:85" x14ac:dyDescent="0.2">
      <c r="A123" s="234"/>
      <c r="B123" s="234"/>
      <c r="C123" s="234"/>
      <c r="D123" s="234"/>
      <c r="E123" s="234"/>
      <c r="F123" s="234"/>
      <c r="G123" s="234"/>
      <c r="H123" s="234"/>
      <c r="J123" s="234"/>
      <c r="K123" s="234"/>
      <c r="L123" s="234"/>
      <c r="M123" s="234"/>
      <c r="N123" s="234"/>
      <c r="O123" s="234"/>
      <c r="P123" s="234"/>
      <c r="Q123" s="234"/>
      <c r="R123" s="234"/>
      <c r="S123" s="234"/>
      <c r="T123" s="234"/>
      <c r="U123" s="234"/>
      <c r="V123" s="234"/>
      <c r="W123" s="234"/>
      <c r="X123" s="234"/>
      <c r="Y123" s="234"/>
      <c r="Z123" s="234"/>
      <c r="AA123" s="234"/>
      <c r="AB123" s="234"/>
      <c r="AC123" s="234"/>
      <c r="BR123" s="234"/>
      <c r="BS123" s="234"/>
      <c r="BT123" s="234"/>
      <c r="BU123" s="234"/>
      <c r="BV123" s="234"/>
      <c r="BW123" s="234"/>
      <c r="BX123" s="234"/>
      <c r="BY123" s="234"/>
      <c r="BZ123" s="234"/>
      <c r="CA123" s="234"/>
      <c r="CB123" s="234"/>
      <c r="CC123" s="234"/>
      <c r="CD123" s="234"/>
      <c r="CE123" s="234"/>
      <c r="CF123" s="234"/>
      <c r="CG123" s="234"/>
    </row>
    <row r="124" spans="1:85" x14ac:dyDescent="0.2">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BR124" s="234"/>
      <c r="BS124" s="234"/>
      <c r="BT124" s="234"/>
      <c r="BU124" s="234"/>
      <c r="BV124" s="234"/>
      <c r="BW124" s="234"/>
      <c r="BX124" s="234"/>
      <c r="BY124" s="234"/>
      <c r="BZ124" s="234"/>
      <c r="CA124" s="234"/>
      <c r="CB124" s="234"/>
      <c r="CC124" s="234"/>
      <c r="CD124" s="234"/>
      <c r="CE124" s="234"/>
      <c r="CF124" s="234"/>
      <c r="CG124" s="234"/>
    </row>
    <row r="125" spans="1:85" ht="15" x14ac:dyDescent="0.25">
      <c r="A125" s="234"/>
      <c r="B125" s="249" t="s">
        <v>61</v>
      </c>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BR125" s="234"/>
      <c r="BS125" s="234"/>
      <c r="BT125" s="234"/>
      <c r="BU125" s="234"/>
      <c r="BV125" s="234"/>
      <c r="BW125" s="234"/>
      <c r="BX125" s="234"/>
      <c r="BY125" s="234"/>
      <c r="BZ125" s="234"/>
      <c r="CA125" s="234"/>
      <c r="CB125" s="234"/>
      <c r="CC125" s="234"/>
      <c r="CD125" s="234"/>
      <c r="CE125" s="234"/>
      <c r="CF125" s="234"/>
      <c r="CG125" s="234"/>
    </row>
    <row r="126" spans="1:85" ht="15" x14ac:dyDescent="0.25">
      <c r="A126" s="234"/>
      <c r="B126" s="249"/>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BR126" s="234"/>
      <c r="BS126" s="234"/>
      <c r="BT126" s="234"/>
      <c r="BU126" s="234"/>
      <c r="BV126" s="234"/>
      <c r="BW126" s="234"/>
      <c r="BX126" s="234"/>
      <c r="BY126" s="234"/>
      <c r="BZ126" s="234"/>
      <c r="CA126" s="234"/>
      <c r="CB126" s="234"/>
      <c r="CC126" s="234"/>
      <c r="CD126" s="234"/>
      <c r="CE126" s="234"/>
      <c r="CF126" s="234"/>
      <c r="CG126" s="234"/>
    </row>
    <row r="127" spans="1:85" ht="15" x14ac:dyDescent="0.25">
      <c r="A127" s="234"/>
      <c r="B127" s="249"/>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BR127" s="234"/>
      <c r="BS127" s="234"/>
      <c r="BT127" s="234"/>
      <c r="BU127" s="234"/>
      <c r="BV127" s="234"/>
      <c r="BW127" s="234"/>
      <c r="BX127" s="234"/>
      <c r="BY127" s="234"/>
      <c r="BZ127" s="234"/>
      <c r="CA127" s="234"/>
      <c r="CB127" s="234"/>
      <c r="CC127" s="234"/>
      <c r="CD127" s="234"/>
      <c r="CE127" s="234"/>
      <c r="CF127" s="234"/>
      <c r="CG127" s="234"/>
    </row>
    <row r="128" spans="1:85" ht="15" x14ac:dyDescent="0.25">
      <c r="A128" s="234"/>
      <c r="B128" s="249"/>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BR128" s="234"/>
      <c r="BS128" s="234"/>
      <c r="BT128" s="234"/>
      <c r="BU128" s="234"/>
      <c r="BV128" s="234"/>
      <c r="BW128" s="234"/>
      <c r="BX128" s="234"/>
      <c r="BY128" s="234"/>
      <c r="BZ128" s="234"/>
      <c r="CA128" s="234"/>
      <c r="CB128" s="234"/>
      <c r="CC128" s="234"/>
      <c r="CD128" s="234"/>
      <c r="CE128" s="234"/>
      <c r="CF128" s="234"/>
      <c r="CG128" s="234"/>
    </row>
    <row r="129" spans="1:85" x14ac:dyDescent="0.2">
      <c r="A129" s="234"/>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BR129" s="234"/>
      <c r="BS129" s="234"/>
      <c r="BT129" s="234"/>
      <c r="BU129" s="234"/>
      <c r="BV129" s="234"/>
      <c r="BW129" s="234"/>
      <c r="BX129" s="234"/>
      <c r="BY129" s="234"/>
      <c r="BZ129" s="234"/>
      <c r="CA129" s="234"/>
      <c r="CB129" s="234"/>
      <c r="CC129" s="234"/>
      <c r="CD129" s="234"/>
      <c r="CE129" s="234"/>
      <c r="CF129" s="234"/>
      <c r="CG129" s="234"/>
    </row>
    <row r="130" spans="1:85" ht="15" x14ac:dyDescent="0.2">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V130" s="761"/>
      <c r="AW130" s="761"/>
      <c r="AX130" s="761"/>
      <c r="AY130" s="761"/>
      <c r="AZ130" s="762"/>
      <c r="BA130" s="762"/>
      <c r="BB130" s="762"/>
      <c r="BC130" s="762"/>
      <c r="BR130" s="234"/>
      <c r="BS130" s="234"/>
      <c r="BT130" s="234"/>
      <c r="BU130" s="234"/>
      <c r="BV130" s="234"/>
      <c r="BW130" s="234"/>
      <c r="BX130" s="234"/>
      <c r="BY130" s="234"/>
      <c r="BZ130" s="234"/>
      <c r="CA130" s="234"/>
      <c r="CB130" s="234"/>
      <c r="CC130" s="234"/>
      <c r="CD130" s="234"/>
      <c r="CE130" s="234"/>
      <c r="CF130" s="234"/>
      <c r="CG130" s="234"/>
    </row>
    <row r="131" spans="1:85" x14ac:dyDescent="0.2">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BR131" s="234"/>
      <c r="BS131" s="234"/>
      <c r="BT131" s="234"/>
      <c r="BU131" s="234"/>
      <c r="BV131" s="234"/>
      <c r="BW131" s="234"/>
      <c r="BX131" s="234"/>
      <c r="BY131" s="234"/>
      <c r="BZ131" s="234"/>
      <c r="CA131" s="234"/>
      <c r="CB131" s="234"/>
      <c r="CC131" s="234"/>
      <c r="CD131" s="234"/>
      <c r="CE131" s="234"/>
      <c r="CF131" s="234"/>
      <c r="CG131" s="234"/>
    </row>
    <row r="132" spans="1:85" ht="15" thickBot="1" x14ac:dyDescent="0.25">
      <c r="A132" s="234"/>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BR132" s="234"/>
      <c r="BS132" s="234"/>
      <c r="BT132" s="234"/>
      <c r="BU132" s="234"/>
      <c r="BV132" s="234"/>
      <c r="BW132" s="234"/>
      <c r="BX132" s="234"/>
      <c r="BY132" s="234"/>
      <c r="BZ132" s="234"/>
      <c r="CA132" s="234"/>
      <c r="CB132" s="234"/>
      <c r="CC132" s="234"/>
      <c r="CD132" s="234"/>
      <c r="CE132" s="234"/>
      <c r="CF132" s="234"/>
      <c r="CG132" s="234"/>
    </row>
    <row r="133" spans="1:85" ht="76.5" customHeight="1" thickBot="1" x14ac:dyDescent="0.25">
      <c r="A133" s="234"/>
      <c r="B133" s="1033" t="s">
        <v>0</v>
      </c>
      <c r="C133" s="1024" t="s">
        <v>110</v>
      </c>
      <c r="D133" s="1026" t="s">
        <v>57</v>
      </c>
      <c r="E133" s="1026" t="s">
        <v>453</v>
      </c>
      <c r="F133" s="1026" t="s">
        <v>423</v>
      </c>
      <c r="G133" s="1026" t="s">
        <v>621</v>
      </c>
      <c r="H133" s="1026" t="s">
        <v>622</v>
      </c>
      <c r="I133" s="1026" t="s">
        <v>623</v>
      </c>
      <c r="J133" s="1026" t="s">
        <v>624</v>
      </c>
      <c r="K133" s="750" t="s">
        <v>659</v>
      </c>
      <c r="L133" s="750" t="s">
        <v>659</v>
      </c>
      <c r="M133" s="750" t="s">
        <v>659</v>
      </c>
      <c r="N133" s="750" t="s">
        <v>659</v>
      </c>
      <c r="O133" s="1026" t="s">
        <v>424</v>
      </c>
      <c r="P133" s="1038" t="s">
        <v>456</v>
      </c>
      <c r="Q133" s="1026" t="s">
        <v>621</v>
      </c>
      <c r="R133" s="1026" t="s">
        <v>622</v>
      </c>
      <c r="S133" s="1026" t="s">
        <v>623</v>
      </c>
      <c r="T133" s="1026" t="s">
        <v>624</v>
      </c>
      <c r="U133" s="750" t="s">
        <v>659</v>
      </c>
      <c r="V133" s="750" t="s">
        <v>659</v>
      </c>
      <c r="W133" s="750" t="s">
        <v>659</v>
      </c>
      <c r="X133" s="750" t="s">
        <v>659</v>
      </c>
      <c r="Y133" s="234"/>
      <c r="Z133" s="234"/>
      <c r="AA133" s="234"/>
      <c r="AB133" s="234"/>
      <c r="AC133" s="234"/>
      <c r="AP133" s="234"/>
      <c r="AQ133" s="234"/>
      <c r="BR133" s="234"/>
      <c r="BS133" s="234"/>
      <c r="BT133" s="234"/>
      <c r="BU133" s="234"/>
      <c r="BV133" s="234"/>
      <c r="BW133" s="234"/>
      <c r="BX133" s="234"/>
      <c r="BY133" s="234"/>
      <c r="BZ133" s="234"/>
      <c r="CA133" s="234"/>
      <c r="CB133" s="234"/>
      <c r="CC133" s="234"/>
      <c r="CD133" s="234"/>
      <c r="CE133" s="234"/>
      <c r="CF133" s="234"/>
      <c r="CG133" s="234"/>
    </row>
    <row r="134" spans="1:85" ht="30.75" customHeight="1" thickBot="1" x14ac:dyDescent="0.25">
      <c r="A134" s="234"/>
      <c r="B134" s="1034"/>
      <c r="C134" s="1025"/>
      <c r="D134" s="1027"/>
      <c r="E134" s="1027"/>
      <c r="F134" s="1027"/>
      <c r="G134" s="1027"/>
      <c r="H134" s="1027"/>
      <c r="I134" s="1027"/>
      <c r="J134" s="1027"/>
      <c r="K134" s="833" t="s">
        <v>658</v>
      </c>
      <c r="L134" s="833" t="s">
        <v>658</v>
      </c>
      <c r="M134" s="833" t="s">
        <v>658</v>
      </c>
      <c r="N134" s="833" t="s">
        <v>658</v>
      </c>
      <c r="O134" s="1027"/>
      <c r="P134" s="1039"/>
      <c r="Q134" s="1027"/>
      <c r="R134" s="1027"/>
      <c r="S134" s="1027"/>
      <c r="T134" s="1027"/>
      <c r="U134" s="763" t="str">
        <f>K134</f>
        <v>Enter Other By-Product Gas Here</v>
      </c>
      <c r="V134" s="763" t="str">
        <f t="shared" ref="V134:W134" si="16">L134</f>
        <v>Enter Other By-Product Gas Here</v>
      </c>
      <c r="W134" s="763" t="str">
        <f t="shared" si="16"/>
        <v>Enter Other By-Product Gas Here</v>
      </c>
      <c r="X134" s="763" t="str">
        <f>N134</f>
        <v>Enter Other By-Product Gas Here</v>
      </c>
      <c r="Y134" s="234"/>
      <c r="Z134" s="234"/>
      <c r="AA134" s="234"/>
      <c r="AB134" s="234"/>
      <c r="AC134" s="234"/>
      <c r="AD134" s="198" t="str">
        <f>IF(C133="","",C133)</f>
        <v>[i] Input Gas</v>
      </c>
      <c r="AE134" s="351"/>
      <c r="AF134" s="764" t="s">
        <v>450</v>
      </c>
      <c r="AG134" s="765" t="s">
        <v>451</v>
      </c>
      <c r="AH134" s="766" t="s">
        <v>452</v>
      </c>
      <c r="AI134" s="766" t="s">
        <v>457</v>
      </c>
      <c r="AJ134" s="767" t="s">
        <v>664</v>
      </c>
      <c r="AK134" s="767" t="s">
        <v>665</v>
      </c>
      <c r="AL134" s="767" t="s">
        <v>666</v>
      </c>
      <c r="AM134" s="767" t="s">
        <v>667</v>
      </c>
      <c r="AO134" s="234"/>
      <c r="AP134" s="241" t="str">
        <f t="shared" ref="AP134:AP151" si="17">F108</f>
        <v>[i] Input Gas</v>
      </c>
      <c r="AQ134" s="235">
        <f>SUMIF($M$128:$M$145,AP134,$N$128:$N$145)</f>
        <v>0</v>
      </c>
      <c r="AR134" s="235">
        <f>SUMIF($B$128:$B$145,$AO134,$D$128:$D$145)</f>
        <v>0</v>
      </c>
      <c r="AS134" s="235">
        <f>IF(AP134="","",IF(AR134=0,0,AQ134/AR134))</f>
        <v>0</v>
      </c>
      <c r="AT134" s="1000" t="s">
        <v>49</v>
      </c>
      <c r="AU134" s="1000"/>
      <c r="AV134" s="1000"/>
      <c r="AW134" s="1000" t="s">
        <v>50</v>
      </c>
      <c r="AX134" s="1000"/>
      <c r="AY134" s="1000"/>
      <c r="AZ134" s="1000" t="s">
        <v>52</v>
      </c>
      <c r="BA134" s="1000"/>
      <c r="BB134" s="1000"/>
      <c r="BC134" s="1000" t="s">
        <v>51</v>
      </c>
      <c r="BD134" s="1000"/>
      <c r="BE134" s="1000"/>
      <c r="BF134" s="1000" t="s">
        <v>660</v>
      </c>
      <c r="BG134" s="1000"/>
      <c r="BH134" s="1000"/>
      <c r="BI134" s="1000" t="s">
        <v>661</v>
      </c>
      <c r="BJ134" s="1000"/>
      <c r="BK134" s="1000"/>
      <c r="BL134" s="1000" t="s">
        <v>662</v>
      </c>
      <c r="BM134" s="1000"/>
      <c r="BN134" s="1000"/>
      <c r="BO134" s="1000" t="s">
        <v>663</v>
      </c>
      <c r="BP134" s="1000"/>
      <c r="BQ134" s="1000"/>
      <c r="BR134" s="234"/>
      <c r="BS134" s="234"/>
      <c r="BT134" s="234"/>
      <c r="BU134" s="234"/>
      <c r="BV134" s="234"/>
      <c r="BW134" s="234"/>
      <c r="BX134" s="234"/>
      <c r="BY134" s="234"/>
      <c r="BZ134" s="234"/>
      <c r="CA134" s="234"/>
      <c r="CB134" s="234"/>
      <c r="CC134" s="234"/>
      <c r="CD134" s="234"/>
      <c r="CE134" s="234"/>
      <c r="CF134" s="234"/>
      <c r="CG134" s="234"/>
    </row>
    <row r="135" spans="1:85" ht="18" customHeight="1" x14ac:dyDescent="0.2">
      <c r="A135" s="234"/>
      <c r="B135" s="1031" t="str">
        <f>IF(B109="","",CONCATENATE(B109," - ",C109,", ",D109,", ",IF(E109="","",E109)))</f>
        <v/>
      </c>
      <c r="C135" s="131"/>
      <c r="D135" s="528"/>
      <c r="E135" s="513"/>
      <c r="F135" s="827"/>
      <c r="G135" s="827"/>
      <c r="H135" s="827"/>
      <c r="I135" s="827"/>
      <c r="J135" s="827"/>
      <c r="K135" s="827"/>
      <c r="L135" s="827"/>
      <c r="M135" s="827"/>
      <c r="N135" s="827"/>
      <c r="O135" s="768" t="str">
        <f t="shared" ref="O135:O146" si="18">IF(C135="","",IF(D135="",0,VLOOKUP(D135,$B$86:$E$97,4,FALSE)))</f>
        <v/>
      </c>
      <c r="P135" s="559" t="str">
        <f>IF($C135="","",IF($D135="",0,F135*$O135))</f>
        <v/>
      </c>
      <c r="Q135" s="559" t="str">
        <f t="shared" ref="Q135:X135" si="19">IF($C135="","",IF($D135="",0,G135*$O135))</f>
        <v/>
      </c>
      <c r="R135" s="559" t="str">
        <f t="shared" si="19"/>
        <v/>
      </c>
      <c r="S135" s="559" t="str">
        <f t="shared" si="19"/>
        <v/>
      </c>
      <c r="T135" s="559" t="str">
        <f t="shared" si="19"/>
        <v/>
      </c>
      <c r="U135" s="559" t="str">
        <f t="shared" si="19"/>
        <v/>
      </c>
      <c r="V135" s="559" t="str">
        <f t="shared" si="19"/>
        <v/>
      </c>
      <c r="W135" s="559" t="str">
        <f t="shared" si="19"/>
        <v/>
      </c>
      <c r="X135" s="559" t="str">
        <f t="shared" si="19"/>
        <v/>
      </c>
      <c r="Y135" s="234"/>
      <c r="Z135" s="234"/>
      <c r="AA135" s="234"/>
      <c r="AB135" s="234"/>
      <c r="AC135" s="234"/>
      <c r="AD135" s="198" t="str">
        <f t="shared" ref="AD135:AD146" si="20">IF(C135="","",C135)</f>
        <v/>
      </c>
      <c r="AE135" s="351" t="str">
        <f>IF($AD135="","",$E135*P135)</f>
        <v/>
      </c>
      <c r="AF135" s="351" t="str">
        <f t="shared" ref="AF135:AM135" si="21">IF($AD135="","",$E135*Q135)</f>
        <v/>
      </c>
      <c r="AG135" s="351" t="str">
        <f t="shared" si="21"/>
        <v/>
      </c>
      <c r="AH135" s="351" t="str">
        <f t="shared" si="21"/>
        <v/>
      </c>
      <c r="AI135" s="351" t="str">
        <f t="shared" si="21"/>
        <v/>
      </c>
      <c r="AJ135" s="351" t="str">
        <f t="shared" si="21"/>
        <v/>
      </c>
      <c r="AK135" s="351" t="str">
        <f t="shared" si="21"/>
        <v/>
      </c>
      <c r="AL135" s="351" t="str">
        <f t="shared" si="21"/>
        <v/>
      </c>
      <c r="AM135" s="351" t="str">
        <f t="shared" si="21"/>
        <v/>
      </c>
      <c r="AN135" s="240" t="str">
        <f t="shared" ref="AN135:AN146" si="22">VLOOKUP(AD135,$F$109:$I$120,4,FALSE)</f>
        <v/>
      </c>
      <c r="AO135" s="234"/>
      <c r="AP135" s="241" t="str">
        <f t="shared" si="17"/>
        <v/>
      </c>
      <c r="AQ135" s="235">
        <f t="shared" ref="AQ135:AQ151" si="23">SUMIF($AD$134:$AD$151,AP135,$AE$134:$AE$151)</f>
        <v>0</v>
      </c>
      <c r="AR135" s="235">
        <f t="shared" ref="AR135:AR151" si="24">SUMIF($C$135:$C$146,$AP135,$E$135:$E$146)</f>
        <v>0</v>
      </c>
      <c r="AS135" s="235" t="str">
        <f>IF(AP135="","",IF(AR135=0,0,AQ135/AR135))</f>
        <v/>
      </c>
      <c r="AT135" s="235">
        <f>SUMIF($AD$134:$AD$151,$AP135,$AF$134:$AF$151)</f>
        <v>0</v>
      </c>
      <c r="AU135" s="235">
        <f>AR135</f>
        <v>0</v>
      </c>
      <c r="AV135" s="235" t="str">
        <f>IF($AP135="","",IF(AU135=0,0,AT135/AU135))</f>
        <v/>
      </c>
      <c r="AW135" s="235">
        <f>SUMIF($AD$134:$AD$151,$AP135,$AG$134:$AG$151)</f>
        <v>0</v>
      </c>
      <c r="AX135" s="235">
        <f>AU135</f>
        <v>0</v>
      </c>
      <c r="AY135" s="235" t="str">
        <f>IF($AP135="","",IF(AX135=0,0,AW135/AX135))</f>
        <v/>
      </c>
      <c r="AZ135" s="235">
        <f>SUMIF($AD$134:$AD$151,$AP135,$AH$134:$AH$151)</f>
        <v>0</v>
      </c>
      <c r="BA135" s="235">
        <f>AX135</f>
        <v>0</v>
      </c>
      <c r="BB135" s="235" t="str">
        <f>IF($AP135="","",IF(BA135=0,0,AZ135/BA135))</f>
        <v/>
      </c>
      <c r="BC135" s="235">
        <f>SUMIF($AD$134:$AD$151,$AP135,$AI$134:$AI$151)</f>
        <v>0</v>
      </c>
      <c r="BD135" s="235">
        <f>BA135</f>
        <v>0</v>
      </c>
      <c r="BE135" s="235" t="str">
        <f>IF($AP135="","",IF(BD135=0,0,BC135/BD135))</f>
        <v/>
      </c>
      <c r="BF135" s="235">
        <f>SUMIF($AD$134:$AD$151,$AP135,$AJ$134:$AJ$151)</f>
        <v>0</v>
      </c>
      <c r="BG135" s="235">
        <f>BD135</f>
        <v>0</v>
      </c>
      <c r="BH135" s="235" t="str">
        <f>IF($AP135="","",IF(BG135=0,0,BF135/BG135))</f>
        <v/>
      </c>
      <c r="BI135" s="235">
        <f>SUMIF($AD$134:$AD$151,$AP135,$AK$134:$AK$151)</f>
        <v>0</v>
      </c>
      <c r="BJ135" s="235">
        <f>BG135</f>
        <v>0</v>
      </c>
      <c r="BK135" s="235" t="str">
        <f>IF($AP135="","",IF(BJ135=0,0,BI135/BJ135))</f>
        <v/>
      </c>
      <c r="BL135" s="235">
        <f>SUMIF($AD$134:$AD$151,$AP135,$AL$134:$AL$151)</f>
        <v>0</v>
      </c>
      <c r="BM135" s="235">
        <f>BJ135</f>
        <v>0</v>
      </c>
      <c r="BN135" s="235" t="str">
        <f>IF($AP135="","",IF(BM135=0,0,BL135/BM135))</f>
        <v/>
      </c>
      <c r="BO135" s="235">
        <f>SUMIF($AD$134:$AD$151,$AP135,$AM$134:$AM$151)</f>
        <v>0</v>
      </c>
      <c r="BP135" s="235">
        <f>BM135</f>
        <v>0</v>
      </c>
      <c r="BQ135" s="235" t="str">
        <f>IF($AP135="","",IF(BP135=0,0,BO135/BP135))</f>
        <v/>
      </c>
      <c r="BR135" s="234" t="str">
        <f t="shared" ref="BR135:BR151" si="25">IF(AQ135=0,"",SUMIF($AD$135:$AD$151,$AP135,$AN$135:$AN$151))</f>
        <v/>
      </c>
      <c r="BS135" s="234"/>
      <c r="BT135" s="234"/>
      <c r="BU135" s="234"/>
      <c r="BV135" s="234"/>
      <c r="BW135" s="234"/>
      <c r="BX135" s="234"/>
      <c r="BY135" s="234"/>
      <c r="BZ135" s="234"/>
      <c r="CA135" s="234"/>
      <c r="CB135" s="234"/>
      <c r="CC135" s="234"/>
      <c r="CD135" s="234"/>
      <c r="CE135" s="234"/>
      <c r="CF135" s="234"/>
      <c r="CG135" s="234"/>
    </row>
    <row r="136" spans="1:85" ht="18" customHeight="1" x14ac:dyDescent="0.2">
      <c r="A136" s="234"/>
      <c r="B136" s="1031"/>
      <c r="C136" s="131"/>
      <c r="D136" s="528"/>
      <c r="E136" s="513"/>
      <c r="F136" s="827"/>
      <c r="G136" s="827"/>
      <c r="H136" s="827"/>
      <c r="I136" s="827"/>
      <c r="J136" s="827"/>
      <c r="K136" s="827"/>
      <c r="L136" s="827"/>
      <c r="M136" s="827"/>
      <c r="N136" s="827"/>
      <c r="O136" s="768" t="str">
        <f t="shared" si="18"/>
        <v/>
      </c>
      <c r="P136" s="660" t="str">
        <f t="shared" ref="P136:P146" si="26">IF($C136="","",IF($D136="",0,F136*$O136))</f>
        <v/>
      </c>
      <c r="Q136" s="660" t="str">
        <f t="shared" ref="Q136:Q146" si="27">IF($C136="","",IF($D136="",0,G136*$O136))</f>
        <v/>
      </c>
      <c r="R136" s="660" t="str">
        <f t="shared" ref="R136:R146" si="28">IF($C136="","",IF($D136="",0,H136*$O136))</f>
        <v/>
      </c>
      <c r="S136" s="660" t="str">
        <f t="shared" ref="S136:S146" si="29">IF($C136="","",IF($D136="",0,I136*$O136))</f>
        <v/>
      </c>
      <c r="T136" s="660" t="str">
        <f t="shared" ref="T136:T146" si="30">IF($C136="","",IF($D136="",0,J136*$O136))</f>
        <v/>
      </c>
      <c r="U136" s="660" t="str">
        <f t="shared" ref="U136:U146" si="31">IF($C136="","",IF($D136="",0,K136*$O136))</f>
        <v/>
      </c>
      <c r="V136" s="660" t="str">
        <f t="shared" ref="V136:V146" si="32">IF($C136="","",IF($D136="",0,L136*$O136))</f>
        <v/>
      </c>
      <c r="W136" s="660" t="str">
        <f t="shared" ref="W136:W146" si="33">IF($C136="","",IF($D136="",0,M136*$O136))</f>
        <v/>
      </c>
      <c r="X136" s="660" t="str">
        <f t="shared" ref="X136:X146" si="34">IF($C136="","",IF($D136="",0,N136*$O136))</f>
        <v/>
      </c>
      <c r="Y136" s="234"/>
      <c r="Z136" s="234"/>
      <c r="AA136" s="234"/>
      <c r="AB136" s="234"/>
      <c r="AC136" s="234"/>
      <c r="AD136" s="198" t="str">
        <f t="shared" si="20"/>
        <v/>
      </c>
      <c r="AE136" s="351" t="str">
        <f t="shared" ref="AE136:AE146" si="35">IF($AD136="","",$E136*P136)</f>
        <v/>
      </c>
      <c r="AF136" s="351" t="str">
        <f t="shared" ref="AF136:AF146" si="36">IF($AD136="","",$E136*Q136)</f>
        <v/>
      </c>
      <c r="AG136" s="351" t="str">
        <f t="shared" ref="AG136:AG146" si="37">IF($AD136="","",$E136*R136)</f>
        <v/>
      </c>
      <c r="AH136" s="351" t="str">
        <f t="shared" ref="AH136:AH146" si="38">IF($AD136="","",$E136*S136)</f>
        <v/>
      </c>
      <c r="AI136" s="351" t="str">
        <f t="shared" ref="AI136:AI146" si="39">IF($AD136="","",$E136*T136)</f>
        <v/>
      </c>
      <c r="AJ136" s="351" t="str">
        <f t="shared" ref="AJ136:AJ146" si="40">IF($AD136="","",$E136*U136)</f>
        <v/>
      </c>
      <c r="AK136" s="351" t="str">
        <f t="shared" ref="AK136:AK146" si="41">IF($AD136="","",$E136*V136)</f>
        <v/>
      </c>
      <c r="AL136" s="351" t="str">
        <f t="shared" ref="AL136:AL146" si="42">IF($AD136="","",$E136*W136)</f>
        <v/>
      </c>
      <c r="AM136" s="351" t="str">
        <f t="shared" ref="AM136:AM146" si="43">IF($AD136="","",$E136*X136)</f>
        <v/>
      </c>
      <c r="AN136" s="240" t="str">
        <f t="shared" si="22"/>
        <v/>
      </c>
      <c r="AO136" s="234"/>
      <c r="AP136" s="241" t="str">
        <f t="shared" si="17"/>
        <v/>
      </c>
      <c r="AQ136" s="235">
        <f t="shared" si="23"/>
        <v>0</v>
      </c>
      <c r="AR136" s="235">
        <f t="shared" si="24"/>
        <v>0</v>
      </c>
      <c r="AS136" s="235" t="str">
        <f>IF(AP136="","",IF(AR136=0,0,AQ136/AR136))</f>
        <v/>
      </c>
      <c r="AT136" s="235">
        <f t="shared" ref="AT136:AT151" si="44">SUMIF($AD$134:$AD$151,$AP136,$AF$134:$AF$151)</f>
        <v>0</v>
      </c>
      <c r="AU136" s="235">
        <f t="shared" ref="AU136:AU151" si="45">AR136</f>
        <v>0</v>
      </c>
      <c r="AV136" s="235" t="str">
        <f t="shared" ref="AV136:AV151" si="46">IF($AP136="","",IF(AU136=0,0,AT136/AU136))</f>
        <v/>
      </c>
      <c r="AW136" s="235">
        <f t="shared" ref="AW136:AW151" si="47">SUMIF($AD$134:$AD$151,$AP136,$AG$134:$AG$151)</f>
        <v>0</v>
      </c>
      <c r="AX136" s="235">
        <f t="shared" ref="AX136:AX151" si="48">AU136</f>
        <v>0</v>
      </c>
      <c r="AY136" s="235" t="str">
        <f t="shared" ref="AY136:AY151" si="49">IF($AP136="","",IF(AX136=0,0,AW136/AX136))</f>
        <v/>
      </c>
      <c r="AZ136" s="235">
        <f t="shared" ref="AZ136:AZ151" si="50">SUMIF($AD$134:$AD$151,$AP136,$AH$134:$AH$151)</f>
        <v>0</v>
      </c>
      <c r="BA136" s="235">
        <f t="shared" ref="BA136:BA151" si="51">AX136</f>
        <v>0</v>
      </c>
      <c r="BB136" s="235" t="str">
        <f t="shared" ref="BB136:BB151" si="52">IF($AP136="","",IF(BA136=0,0,AZ136/BA136))</f>
        <v/>
      </c>
      <c r="BC136" s="235">
        <f>SUMIF($AD$134:$AD$151,$AP136,$AI$134:$AI$151)</f>
        <v>0</v>
      </c>
      <c r="BD136" s="235">
        <f t="shared" ref="BD136:BD151" si="53">BA136</f>
        <v>0</v>
      </c>
      <c r="BE136" s="235" t="str">
        <f>IF($AP136="","",IF(BD136=0,0,BC136/BD136))</f>
        <v/>
      </c>
      <c r="BF136" s="235">
        <f t="shared" ref="BF136:BF151" si="54">SUMIF($AD$134:$AD$151,$AP136,$AJ$134:$AJ$151)</f>
        <v>0</v>
      </c>
      <c r="BG136" s="235">
        <f t="shared" ref="BG136:BG151" si="55">BD136</f>
        <v>0</v>
      </c>
      <c r="BH136" s="235" t="str">
        <f t="shared" ref="BH136:BH151" si="56">IF($AP136="","",IF(BG136=0,0,BF136/BG136))</f>
        <v/>
      </c>
      <c r="BI136" s="235">
        <f t="shared" ref="BI136:BI151" si="57">SUMIF($AD$134:$AD$151,$AP136,$AK$134:$AK$151)</f>
        <v>0</v>
      </c>
      <c r="BJ136" s="235">
        <f t="shared" ref="BJ136:BJ151" si="58">BG136</f>
        <v>0</v>
      </c>
      <c r="BK136" s="235" t="str">
        <f t="shared" ref="BK136:BK151" si="59">IF($AP136="","",IF(BJ136=0,0,BI136/BJ136))</f>
        <v/>
      </c>
      <c r="BL136" s="235">
        <f t="shared" ref="BL136:BL151" si="60">SUMIF($AD$134:$AD$151,$AP136,$AL$134:$AL$151)</f>
        <v>0</v>
      </c>
      <c r="BM136" s="235">
        <f t="shared" ref="BM136:BM151" si="61">BJ136</f>
        <v>0</v>
      </c>
      <c r="BN136" s="235" t="str">
        <f t="shared" ref="BN136:BN151" si="62">IF($AP136="","",IF(BM136=0,0,BL136/BM136))</f>
        <v/>
      </c>
      <c r="BO136" s="235">
        <f t="shared" ref="BO136:BO151" si="63">SUMIF($AD$134:$AD$151,$AP136,$AM$134:$AM$151)</f>
        <v>0</v>
      </c>
      <c r="BP136" s="235">
        <f t="shared" ref="BP136:BP151" si="64">BM136</f>
        <v>0</v>
      </c>
      <c r="BQ136" s="235" t="str">
        <f t="shared" ref="BQ136:BQ151" si="65">IF($AP136="","",IF(BP136=0,0,BO136/BP136))</f>
        <v/>
      </c>
      <c r="BR136" s="234" t="str">
        <f t="shared" si="25"/>
        <v/>
      </c>
      <c r="BS136" s="234"/>
      <c r="BT136" s="234"/>
      <c r="BU136" s="234"/>
      <c r="BV136" s="234"/>
      <c r="BW136" s="234"/>
      <c r="BX136" s="234"/>
      <c r="BY136" s="234"/>
      <c r="BZ136" s="234"/>
      <c r="CA136" s="234"/>
      <c r="CB136" s="234"/>
      <c r="CC136" s="234"/>
      <c r="CD136" s="234"/>
      <c r="CE136" s="234"/>
      <c r="CF136" s="234"/>
      <c r="CG136" s="234"/>
    </row>
    <row r="137" spans="1:85" ht="18" customHeight="1" x14ac:dyDescent="0.2">
      <c r="A137" s="234"/>
      <c r="B137" s="1031"/>
      <c r="C137" s="131"/>
      <c r="D137" s="528"/>
      <c r="E137" s="513"/>
      <c r="F137" s="827"/>
      <c r="G137" s="827"/>
      <c r="H137" s="827"/>
      <c r="I137" s="827"/>
      <c r="J137" s="827"/>
      <c r="K137" s="827"/>
      <c r="L137" s="827"/>
      <c r="M137" s="827"/>
      <c r="N137" s="827"/>
      <c r="O137" s="768" t="str">
        <f t="shared" si="18"/>
        <v/>
      </c>
      <c r="P137" s="660" t="str">
        <f t="shared" si="26"/>
        <v/>
      </c>
      <c r="Q137" s="660" t="str">
        <f t="shared" si="27"/>
        <v/>
      </c>
      <c r="R137" s="660" t="str">
        <f t="shared" si="28"/>
        <v/>
      </c>
      <c r="S137" s="660" t="str">
        <f t="shared" si="29"/>
        <v/>
      </c>
      <c r="T137" s="660" t="str">
        <f>IF($C137="","",IF($D137="",0,J137*$O137))</f>
        <v/>
      </c>
      <c r="U137" s="660" t="str">
        <f t="shared" si="31"/>
        <v/>
      </c>
      <c r="V137" s="660" t="str">
        <f t="shared" si="32"/>
        <v/>
      </c>
      <c r="W137" s="660" t="str">
        <f t="shared" si="33"/>
        <v/>
      </c>
      <c r="X137" s="660" t="str">
        <f t="shared" si="34"/>
        <v/>
      </c>
      <c r="Y137" s="234"/>
      <c r="Z137" s="234"/>
      <c r="AA137" s="234"/>
      <c r="AB137" s="234"/>
      <c r="AC137" s="234"/>
      <c r="AD137" s="198" t="str">
        <f t="shared" si="20"/>
        <v/>
      </c>
      <c r="AE137" s="351" t="str">
        <f t="shared" si="35"/>
        <v/>
      </c>
      <c r="AF137" s="351" t="str">
        <f t="shared" si="36"/>
        <v/>
      </c>
      <c r="AG137" s="351" t="str">
        <f t="shared" si="37"/>
        <v/>
      </c>
      <c r="AH137" s="351" t="str">
        <f t="shared" si="38"/>
        <v/>
      </c>
      <c r="AI137" s="351" t="str">
        <f t="shared" si="39"/>
        <v/>
      </c>
      <c r="AJ137" s="351" t="str">
        <f t="shared" si="40"/>
        <v/>
      </c>
      <c r="AK137" s="351" t="str">
        <f t="shared" si="41"/>
        <v/>
      </c>
      <c r="AL137" s="351" t="str">
        <f t="shared" si="42"/>
        <v/>
      </c>
      <c r="AM137" s="351" t="str">
        <f t="shared" si="43"/>
        <v/>
      </c>
      <c r="AN137" s="240" t="str">
        <f t="shared" si="22"/>
        <v/>
      </c>
      <c r="AO137" s="234"/>
      <c r="AP137" s="241" t="str">
        <f t="shared" si="17"/>
        <v/>
      </c>
      <c r="AQ137" s="235">
        <f t="shared" si="23"/>
        <v>0</v>
      </c>
      <c r="AR137" s="235">
        <f t="shared" si="24"/>
        <v>0</v>
      </c>
      <c r="AS137" s="235" t="str">
        <f t="shared" ref="AS137:AS151" si="66">IF(AP137="","",IF(AR137=0,0,AQ137/AR137))</f>
        <v/>
      </c>
      <c r="AT137" s="235">
        <f t="shared" si="44"/>
        <v>0</v>
      </c>
      <c r="AU137" s="235">
        <f t="shared" si="45"/>
        <v>0</v>
      </c>
      <c r="AV137" s="235" t="str">
        <f t="shared" si="46"/>
        <v/>
      </c>
      <c r="AW137" s="235">
        <f t="shared" si="47"/>
        <v>0</v>
      </c>
      <c r="AX137" s="235">
        <f t="shared" si="48"/>
        <v>0</v>
      </c>
      <c r="AY137" s="235" t="str">
        <f t="shared" si="49"/>
        <v/>
      </c>
      <c r="AZ137" s="235">
        <f t="shared" si="50"/>
        <v>0</v>
      </c>
      <c r="BA137" s="235">
        <f t="shared" si="51"/>
        <v>0</v>
      </c>
      <c r="BB137" s="235" t="str">
        <f t="shared" si="52"/>
        <v/>
      </c>
      <c r="BC137" s="235">
        <f t="shared" ref="BC137:BC151" si="67">SUMIF($AD$134:$AD$151,$AP137,$AI$134:$AI$151)</f>
        <v>0</v>
      </c>
      <c r="BD137" s="235">
        <f t="shared" si="53"/>
        <v>0</v>
      </c>
      <c r="BE137" s="235" t="str">
        <f t="shared" ref="BE137:BE151" si="68">IF($AP137="","",IF(BD137=0,0,BC137/BD137))</f>
        <v/>
      </c>
      <c r="BF137" s="235">
        <f t="shared" si="54"/>
        <v>0</v>
      </c>
      <c r="BG137" s="235">
        <f t="shared" si="55"/>
        <v>0</v>
      </c>
      <c r="BH137" s="235" t="str">
        <f t="shared" si="56"/>
        <v/>
      </c>
      <c r="BI137" s="235">
        <f t="shared" si="57"/>
        <v>0</v>
      </c>
      <c r="BJ137" s="235">
        <f t="shared" si="58"/>
        <v>0</v>
      </c>
      <c r="BK137" s="235" t="str">
        <f t="shared" si="59"/>
        <v/>
      </c>
      <c r="BL137" s="235">
        <f t="shared" si="60"/>
        <v>0</v>
      </c>
      <c r="BM137" s="235">
        <f t="shared" si="61"/>
        <v>0</v>
      </c>
      <c r="BN137" s="235" t="str">
        <f t="shared" si="62"/>
        <v/>
      </c>
      <c r="BO137" s="235">
        <f t="shared" si="63"/>
        <v>0</v>
      </c>
      <c r="BP137" s="235">
        <f t="shared" si="64"/>
        <v>0</v>
      </c>
      <c r="BQ137" s="235" t="str">
        <f t="shared" si="65"/>
        <v/>
      </c>
      <c r="BR137" s="234" t="str">
        <f t="shared" si="25"/>
        <v/>
      </c>
      <c r="BS137" s="234"/>
      <c r="BT137" s="234"/>
      <c r="BU137" s="234"/>
      <c r="BV137" s="234"/>
      <c r="BW137" s="234"/>
      <c r="BX137" s="234"/>
      <c r="BY137" s="234"/>
      <c r="BZ137" s="234"/>
      <c r="CA137" s="234"/>
      <c r="CB137" s="234"/>
      <c r="CC137" s="234"/>
      <c r="CD137" s="234"/>
      <c r="CE137" s="234"/>
      <c r="CF137" s="234"/>
      <c r="CG137" s="234"/>
    </row>
    <row r="138" spans="1:85" ht="18" customHeight="1" x14ac:dyDescent="0.2">
      <c r="A138" s="234"/>
      <c r="B138" s="1031"/>
      <c r="C138" s="131"/>
      <c r="D138" s="528"/>
      <c r="E138" s="513"/>
      <c r="F138" s="827"/>
      <c r="G138" s="827"/>
      <c r="H138" s="827"/>
      <c r="I138" s="827"/>
      <c r="J138" s="827"/>
      <c r="K138" s="827"/>
      <c r="L138" s="827"/>
      <c r="M138" s="827"/>
      <c r="N138" s="827"/>
      <c r="O138" s="768" t="str">
        <f t="shared" si="18"/>
        <v/>
      </c>
      <c r="P138" s="660" t="str">
        <f t="shared" si="26"/>
        <v/>
      </c>
      <c r="Q138" s="660" t="str">
        <f t="shared" si="27"/>
        <v/>
      </c>
      <c r="R138" s="660" t="str">
        <f t="shared" si="28"/>
        <v/>
      </c>
      <c r="S138" s="660" t="str">
        <f t="shared" si="29"/>
        <v/>
      </c>
      <c r="T138" s="660" t="str">
        <f t="shared" si="30"/>
        <v/>
      </c>
      <c r="U138" s="660" t="str">
        <f t="shared" si="31"/>
        <v/>
      </c>
      <c r="V138" s="660" t="str">
        <f t="shared" si="32"/>
        <v/>
      </c>
      <c r="W138" s="660" t="str">
        <f>IF($C138="","",IF($D138="",0,M138*$O138))</f>
        <v/>
      </c>
      <c r="X138" s="660" t="str">
        <f t="shared" si="34"/>
        <v/>
      </c>
      <c r="Y138" s="234"/>
      <c r="Z138" s="234"/>
      <c r="AA138" s="234"/>
      <c r="AB138" s="234"/>
      <c r="AC138" s="234"/>
      <c r="AD138" s="198" t="str">
        <f t="shared" si="20"/>
        <v/>
      </c>
      <c r="AE138" s="351" t="str">
        <f t="shared" si="35"/>
        <v/>
      </c>
      <c r="AF138" s="351" t="str">
        <f t="shared" si="36"/>
        <v/>
      </c>
      <c r="AG138" s="351" t="str">
        <f t="shared" si="37"/>
        <v/>
      </c>
      <c r="AH138" s="351" t="str">
        <f t="shared" si="38"/>
        <v/>
      </c>
      <c r="AI138" s="351" t="str">
        <f t="shared" si="39"/>
        <v/>
      </c>
      <c r="AJ138" s="351" t="str">
        <f t="shared" si="40"/>
        <v/>
      </c>
      <c r="AK138" s="351" t="str">
        <f t="shared" si="41"/>
        <v/>
      </c>
      <c r="AL138" s="351" t="str">
        <f t="shared" si="42"/>
        <v/>
      </c>
      <c r="AM138" s="351" t="str">
        <f t="shared" si="43"/>
        <v/>
      </c>
      <c r="AN138" s="240" t="str">
        <f t="shared" si="22"/>
        <v/>
      </c>
      <c r="AO138" s="234"/>
      <c r="AP138" s="241" t="str">
        <f t="shared" si="17"/>
        <v/>
      </c>
      <c r="AQ138" s="235">
        <f t="shared" si="23"/>
        <v>0</v>
      </c>
      <c r="AR138" s="235">
        <f t="shared" si="24"/>
        <v>0</v>
      </c>
      <c r="AS138" s="235" t="str">
        <f t="shared" si="66"/>
        <v/>
      </c>
      <c r="AT138" s="235">
        <f t="shared" si="44"/>
        <v>0</v>
      </c>
      <c r="AU138" s="235">
        <f t="shared" si="45"/>
        <v>0</v>
      </c>
      <c r="AV138" s="235" t="str">
        <f t="shared" si="46"/>
        <v/>
      </c>
      <c r="AW138" s="235">
        <f t="shared" si="47"/>
        <v>0</v>
      </c>
      <c r="AX138" s="235">
        <f t="shared" si="48"/>
        <v>0</v>
      </c>
      <c r="AY138" s="235" t="str">
        <f t="shared" si="49"/>
        <v/>
      </c>
      <c r="AZ138" s="235">
        <f t="shared" si="50"/>
        <v>0</v>
      </c>
      <c r="BA138" s="235">
        <f t="shared" si="51"/>
        <v>0</v>
      </c>
      <c r="BB138" s="235" t="str">
        <f t="shared" si="52"/>
        <v/>
      </c>
      <c r="BC138" s="235">
        <f t="shared" si="67"/>
        <v>0</v>
      </c>
      <c r="BD138" s="235">
        <f t="shared" si="53"/>
        <v>0</v>
      </c>
      <c r="BE138" s="235" t="str">
        <f t="shared" si="68"/>
        <v/>
      </c>
      <c r="BF138" s="235">
        <f t="shared" si="54"/>
        <v>0</v>
      </c>
      <c r="BG138" s="235">
        <f t="shared" si="55"/>
        <v>0</v>
      </c>
      <c r="BH138" s="235" t="str">
        <f t="shared" si="56"/>
        <v/>
      </c>
      <c r="BI138" s="235">
        <f t="shared" si="57"/>
        <v>0</v>
      </c>
      <c r="BJ138" s="235">
        <f t="shared" si="58"/>
        <v>0</v>
      </c>
      <c r="BK138" s="235" t="str">
        <f t="shared" si="59"/>
        <v/>
      </c>
      <c r="BL138" s="235">
        <f t="shared" si="60"/>
        <v>0</v>
      </c>
      <c r="BM138" s="235">
        <f t="shared" si="61"/>
        <v>0</v>
      </c>
      <c r="BN138" s="235" t="str">
        <f t="shared" si="62"/>
        <v/>
      </c>
      <c r="BO138" s="235">
        <f t="shared" si="63"/>
        <v>0</v>
      </c>
      <c r="BP138" s="235">
        <f t="shared" si="64"/>
        <v>0</v>
      </c>
      <c r="BQ138" s="235" t="str">
        <f t="shared" si="65"/>
        <v/>
      </c>
      <c r="BR138" s="234" t="str">
        <f t="shared" si="25"/>
        <v/>
      </c>
      <c r="BS138" s="234"/>
      <c r="BT138" s="234"/>
      <c r="BU138" s="234"/>
      <c r="BV138" s="234"/>
      <c r="BW138" s="234"/>
      <c r="BX138" s="234"/>
      <c r="BY138" s="234"/>
      <c r="BZ138" s="234"/>
      <c r="CA138" s="234"/>
      <c r="CB138" s="234"/>
      <c r="CC138" s="234"/>
      <c r="CD138" s="234"/>
      <c r="CE138" s="234"/>
      <c r="CF138" s="234"/>
      <c r="CG138" s="234"/>
    </row>
    <row r="139" spans="1:85" ht="18" customHeight="1" x14ac:dyDescent="0.2">
      <c r="A139" s="234"/>
      <c r="B139" s="1031"/>
      <c r="C139" s="131"/>
      <c r="D139" s="528"/>
      <c r="E139" s="513"/>
      <c r="F139" s="827"/>
      <c r="G139" s="827"/>
      <c r="H139" s="827"/>
      <c r="I139" s="828"/>
      <c r="J139" s="827"/>
      <c r="K139" s="827"/>
      <c r="L139" s="828"/>
      <c r="M139" s="827"/>
      <c r="N139" s="829"/>
      <c r="O139" s="768" t="str">
        <f t="shared" si="18"/>
        <v/>
      </c>
      <c r="P139" s="660" t="str">
        <f t="shared" si="26"/>
        <v/>
      </c>
      <c r="Q139" s="660" t="str">
        <f t="shared" si="27"/>
        <v/>
      </c>
      <c r="R139" s="660" t="str">
        <f t="shared" si="28"/>
        <v/>
      </c>
      <c r="S139" s="660" t="str">
        <f t="shared" si="29"/>
        <v/>
      </c>
      <c r="T139" s="660" t="str">
        <f t="shared" si="30"/>
        <v/>
      </c>
      <c r="U139" s="660" t="str">
        <f t="shared" si="31"/>
        <v/>
      </c>
      <c r="V139" s="660" t="str">
        <f t="shared" si="32"/>
        <v/>
      </c>
      <c r="W139" s="660" t="str">
        <f t="shared" si="33"/>
        <v/>
      </c>
      <c r="X139" s="660" t="str">
        <f t="shared" si="34"/>
        <v/>
      </c>
      <c r="Y139" s="234"/>
      <c r="Z139" s="234"/>
      <c r="AA139" s="234"/>
      <c r="AB139" s="234"/>
      <c r="AC139" s="234"/>
      <c r="AD139" s="198" t="str">
        <f t="shared" si="20"/>
        <v/>
      </c>
      <c r="AE139" s="351" t="str">
        <f t="shared" si="35"/>
        <v/>
      </c>
      <c r="AF139" s="351" t="str">
        <f t="shared" si="36"/>
        <v/>
      </c>
      <c r="AG139" s="351" t="str">
        <f t="shared" si="37"/>
        <v/>
      </c>
      <c r="AH139" s="351" t="str">
        <f t="shared" si="38"/>
        <v/>
      </c>
      <c r="AI139" s="351" t="str">
        <f t="shared" si="39"/>
        <v/>
      </c>
      <c r="AJ139" s="351" t="str">
        <f t="shared" si="40"/>
        <v/>
      </c>
      <c r="AK139" s="351" t="str">
        <f t="shared" si="41"/>
        <v/>
      </c>
      <c r="AL139" s="351" t="str">
        <f t="shared" si="42"/>
        <v/>
      </c>
      <c r="AM139" s="351" t="str">
        <f t="shared" si="43"/>
        <v/>
      </c>
      <c r="AN139" s="240" t="str">
        <f t="shared" si="22"/>
        <v/>
      </c>
      <c r="AO139" s="234"/>
      <c r="AP139" s="241" t="str">
        <f t="shared" si="17"/>
        <v/>
      </c>
      <c r="AQ139" s="235">
        <f t="shared" si="23"/>
        <v>0</v>
      </c>
      <c r="AR139" s="235">
        <f t="shared" si="24"/>
        <v>0</v>
      </c>
      <c r="AS139" s="235" t="str">
        <f t="shared" si="66"/>
        <v/>
      </c>
      <c r="AT139" s="235">
        <f t="shared" si="44"/>
        <v>0</v>
      </c>
      <c r="AU139" s="235">
        <f t="shared" si="45"/>
        <v>0</v>
      </c>
      <c r="AV139" s="235" t="str">
        <f t="shared" si="46"/>
        <v/>
      </c>
      <c r="AW139" s="235">
        <f t="shared" si="47"/>
        <v>0</v>
      </c>
      <c r="AX139" s="235">
        <f t="shared" si="48"/>
        <v>0</v>
      </c>
      <c r="AY139" s="235" t="str">
        <f t="shared" si="49"/>
        <v/>
      </c>
      <c r="AZ139" s="235">
        <f t="shared" si="50"/>
        <v>0</v>
      </c>
      <c r="BA139" s="235">
        <f t="shared" si="51"/>
        <v>0</v>
      </c>
      <c r="BB139" s="235" t="str">
        <f t="shared" si="52"/>
        <v/>
      </c>
      <c r="BC139" s="235">
        <f t="shared" si="67"/>
        <v>0</v>
      </c>
      <c r="BD139" s="235">
        <f t="shared" si="53"/>
        <v>0</v>
      </c>
      <c r="BE139" s="235" t="str">
        <f t="shared" si="68"/>
        <v/>
      </c>
      <c r="BF139" s="235">
        <f t="shared" si="54"/>
        <v>0</v>
      </c>
      <c r="BG139" s="235">
        <f t="shared" si="55"/>
        <v>0</v>
      </c>
      <c r="BH139" s="235" t="str">
        <f t="shared" si="56"/>
        <v/>
      </c>
      <c r="BI139" s="235">
        <f t="shared" si="57"/>
        <v>0</v>
      </c>
      <c r="BJ139" s="235">
        <f t="shared" si="58"/>
        <v>0</v>
      </c>
      <c r="BK139" s="235" t="str">
        <f t="shared" si="59"/>
        <v/>
      </c>
      <c r="BL139" s="235">
        <f t="shared" si="60"/>
        <v>0</v>
      </c>
      <c r="BM139" s="235">
        <f t="shared" si="61"/>
        <v>0</v>
      </c>
      <c r="BN139" s="235" t="str">
        <f t="shared" si="62"/>
        <v/>
      </c>
      <c r="BO139" s="235">
        <f t="shared" si="63"/>
        <v>0</v>
      </c>
      <c r="BP139" s="235">
        <f t="shared" si="64"/>
        <v>0</v>
      </c>
      <c r="BQ139" s="235" t="str">
        <f t="shared" si="65"/>
        <v/>
      </c>
      <c r="BR139" s="234" t="str">
        <f t="shared" si="25"/>
        <v/>
      </c>
      <c r="BS139" s="234"/>
      <c r="BT139" s="234"/>
      <c r="BU139" s="234"/>
      <c r="BV139" s="234"/>
      <c r="BW139" s="234"/>
      <c r="BX139" s="234"/>
      <c r="BY139" s="234"/>
      <c r="BZ139" s="234"/>
      <c r="CA139" s="234"/>
      <c r="CB139" s="234"/>
      <c r="CC139" s="234"/>
      <c r="CD139" s="234"/>
      <c r="CE139" s="234"/>
      <c r="CF139" s="234"/>
      <c r="CG139" s="234"/>
    </row>
    <row r="140" spans="1:85" ht="18" customHeight="1" x14ac:dyDescent="0.2">
      <c r="A140" s="234"/>
      <c r="B140" s="1031"/>
      <c r="C140" s="131"/>
      <c r="D140" s="528"/>
      <c r="E140" s="513"/>
      <c r="F140" s="827"/>
      <c r="G140" s="827"/>
      <c r="H140" s="827"/>
      <c r="I140" s="828"/>
      <c r="J140" s="827"/>
      <c r="K140" s="827"/>
      <c r="L140" s="828"/>
      <c r="M140" s="827"/>
      <c r="N140" s="829"/>
      <c r="O140" s="768" t="str">
        <f t="shared" si="18"/>
        <v/>
      </c>
      <c r="P140" s="660" t="str">
        <f t="shared" si="26"/>
        <v/>
      </c>
      <c r="Q140" s="660" t="str">
        <f t="shared" si="27"/>
        <v/>
      </c>
      <c r="R140" s="660" t="str">
        <f t="shared" si="28"/>
        <v/>
      </c>
      <c r="S140" s="660" t="str">
        <f t="shared" si="29"/>
        <v/>
      </c>
      <c r="T140" s="660" t="str">
        <f t="shared" si="30"/>
        <v/>
      </c>
      <c r="U140" s="660" t="str">
        <f t="shared" si="31"/>
        <v/>
      </c>
      <c r="V140" s="660" t="str">
        <f t="shared" si="32"/>
        <v/>
      </c>
      <c r="W140" s="660" t="str">
        <f t="shared" si="33"/>
        <v/>
      </c>
      <c r="X140" s="660" t="str">
        <f t="shared" si="34"/>
        <v/>
      </c>
      <c r="Y140" s="234"/>
      <c r="Z140" s="234"/>
      <c r="AA140" s="234"/>
      <c r="AB140" s="234"/>
      <c r="AC140" s="234"/>
      <c r="AD140" s="198" t="str">
        <f t="shared" si="20"/>
        <v/>
      </c>
      <c r="AE140" s="351" t="str">
        <f t="shared" si="35"/>
        <v/>
      </c>
      <c r="AF140" s="351" t="str">
        <f t="shared" si="36"/>
        <v/>
      </c>
      <c r="AG140" s="351" t="str">
        <f t="shared" si="37"/>
        <v/>
      </c>
      <c r="AH140" s="351" t="str">
        <f t="shared" si="38"/>
        <v/>
      </c>
      <c r="AI140" s="351" t="str">
        <f t="shared" si="39"/>
        <v/>
      </c>
      <c r="AJ140" s="351" t="str">
        <f t="shared" si="40"/>
        <v/>
      </c>
      <c r="AK140" s="351" t="str">
        <f t="shared" si="41"/>
        <v/>
      </c>
      <c r="AL140" s="351" t="str">
        <f t="shared" si="42"/>
        <v/>
      </c>
      <c r="AM140" s="351" t="str">
        <f t="shared" si="43"/>
        <v/>
      </c>
      <c r="AN140" s="240" t="str">
        <f t="shared" si="22"/>
        <v/>
      </c>
      <c r="AO140" s="234"/>
      <c r="AP140" s="241" t="str">
        <f t="shared" si="17"/>
        <v/>
      </c>
      <c r="AQ140" s="235">
        <f t="shared" si="23"/>
        <v>0</v>
      </c>
      <c r="AR140" s="235">
        <f t="shared" si="24"/>
        <v>0</v>
      </c>
      <c r="AS140" s="235" t="str">
        <f t="shared" si="66"/>
        <v/>
      </c>
      <c r="AT140" s="235">
        <f t="shared" si="44"/>
        <v>0</v>
      </c>
      <c r="AU140" s="235">
        <f t="shared" si="45"/>
        <v>0</v>
      </c>
      <c r="AV140" s="235" t="str">
        <f t="shared" si="46"/>
        <v/>
      </c>
      <c r="AW140" s="235">
        <f t="shared" si="47"/>
        <v>0</v>
      </c>
      <c r="AX140" s="235">
        <f t="shared" si="48"/>
        <v>0</v>
      </c>
      <c r="AY140" s="235" t="str">
        <f t="shared" si="49"/>
        <v/>
      </c>
      <c r="AZ140" s="235">
        <f t="shared" si="50"/>
        <v>0</v>
      </c>
      <c r="BA140" s="235">
        <f t="shared" si="51"/>
        <v>0</v>
      </c>
      <c r="BB140" s="235" t="str">
        <f t="shared" si="52"/>
        <v/>
      </c>
      <c r="BC140" s="235">
        <f t="shared" si="67"/>
        <v>0</v>
      </c>
      <c r="BD140" s="235">
        <f t="shared" si="53"/>
        <v>0</v>
      </c>
      <c r="BE140" s="235" t="str">
        <f t="shared" si="68"/>
        <v/>
      </c>
      <c r="BF140" s="235">
        <f t="shared" si="54"/>
        <v>0</v>
      </c>
      <c r="BG140" s="235">
        <f t="shared" si="55"/>
        <v>0</v>
      </c>
      <c r="BH140" s="235" t="str">
        <f t="shared" si="56"/>
        <v/>
      </c>
      <c r="BI140" s="235">
        <f t="shared" si="57"/>
        <v>0</v>
      </c>
      <c r="BJ140" s="235">
        <f t="shared" si="58"/>
        <v>0</v>
      </c>
      <c r="BK140" s="235" t="str">
        <f t="shared" si="59"/>
        <v/>
      </c>
      <c r="BL140" s="235">
        <f t="shared" si="60"/>
        <v>0</v>
      </c>
      <c r="BM140" s="235">
        <f t="shared" si="61"/>
        <v>0</v>
      </c>
      <c r="BN140" s="235" t="str">
        <f t="shared" si="62"/>
        <v/>
      </c>
      <c r="BO140" s="235">
        <f t="shared" si="63"/>
        <v>0</v>
      </c>
      <c r="BP140" s="235">
        <f t="shared" si="64"/>
        <v>0</v>
      </c>
      <c r="BQ140" s="235" t="str">
        <f t="shared" si="65"/>
        <v/>
      </c>
      <c r="BR140" s="234" t="str">
        <f t="shared" si="25"/>
        <v/>
      </c>
      <c r="BS140" s="234"/>
      <c r="BT140" s="234"/>
      <c r="BU140" s="234"/>
      <c r="BV140" s="234"/>
      <c r="BW140" s="234"/>
      <c r="BX140" s="234"/>
      <c r="BY140" s="234"/>
      <c r="BZ140" s="234"/>
      <c r="CA140" s="234"/>
      <c r="CB140" s="234"/>
      <c r="CC140" s="234"/>
      <c r="CD140" s="234"/>
      <c r="CE140" s="234"/>
      <c r="CF140" s="234"/>
      <c r="CG140" s="234"/>
    </row>
    <row r="141" spans="1:85" ht="18" customHeight="1" x14ac:dyDescent="0.2">
      <c r="A141" s="234"/>
      <c r="B141" s="1031"/>
      <c r="C141" s="131"/>
      <c r="D141" s="528"/>
      <c r="E141" s="513"/>
      <c r="F141" s="827"/>
      <c r="G141" s="827"/>
      <c r="H141" s="827"/>
      <c r="I141" s="828"/>
      <c r="J141" s="827"/>
      <c r="K141" s="827"/>
      <c r="L141" s="828"/>
      <c r="M141" s="827"/>
      <c r="N141" s="829"/>
      <c r="O141" s="768" t="str">
        <f t="shared" si="18"/>
        <v/>
      </c>
      <c r="P141" s="660" t="str">
        <f t="shared" si="26"/>
        <v/>
      </c>
      <c r="Q141" s="660" t="str">
        <f t="shared" si="27"/>
        <v/>
      </c>
      <c r="R141" s="660" t="str">
        <f t="shared" si="28"/>
        <v/>
      </c>
      <c r="S141" s="660" t="str">
        <f t="shared" si="29"/>
        <v/>
      </c>
      <c r="T141" s="660" t="str">
        <f t="shared" si="30"/>
        <v/>
      </c>
      <c r="U141" s="660" t="str">
        <f t="shared" si="31"/>
        <v/>
      </c>
      <c r="V141" s="660" t="str">
        <f t="shared" si="32"/>
        <v/>
      </c>
      <c r="W141" s="660" t="str">
        <f t="shared" si="33"/>
        <v/>
      </c>
      <c r="X141" s="660" t="str">
        <f t="shared" si="34"/>
        <v/>
      </c>
      <c r="Y141" s="234"/>
      <c r="Z141" s="234"/>
      <c r="AA141" s="234"/>
      <c r="AB141" s="234"/>
      <c r="AC141" s="234"/>
      <c r="AD141" s="198" t="str">
        <f t="shared" si="20"/>
        <v/>
      </c>
      <c r="AE141" s="351" t="str">
        <f t="shared" si="35"/>
        <v/>
      </c>
      <c r="AF141" s="351" t="str">
        <f t="shared" si="36"/>
        <v/>
      </c>
      <c r="AG141" s="351" t="str">
        <f t="shared" si="37"/>
        <v/>
      </c>
      <c r="AH141" s="351" t="str">
        <f t="shared" si="38"/>
        <v/>
      </c>
      <c r="AI141" s="351" t="str">
        <f t="shared" si="39"/>
        <v/>
      </c>
      <c r="AJ141" s="351" t="str">
        <f t="shared" si="40"/>
        <v/>
      </c>
      <c r="AK141" s="351" t="str">
        <f t="shared" si="41"/>
        <v/>
      </c>
      <c r="AL141" s="351" t="str">
        <f t="shared" si="42"/>
        <v/>
      </c>
      <c r="AM141" s="351" t="str">
        <f t="shared" si="43"/>
        <v/>
      </c>
      <c r="AN141" s="240" t="str">
        <f t="shared" si="22"/>
        <v/>
      </c>
      <c r="AO141" s="234"/>
      <c r="AP141" s="241" t="str">
        <f t="shared" si="17"/>
        <v/>
      </c>
      <c r="AQ141" s="235">
        <f t="shared" si="23"/>
        <v>0</v>
      </c>
      <c r="AR141" s="235">
        <f t="shared" si="24"/>
        <v>0</v>
      </c>
      <c r="AS141" s="235" t="str">
        <f t="shared" si="66"/>
        <v/>
      </c>
      <c r="AT141" s="235">
        <f t="shared" si="44"/>
        <v>0</v>
      </c>
      <c r="AU141" s="235">
        <f t="shared" si="45"/>
        <v>0</v>
      </c>
      <c r="AV141" s="235" t="str">
        <f t="shared" si="46"/>
        <v/>
      </c>
      <c r="AW141" s="235">
        <f t="shared" si="47"/>
        <v>0</v>
      </c>
      <c r="AX141" s="235">
        <f t="shared" si="48"/>
        <v>0</v>
      </c>
      <c r="AY141" s="235" t="str">
        <f t="shared" si="49"/>
        <v/>
      </c>
      <c r="AZ141" s="235">
        <f t="shared" si="50"/>
        <v>0</v>
      </c>
      <c r="BA141" s="235">
        <f t="shared" si="51"/>
        <v>0</v>
      </c>
      <c r="BB141" s="235" t="str">
        <f t="shared" si="52"/>
        <v/>
      </c>
      <c r="BC141" s="235">
        <f t="shared" si="67"/>
        <v>0</v>
      </c>
      <c r="BD141" s="235">
        <f t="shared" si="53"/>
        <v>0</v>
      </c>
      <c r="BE141" s="235" t="str">
        <f t="shared" si="68"/>
        <v/>
      </c>
      <c r="BF141" s="235">
        <f t="shared" si="54"/>
        <v>0</v>
      </c>
      <c r="BG141" s="235">
        <f t="shared" si="55"/>
        <v>0</v>
      </c>
      <c r="BH141" s="235" t="str">
        <f t="shared" si="56"/>
        <v/>
      </c>
      <c r="BI141" s="235">
        <f t="shared" si="57"/>
        <v>0</v>
      </c>
      <c r="BJ141" s="235">
        <f t="shared" si="58"/>
        <v>0</v>
      </c>
      <c r="BK141" s="235" t="str">
        <f t="shared" si="59"/>
        <v/>
      </c>
      <c r="BL141" s="235">
        <f t="shared" si="60"/>
        <v>0</v>
      </c>
      <c r="BM141" s="235">
        <f t="shared" si="61"/>
        <v>0</v>
      </c>
      <c r="BN141" s="235" t="str">
        <f t="shared" si="62"/>
        <v/>
      </c>
      <c r="BO141" s="235">
        <f t="shared" si="63"/>
        <v>0</v>
      </c>
      <c r="BP141" s="235">
        <f t="shared" si="64"/>
        <v>0</v>
      </c>
      <c r="BQ141" s="235" t="str">
        <f t="shared" si="65"/>
        <v/>
      </c>
      <c r="BR141" s="234" t="str">
        <f t="shared" si="25"/>
        <v/>
      </c>
      <c r="BS141" s="234"/>
      <c r="BT141" s="234"/>
      <c r="BU141" s="234"/>
      <c r="BV141" s="234"/>
      <c r="BW141" s="234"/>
      <c r="BX141" s="234"/>
      <c r="BY141" s="234"/>
      <c r="BZ141" s="234"/>
      <c r="CA141" s="234"/>
      <c r="CB141" s="234"/>
      <c r="CC141" s="234"/>
      <c r="CD141" s="234"/>
      <c r="CE141" s="234"/>
      <c r="CF141" s="234"/>
      <c r="CG141" s="234"/>
    </row>
    <row r="142" spans="1:85" ht="18" customHeight="1" x14ac:dyDescent="0.2">
      <c r="A142" s="234"/>
      <c r="B142" s="1031"/>
      <c r="C142" s="131"/>
      <c r="D142" s="528"/>
      <c r="E142" s="513"/>
      <c r="F142" s="827"/>
      <c r="G142" s="827"/>
      <c r="H142" s="827"/>
      <c r="I142" s="828"/>
      <c r="J142" s="827"/>
      <c r="K142" s="827"/>
      <c r="L142" s="828"/>
      <c r="M142" s="827"/>
      <c r="N142" s="829"/>
      <c r="O142" s="768" t="str">
        <f t="shared" si="18"/>
        <v/>
      </c>
      <c r="P142" s="660" t="str">
        <f t="shared" si="26"/>
        <v/>
      </c>
      <c r="Q142" s="660" t="str">
        <f t="shared" si="27"/>
        <v/>
      </c>
      <c r="R142" s="660" t="str">
        <f t="shared" si="28"/>
        <v/>
      </c>
      <c r="S142" s="660" t="str">
        <f t="shared" si="29"/>
        <v/>
      </c>
      <c r="T142" s="660" t="str">
        <f t="shared" si="30"/>
        <v/>
      </c>
      <c r="U142" s="660" t="str">
        <f t="shared" si="31"/>
        <v/>
      </c>
      <c r="V142" s="660" t="str">
        <f t="shared" si="32"/>
        <v/>
      </c>
      <c r="W142" s="660" t="str">
        <f t="shared" si="33"/>
        <v/>
      </c>
      <c r="X142" s="660" t="str">
        <f t="shared" si="34"/>
        <v/>
      </c>
      <c r="Y142" s="234"/>
      <c r="Z142" s="234"/>
      <c r="AA142" s="234"/>
      <c r="AB142" s="234"/>
      <c r="AC142" s="234"/>
      <c r="AD142" s="198" t="str">
        <f t="shared" si="20"/>
        <v/>
      </c>
      <c r="AE142" s="351" t="str">
        <f t="shared" si="35"/>
        <v/>
      </c>
      <c r="AF142" s="351" t="str">
        <f t="shared" si="36"/>
        <v/>
      </c>
      <c r="AG142" s="351" t="str">
        <f t="shared" si="37"/>
        <v/>
      </c>
      <c r="AH142" s="351" t="str">
        <f t="shared" si="38"/>
        <v/>
      </c>
      <c r="AI142" s="351" t="str">
        <f t="shared" si="39"/>
        <v/>
      </c>
      <c r="AJ142" s="351" t="str">
        <f t="shared" si="40"/>
        <v/>
      </c>
      <c r="AK142" s="351" t="str">
        <f t="shared" si="41"/>
        <v/>
      </c>
      <c r="AL142" s="351" t="str">
        <f t="shared" si="42"/>
        <v/>
      </c>
      <c r="AM142" s="351" t="str">
        <f t="shared" si="43"/>
        <v/>
      </c>
      <c r="AN142" s="240" t="str">
        <f t="shared" si="22"/>
        <v/>
      </c>
      <c r="AO142" s="234"/>
      <c r="AP142" s="241" t="str">
        <f t="shared" si="17"/>
        <v/>
      </c>
      <c r="AQ142" s="235">
        <f t="shared" si="23"/>
        <v>0</v>
      </c>
      <c r="AR142" s="235">
        <f t="shared" si="24"/>
        <v>0</v>
      </c>
      <c r="AS142" s="235" t="str">
        <f t="shared" si="66"/>
        <v/>
      </c>
      <c r="AT142" s="235">
        <f t="shared" si="44"/>
        <v>0</v>
      </c>
      <c r="AU142" s="235">
        <f t="shared" si="45"/>
        <v>0</v>
      </c>
      <c r="AV142" s="235" t="str">
        <f t="shared" si="46"/>
        <v/>
      </c>
      <c r="AW142" s="235">
        <f t="shared" si="47"/>
        <v>0</v>
      </c>
      <c r="AX142" s="235">
        <f t="shared" si="48"/>
        <v>0</v>
      </c>
      <c r="AY142" s="235" t="str">
        <f t="shared" si="49"/>
        <v/>
      </c>
      <c r="AZ142" s="235">
        <f t="shared" si="50"/>
        <v>0</v>
      </c>
      <c r="BA142" s="235">
        <f t="shared" si="51"/>
        <v>0</v>
      </c>
      <c r="BB142" s="235" t="str">
        <f t="shared" si="52"/>
        <v/>
      </c>
      <c r="BC142" s="235">
        <f t="shared" si="67"/>
        <v>0</v>
      </c>
      <c r="BD142" s="235">
        <f t="shared" si="53"/>
        <v>0</v>
      </c>
      <c r="BE142" s="235" t="str">
        <f t="shared" si="68"/>
        <v/>
      </c>
      <c r="BF142" s="235">
        <f t="shared" si="54"/>
        <v>0</v>
      </c>
      <c r="BG142" s="235">
        <f t="shared" si="55"/>
        <v>0</v>
      </c>
      <c r="BH142" s="235" t="str">
        <f t="shared" si="56"/>
        <v/>
      </c>
      <c r="BI142" s="235">
        <f t="shared" si="57"/>
        <v>0</v>
      </c>
      <c r="BJ142" s="235">
        <f t="shared" si="58"/>
        <v>0</v>
      </c>
      <c r="BK142" s="235" t="str">
        <f t="shared" si="59"/>
        <v/>
      </c>
      <c r="BL142" s="235">
        <f t="shared" si="60"/>
        <v>0</v>
      </c>
      <c r="BM142" s="235">
        <f t="shared" si="61"/>
        <v>0</v>
      </c>
      <c r="BN142" s="235" t="str">
        <f t="shared" si="62"/>
        <v/>
      </c>
      <c r="BO142" s="235">
        <f t="shared" si="63"/>
        <v>0</v>
      </c>
      <c r="BP142" s="235">
        <f t="shared" si="64"/>
        <v>0</v>
      </c>
      <c r="BQ142" s="235" t="str">
        <f t="shared" si="65"/>
        <v/>
      </c>
      <c r="BR142" s="234" t="str">
        <f t="shared" si="25"/>
        <v/>
      </c>
      <c r="BS142" s="234"/>
      <c r="BT142" s="234"/>
      <c r="BU142" s="234"/>
      <c r="BV142" s="234"/>
      <c r="BW142" s="234"/>
      <c r="BX142" s="234"/>
      <c r="BY142" s="234"/>
      <c r="BZ142" s="234"/>
      <c r="CA142" s="234"/>
      <c r="CB142" s="234"/>
      <c r="CC142" s="234"/>
      <c r="CD142" s="234"/>
      <c r="CE142" s="234"/>
      <c r="CF142" s="234"/>
      <c r="CG142" s="234"/>
    </row>
    <row r="143" spans="1:85" ht="18" customHeight="1" x14ac:dyDescent="0.2">
      <c r="A143" s="234"/>
      <c r="B143" s="1031"/>
      <c r="C143" s="131"/>
      <c r="D143" s="528"/>
      <c r="E143" s="513"/>
      <c r="F143" s="827"/>
      <c r="G143" s="827"/>
      <c r="H143" s="827"/>
      <c r="I143" s="828"/>
      <c r="J143" s="827"/>
      <c r="K143" s="827"/>
      <c r="L143" s="828"/>
      <c r="M143" s="827"/>
      <c r="N143" s="829"/>
      <c r="O143" s="768" t="str">
        <f t="shared" si="18"/>
        <v/>
      </c>
      <c r="P143" s="660" t="str">
        <f t="shared" si="26"/>
        <v/>
      </c>
      <c r="Q143" s="660" t="str">
        <f t="shared" si="27"/>
        <v/>
      </c>
      <c r="R143" s="660" t="str">
        <f t="shared" si="28"/>
        <v/>
      </c>
      <c r="S143" s="660" t="str">
        <f t="shared" si="29"/>
        <v/>
      </c>
      <c r="T143" s="660" t="str">
        <f t="shared" si="30"/>
        <v/>
      </c>
      <c r="U143" s="660" t="str">
        <f t="shared" si="31"/>
        <v/>
      </c>
      <c r="V143" s="660" t="str">
        <f t="shared" si="32"/>
        <v/>
      </c>
      <c r="W143" s="660" t="str">
        <f t="shared" si="33"/>
        <v/>
      </c>
      <c r="X143" s="660" t="str">
        <f t="shared" si="34"/>
        <v/>
      </c>
      <c r="Y143" s="234"/>
      <c r="Z143" s="234"/>
      <c r="AA143" s="234"/>
      <c r="AB143" s="234"/>
      <c r="AC143" s="234"/>
      <c r="AD143" s="198" t="str">
        <f t="shared" si="20"/>
        <v/>
      </c>
      <c r="AE143" s="351" t="str">
        <f t="shared" si="35"/>
        <v/>
      </c>
      <c r="AF143" s="351" t="str">
        <f t="shared" si="36"/>
        <v/>
      </c>
      <c r="AG143" s="351" t="str">
        <f t="shared" si="37"/>
        <v/>
      </c>
      <c r="AH143" s="351" t="str">
        <f t="shared" si="38"/>
        <v/>
      </c>
      <c r="AI143" s="351" t="str">
        <f t="shared" si="39"/>
        <v/>
      </c>
      <c r="AJ143" s="351" t="str">
        <f t="shared" si="40"/>
        <v/>
      </c>
      <c r="AK143" s="351" t="str">
        <f t="shared" si="41"/>
        <v/>
      </c>
      <c r="AL143" s="351" t="str">
        <f t="shared" si="42"/>
        <v/>
      </c>
      <c r="AM143" s="351" t="str">
        <f t="shared" si="43"/>
        <v/>
      </c>
      <c r="AN143" s="240" t="str">
        <f t="shared" si="22"/>
        <v/>
      </c>
      <c r="AO143" s="234"/>
      <c r="AP143" s="241" t="str">
        <f t="shared" si="17"/>
        <v/>
      </c>
      <c r="AQ143" s="235">
        <f t="shared" si="23"/>
        <v>0</v>
      </c>
      <c r="AR143" s="235">
        <f t="shared" si="24"/>
        <v>0</v>
      </c>
      <c r="AS143" s="235" t="str">
        <f t="shared" si="66"/>
        <v/>
      </c>
      <c r="AT143" s="235">
        <f t="shared" si="44"/>
        <v>0</v>
      </c>
      <c r="AU143" s="235">
        <f t="shared" si="45"/>
        <v>0</v>
      </c>
      <c r="AV143" s="235" t="str">
        <f t="shared" si="46"/>
        <v/>
      </c>
      <c r="AW143" s="235">
        <f t="shared" si="47"/>
        <v>0</v>
      </c>
      <c r="AX143" s="235">
        <f t="shared" si="48"/>
        <v>0</v>
      </c>
      <c r="AY143" s="235" t="str">
        <f t="shared" si="49"/>
        <v/>
      </c>
      <c r="AZ143" s="235">
        <f t="shared" si="50"/>
        <v>0</v>
      </c>
      <c r="BA143" s="235">
        <f t="shared" si="51"/>
        <v>0</v>
      </c>
      <c r="BB143" s="235" t="str">
        <f t="shared" si="52"/>
        <v/>
      </c>
      <c r="BC143" s="235">
        <f t="shared" si="67"/>
        <v>0</v>
      </c>
      <c r="BD143" s="235">
        <f t="shared" si="53"/>
        <v>0</v>
      </c>
      <c r="BE143" s="235" t="str">
        <f t="shared" si="68"/>
        <v/>
      </c>
      <c r="BF143" s="235">
        <f t="shared" si="54"/>
        <v>0</v>
      </c>
      <c r="BG143" s="235">
        <f t="shared" si="55"/>
        <v>0</v>
      </c>
      <c r="BH143" s="235" t="str">
        <f t="shared" si="56"/>
        <v/>
      </c>
      <c r="BI143" s="235">
        <f t="shared" si="57"/>
        <v>0</v>
      </c>
      <c r="BJ143" s="235">
        <f t="shared" si="58"/>
        <v>0</v>
      </c>
      <c r="BK143" s="235" t="str">
        <f t="shared" si="59"/>
        <v/>
      </c>
      <c r="BL143" s="235">
        <f t="shared" si="60"/>
        <v>0</v>
      </c>
      <c r="BM143" s="235">
        <f t="shared" si="61"/>
        <v>0</v>
      </c>
      <c r="BN143" s="235" t="str">
        <f t="shared" si="62"/>
        <v/>
      </c>
      <c r="BO143" s="235">
        <f t="shared" si="63"/>
        <v>0</v>
      </c>
      <c r="BP143" s="235">
        <f t="shared" si="64"/>
        <v>0</v>
      </c>
      <c r="BQ143" s="235" t="str">
        <f t="shared" si="65"/>
        <v/>
      </c>
      <c r="BR143" s="234" t="str">
        <f t="shared" si="25"/>
        <v/>
      </c>
      <c r="BS143" s="234"/>
      <c r="BT143" s="234"/>
      <c r="BU143" s="234"/>
      <c r="BV143" s="234"/>
      <c r="BW143" s="234"/>
      <c r="BX143" s="234"/>
      <c r="BY143" s="234"/>
      <c r="BZ143" s="234"/>
      <c r="CA143" s="234"/>
      <c r="CB143" s="234"/>
      <c r="CC143" s="234"/>
      <c r="CD143" s="234"/>
      <c r="CE143" s="234"/>
      <c r="CF143" s="234"/>
      <c r="CG143" s="234"/>
    </row>
    <row r="144" spans="1:85" ht="18" customHeight="1" x14ac:dyDescent="0.2">
      <c r="A144" s="234"/>
      <c r="B144" s="1031"/>
      <c r="C144" s="131"/>
      <c r="D144" s="528"/>
      <c r="E144" s="513"/>
      <c r="F144" s="827"/>
      <c r="G144" s="827"/>
      <c r="H144" s="827"/>
      <c r="I144" s="828"/>
      <c r="J144" s="827"/>
      <c r="K144" s="827"/>
      <c r="L144" s="828"/>
      <c r="M144" s="827"/>
      <c r="N144" s="829"/>
      <c r="O144" s="768" t="str">
        <f t="shared" si="18"/>
        <v/>
      </c>
      <c r="P144" s="660" t="str">
        <f t="shared" si="26"/>
        <v/>
      </c>
      <c r="Q144" s="660" t="str">
        <f t="shared" si="27"/>
        <v/>
      </c>
      <c r="R144" s="660" t="str">
        <f t="shared" si="28"/>
        <v/>
      </c>
      <c r="S144" s="660" t="str">
        <f t="shared" si="29"/>
        <v/>
      </c>
      <c r="T144" s="660" t="str">
        <f t="shared" si="30"/>
        <v/>
      </c>
      <c r="U144" s="660" t="str">
        <f t="shared" si="31"/>
        <v/>
      </c>
      <c r="V144" s="660" t="str">
        <f t="shared" si="32"/>
        <v/>
      </c>
      <c r="W144" s="660" t="str">
        <f t="shared" si="33"/>
        <v/>
      </c>
      <c r="X144" s="660" t="str">
        <f t="shared" si="34"/>
        <v/>
      </c>
      <c r="Y144" s="234"/>
      <c r="Z144" s="234"/>
      <c r="AA144" s="234"/>
      <c r="AB144" s="234"/>
      <c r="AC144" s="234"/>
      <c r="AD144" s="198" t="str">
        <f t="shared" si="20"/>
        <v/>
      </c>
      <c r="AE144" s="351" t="str">
        <f t="shared" si="35"/>
        <v/>
      </c>
      <c r="AF144" s="351" t="str">
        <f t="shared" si="36"/>
        <v/>
      </c>
      <c r="AG144" s="351" t="str">
        <f t="shared" si="37"/>
        <v/>
      </c>
      <c r="AH144" s="351" t="str">
        <f t="shared" si="38"/>
        <v/>
      </c>
      <c r="AI144" s="351" t="str">
        <f t="shared" si="39"/>
        <v/>
      </c>
      <c r="AJ144" s="351" t="str">
        <f t="shared" si="40"/>
        <v/>
      </c>
      <c r="AK144" s="351" t="str">
        <f t="shared" si="41"/>
        <v/>
      </c>
      <c r="AL144" s="351" t="str">
        <f t="shared" si="42"/>
        <v/>
      </c>
      <c r="AM144" s="351" t="str">
        <f t="shared" si="43"/>
        <v/>
      </c>
      <c r="AN144" s="240" t="str">
        <f t="shared" si="22"/>
        <v/>
      </c>
      <c r="AO144" s="234"/>
      <c r="AP144" s="241" t="str">
        <f t="shared" si="17"/>
        <v/>
      </c>
      <c r="AQ144" s="235">
        <f t="shared" si="23"/>
        <v>0</v>
      </c>
      <c r="AR144" s="235">
        <f t="shared" si="24"/>
        <v>0</v>
      </c>
      <c r="AS144" s="235" t="str">
        <f t="shared" si="66"/>
        <v/>
      </c>
      <c r="AT144" s="235">
        <f t="shared" si="44"/>
        <v>0</v>
      </c>
      <c r="AU144" s="235">
        <f t="shared" si="45"/>
        <v>0</v>
      </c>
      <c r="AV144" s="235" t="str">
        <f t="shared" si="46"/>
        <v/>
      </c>
      <c r="AW144" s="235">
        <f t="shared" si="47"/>
        <v>0</v>
      </c>
      <c r="AX144" s="235">
        <f t="shared" si="48"/>
        <v>0</v>
      </c>
      <c r="AY144" s="235" t="str">
        <f t="shared" si="49"/>
        <v/>
      </c>
      <c r="AZ144" s="235">
        <f t="shared" si="50"/>
        <v>0</v>
      </c>
      <c r="BA144" s="235">
        <f t="shared" si="51"/>
        <v>0</v>
      </c>
      <c r="BB144" s="235" t="str">
        <f t="shared" si="52"/>
        <v/>
      </c>
      <c r="BC144" s="235">
        <f t="shared" si="67"/>
        <v>0</v>
      </c>
      <c r="BD144" s="235">
        <f t="shared" si="53"/>
        <v>0</v>
      </c>
      <c r="BE144" s="235" t="str">
        <f t="shared" si="68"/>
        <v/>
      </c>
      <c r="BF144" s="235">
        <f t="shared" si="54"/>
        <v>0</v>
      </c>
      <c r="BG144" s="235">
        <f t="shared" si="55"/>
        <v>0</v>
      </c>
      <c r="BH144" s="235" t="str">
        <f t="shared" si="56"/>
        <v/>
      </c>
      <c r="BI144" s="235">
        <f t="shared" si="57"/>
        <v>0</v>
      </c>
      <c r="BJ144" s="235">
        <f t="shared" si="58"/>
        <v>0</v>
      </c>
      <c r="BK144" s="235" t="str">
        <f t="shared" si="59"/>
        <v/>
      </c>
      <c r="BL144" s="235">
        <f t="shared" si="60"/>
        <v>0</v>
      </c>
      <c r="BM144" s="235">
        <f t="shared" si="61"/>
        <v>0</v>
      </c>
      <c r="BN144" s="235" t="str">
        <f t="shared" si="62"/>
        <v/>
      </c>
      <c r="BO144" s="235">
        <f t="shared" si="63"/>
        <v>0</v>
      </c>
      <c r="BP144" s="235">
        <f t="shared" si="64"/>
        <v>0</v>
      </c>
      <c r="BQ144" s="235" t="str">
        <f t="shared" si="65"/>
        <v/>
      </c>
      <c r="BR144" s="234" t="str">
        <f t="shared" si="25"/>
        <v/>
      </c>
      <c r="BS144" s="234"/>
      <c r="BT144" s="234"/>
      <c r="BU144" s="234"/>
      <c r="BV144" s="234"/>
      <c r="BW144" s="234"/>
      <c r="BX144" s="234"/>
      <c r="BY144" s="234"/>
      <c r="BZ144" s="234"/>
      <c r="CA144" s="234"/>
      <c r="CB144" s="234"/>
      <c r="CC144" s="234"/>
      <c r="CD144" s="234"/>
      <c r="CE144" s="234"/>
      <c r="CF144" s="234"/>
      <c r="CG144" s="234"/>
    </row>
    <row r="145" spans="1:85" ht="18" customHeight="1" x14ac:dyDescent="0.2">
      <c r="A145" s="234"/>
      <c r="B145" s="1031"/>
      <c r="C145" s="131"/>
      <c r="D145" s="528"/>
      <c r="E145" s="513"/>
      <c r="F145" s="827"/>
      <c r="G145" s="827"/>
      <c r="H145" s="827"/>
      <c r="I145" s="828"/>
      <c r="J145" s="827"/>
      <c r="K145" s="827"/>
      <c r="L145" s="828"/>
      <c r="M145" s="827"/>
      <c r="N145" s="829"/>
      <c r="O145" s="768" t="str">
        <f t="shared" si="18"/>
        <v/>
      </c>
      <c r="P145" s="660" t="str">
        <f t="shared" si="26"/>
        <v/>
      </c>
      <c r="Q145" s="660" t="str">
        <f t="shared" si="27"/>
        <v/>
      </c>
      <c r="R145" s="660" t="str">
        <f t="shared" si="28"/>
        <v/>
      </c>
      <c r="S145" s="660" t="str">
        <f t="shared" si="29"/>
        <v/>
      </c>
      <c r="T145" s="660" t="str">
        <f t="shared" si="30"/>
        <v/>
      </c>
      <c r="U145" s="660" t="str">
        <f t="shared" si="31"/>
        <v/>
      </c>
      <c r="V145" s="660" t="str">
        <f t="shared" si="32"/>
        <v/>
      </c>
      <c r="W145" s="660" t="str">
        <f t="shared" si="33"/>
        <v/>
      </c>
      <c r="X145" s="660" t="str">
        <f t="shared" si="34"/>
        <v/>
      </c>
      <c r="Y145" s="234"/>
      <c r="Z145" s="234"/>
      <c r="AA145" s="234"/>
      <c r="AB145" s="234"/>
      <c r="AC145" s="234"/>
      <c r="AD145" s="198" t="str">
        <f t="shared" si="20"/>
        <v/>
      </c>
      <c r="AE145" s="351" t="str">
        <f t="shared" si="35"/>
        <v/>
      </c>
      <c r="AF145" s="351" t="str">
        <f t="shared" si="36"/>
        <v/>
      </c>
      <c r="AG145" s="351" t="str">
        <f t="shared" si="37"/>
        <v/>
      </c>
      <c r="AH145" s="351" t="str">
        <f t="shared" si="38"/>
        <v/>
      </c>
      <c r="AI145" s="351" t="str">
        <f t="shared" si="39"/>
        <v/>
      </c>
      <c r="AJ145" s="351" t="str">
        <f t="shared" si="40"/>
        <v/>
      </c>
      <c r="AK145" s="351" t="str">
        <f t="shared" si="41"/>
        <v/>
      </c>
      <c r="AL145" s="351" t="str">
        <f t="shared" si="42"/>
        <v/>
      </c>
      <c r="AM145" s="351" t="str">
        <f t="shared" si="43"/>
        <v/>
      </c>
      <c r="AN145" s="240" t="str">
        <f t="shared" si="22"/>
        <v/>
      </c>
      <c r="AO145" s="234"/>
      <c r="AP145" s="241" t="str">
        <f t="shared" si="17"/>
        <v/>
      </c>
      <c r="AQ145" s="235">
        <f t="shared" si="23"/>
        <v>0</v>
      </c>
      <c r="AR145" s="235">
        <f t="shared" si="24"/>
        <v>0</v>
      </c>
      <c r="AS145" s="235" t="str">
        <f t="shared" si="66"/>
        <v/>
      </c>
      <c r="AT145" s="235">
        <f t="shared" si="44"/>
        <v>0</v>
      </c>
      <c r="AU145" s="235">
        <f t="shared" si="45"/>
        <v>0</v>
      </c>
      <c r="AV145" s="235" t="str">
        <f t="shared" si="46"/>
        <v/>
      </c>
      <c r="AW145" s="235">
        <f t="shared" si="47"/>
        <v>0</v>
      </c>
      <c r="AX145" s="235">
        <f t="shared" si="48"/>
        <v>0</v>
      </c>
      <c r="AY145" s="235" t="str">
        <f t="shared" si="49"/>
        <v/>
      </c>
      <c r="AZ145" s="235">
        <f t="shared" si="50"/>
        <v>0</v>
      </c>
      <c r="BA145" s="235">
        <f t="shared" si="51"/>
        <v>0</v>
      </c>
      <c r="BB145" s="235" t="str">
        <f t="shared" si="52"/>
        <v/>
      </c>
      <c r="BC145" s="235">
        <f t="shared" si="67"/>
        <v>0</v>
      </c>
      <c r="BD145" s="235">
        <f t="shared" si="53"/>
        <v>0</v>
      </c>
      <c r="BE145" s="235" t="str">
        <f t="shared" si="68"/>
        <v/>
      </c>
      <c r="BF145" s="235">
        <f t="shared" si="54"/>
        <v>0</v>
      </c>
      <c r="BG145" s="235">
        <f t="shared" si="55"/>
        <v>0</v>
      </c>
      <c r="BH145" s="235" t="str">
        <f t="shared" si="56"/>
        <v/>
      </c>
      <c r="BI145" s="235">
        <f t="shared" si="57"/>
        <v>0</v>
      </c>
      <c r="BJ145" s="235">
        <f t="shared" si="58"/>
        <v>0</v>
      </c>
      <c r="BK145" s="235" t="str">
        <f t="shared" si="59"/>
        <v/>
      </c>
      <c r="BL145" s="235">
        <f t="shared" si="60"/>
        <v>0</v>
      </c>
      <c r="BM145" s="235">
        <f t="shared" si="61"/>
        <v>0</v>
      </c>
      <c r="BN145" s="235" t="str">
        <f t="shared" si="62"/>
        <v/>
      </c>
      <c r="BO145" s="235">
        <f t="shared" si="63"/>
        <v>0</v>
      </c>
      <c r="BP145" s="235">
        <f t="shared" si="64"/>
        <v>0</v>
      </c>
      <c r="BQ145" s="235" t="str">
        <f t="shared" si="65"/>
        <v/>
      </c>
      <c r="BR145" s="234" t="str">
        <f t="shared" si="25"/>
        <v/>
      </c>
      <c r="BS145" s="234"/>
      <c r="BT145" s="234"/>
      <c r="BU145" s="234"/>
      <c r="BV145" s="234"/>
      <c r="BW145" s="234"/>
      <c r="BX145" s="234"/>
      <c r="BY145" s="234"/>
      <c r="BZ145" s="234"/>
      <c r="CA145" s="234"/>
      <c r="CB145" s="234"/>
      <c r="CC145" s="234"/>
      <c r="CD145" s="234"/>
      <c r="CE145" s="234"/>
      <c r="CF145" s="234"/>
      <c r="CG145" s="234"/>
    </row>
    <row r="146" spans="1:85" ht="18" customHeight="1" thickBot="1" x14ac:dyDescent="0.25">
      <c r="A146" s="234"/>
      <c r="B146" s="1032"/>
      <c r="C146" s="148"/>
      <c r="D146" s="532"/>
      <c r="E146" s="517"/>
      <c r="F146" s="830"/>
      <c r="G146" s="830"/>
      <c r="H146" s="830"/>
      <c r="I146" s="831"/>
      <c r="J146" s="830"/>
      <c r="K146" s="830"/>
      <c r="L146" s="831"/>
      <c r="M146" s="830"/>
      <c r="N146" s="832"/>
      <c r="O146" s="769" t="str">
        <f t="shared" si="18"/>
        <v/>
      </c>
      <c r="P146" s="770" t="str">
        <f t="shared" si="26"/>
        <v/>
      </c>
      <c r="Q146" s="770" t="str">
        <f t="shared" si="27"/>
        <v/>
      </c>
      <c r="R146" s="770" t="str">
        <f t="shared" si="28"/>
        <v/>
      </c>
      <c r="S146" s="770" t="str">
        <f t="shared" si="29"/>
        <v/>
      </c>
      <c r="T146" s="770" t="str">
        <f t="shared" si="30"/>
        <v/>
      </c>
      <c r="U146" s="770" t="str">
        <f t="shared" si="31"/>
        <v/>
      </c>
      <c r="V146" s="770" t="str">
        <f t="shared" si="32"/>
        <v/>
      </c>
      <c r="W146" s="770" t="str">
        <f t="shared" si="33"/>
        <v/>
      </c>
      <c r="X146" s="770" t="str">
        <f t="shared" si="34"/>
        <v/>
      </c>
      <c r="Y146" s="234"/>
      <c r="Z146" s="234"/>
      <c r="AA146" s="234"/>
      <c r="AB146" s="234"/>
      <c r="AC146" s="234"/>
      <c r="AD146" s="198" t="str">
        <f t="shared" si="20"/>
        <v/>
      </c>
      <c r="AE146" s="351" t="str">
        <f t="shared" si="35"/>
        <v/>
      </c>
      <c r="AF146" s="351" t="str">
        <f t="shared" si="36"/>
        <v/>
      </c>
      <c r="AG146" s="351" t="str">
        <f t="shared" si="37"/>
        <v/>
      </c>
      <c r="AH146" s="351" t="str">
        <f t="shared" si="38"/>
        <v/>
      </c>
      <c r="AI146" s="351" t="str">
        <f t="shared" si="39"/>
        <v/>
      </c>
      <c r="AJ146" s="351" t="str">
        <f t="shared" si="40"/>
        <v/>
      </c>
      <c r="AK146" s="351" t="str">
        <f t="shared" si="41"/>
        <v/>
      </c>
      <c r="AL146" s="351" t="str">
        <f t="shared" si="42"/>
        <v/>
      </c>
      <c r="AM146" s="351" t="str">
        <f t="shared" si="43"/>
        <v/>
      </c>
      <c r="AN146" s="240" t="str">
        <f t="shared" si="22"/>
        <v/>
      </c>
      <c r="AO146" s="234"/>
      <c r="AP146" s="241" t="str">
        <f t="shared" si="17"/>
        <v/>
      </c>
      <c r="AQ146" s="235">
        <f t="shared" si="23"/>
        <v>0</v>
      </c>
      <c r="AR146" s="235">
        <f t="shared" si="24"/>
        <v>0</v>
      </c>
      <c r="AS146" s="235" t="str">
        <f t="shared" si="66"/>
        <v/>
      </c>
      <c r="AT146" s="235">
        <f t="shared" si="44"/>
        <v>0</v>
      </c>
      <c r="AU146" s="235">
        <f t="shared" si="45"/>
        <v>0</v>
      </c>
      <c r="AV146" s="235" t="str">
        <f t="shared" si="46"/>
        <v/>
      </c>
      <c r="AW146" s="235">
        <f t="shared" si="47"/>
        <v>0</v>
      </c>
      <c r="AX146" s="235">
        <f t="shared" si="48"/>
        <v>0</v>
      </c>
      <c r="AY146" s="235" t="str">
        <f t="shared" si="49"/>
        <v/>
      </c>
      <c r="AZ146" s="235">
        <f t="shared" si="50"/>
        <v>0</v>
      </c>
      <c r="BA146" s="235">
        <f t="shared" si="51"/>
        <v>0</v>
      </c>
      <c r="BB146" s="235" t="str">
        <f t="shared" si="52"/>
        <v/>
      </c>
      <c r="BC146" s="235">
        <f t="shared" si="67"/>
        <v>0</v>
      </c>
      <c r="BD146" s="235">
        <f t="shared" si="53"/>
        <v>0</v>
      </c>
      <c r="BE146" s="235" t="str">
        <f t="shared" si="68"/>
        <v/>
      </c>
      <c r="BF146" s="235">
        <f t="shared" si="54"/>
        <v>0</v>
      </c>
      <c r="BG146" s="235">
        <f t="shared" si="55"/>
        <v>0</v>
      </c>
      <c r="BH146" s="235" t="str">
        <f t="shared" si="56"/>
        <v/>
      </c>
      <c r="BI146" s="235">
        <f t="shared" si="57"/>
        <v>0</v>
      </c>
      <c r="BJ146" s="235">
        <f t="shared" si="58"/>
        <v>0</v>
      </c>
      <c r="BK146" s="235" t="str">
        <f t="shared" si="59"/>
        <v/>
      </c>
      <c r="BL146" s="235">
        <f t="shared" si="60"/>
        <v>0</v>
      </c>
      <c r="BM146" s="235">
        <f t="shared" si="61"/>
        <v>0</v>
      </c>
      <c r="BN146" s="235" t="str">
        <f t="shared" si="62"/>
        <v/>
      </c>
      <c r="BO146" s="235">
        <f t="shared" si="63"/>
        <v>0</v>
      </c>
      <c r="BP146" s="235">
        <f t="shared" si="64"/>
        <v>0</v>
      </c>
      <c r="BQ146" s="235" t="str">
        <f t="shared" si="65"/>
        <v/>
      </c>
      <c r="BR146" s="234" t="str">
        <f t="shared" si="25"/>
        <v/>
      </c>
      <c r="BS146" s="234"/>
      <c r="BT146" s="234"/>
      <c r="BU146" s="234"/>
      <c r="BV146" s="234"/>
      <c r="BW146" s="234"/>
      <c r="BX146" s="234"/>
      <c r="BY146" s="234"/>
      <c r="BZ146" s="234"/>
      <c r="CA146" s="234"/>
      <c r="CB146" s="234"/>
      <c r="CC146" s="234"/>
      <c r="CD146" s="234"/>
      <c r="CE146" s="234"/>
      <c r="CF146" s="234"/>
      <c r="CG146" s="234"/>
    </row>
    <row r="147" spans="1:85" x14ac:dyDescent="0.2">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198"/>
      <c r="AE147" s="351"/>
      <c r="AF147" s="351"/>
      <c r="AG147" s="351"/>
      <c r="AH147" s="351"/>
      <c r="AI147" s="351"/>
      <c r="AJ147" s="351"/>
      <c r="AK147" s="351"/>
      <c r="AL147" s="351"/>
      <c r="AM147" s="351"/>
      <c r="AN147" s="240"/>
      <c r="AO147" s="234"/>
      <c r="AP147" s="241">
        <f t="shared" si="17"/>
        <v>0</v>
      </c>
      <c r="AQ147" s="235">
        <f t="shared" si="23"/>
        <v>0</v>
      </c>
      <c r="AR147" s="235">
        <f t="shared" si="24"/>
        <v>0</v>
      </c>
      <c r="AS147" s="235">
        <f t="shared" si="66"/>
        <v>0</v>
      </c>
      <c r="AT147" s="235">
        <f t="shared" si="44"/>
        <v>0</v>
      </c>
      <c r="AU147" s="235">
        <f t="shared" si="45"/>
        <v>0</v>
      </c>
      <c r="AV147" s="235">
        <f t="shared" si="46"/>
        <v>0</v>
      </c>
      <c r="AW147" s="235">
        <f t="shared" si="47"/>
        <v>0</v>
      </c>
      <c r="AX147" s="235">
        <f t="shared" si="48"/>
        <v>0</v>
      </c>
      <c r="AY147" s="235">
        <f t="shared" si="49"/>
        <v>0</v>
      </c>
      <c r="AZ147" s="235">
        <f t="shared" si="50"/>
        <v>0</v>
      </c>
      <c r="BA147" s="235">
        <f t="shared" si="51"/>
        <v>0</v>
      </c>
      <c r="BB147" s="235">
        <f t="shared" si="52"/>
        <v>0</v>
      </c>
      <c r="BC147" s="235">
        <f t="shared" si="67"/>
        <v>0</v>
      </c>
      <c r="BD147" s="235">
        <f t="shared" si="53"/>
        <v>0</v>
      </c>
      <c r="BE147" s="235">
        <f t="shared" si="68"/>
        <v>0</v>
      </c>
      <c r="BF147" s="235">
        <f t="shared" si="54"/>
        <v>0</v>
      </c>
      <c r="BG147" s="235">
        <f t="shared" si="55"/>
        <v>0</v>
      </c>
      <c r="BH147" s="235">
        <f t="shared" si="56"/>
        <v>0</v>
      </c>
      <c r="BI147" s="235">
        <f t="shared" si="57"/>
        <v>0</v>
      </c>
      <c r="BJ147" s="235">
        <f t="shared" si="58"/>
        <v>0</v>
      </c>
      <c r="BK147" s="235">
        <f t="shared" si="59"/>
        <v>0</v>
      </c>
      <c r="BL147" s="235">
        <f t="shared" si="60"/>
        <v>0</v>
      </c>
      <c r="BM147" s="235">
        <f t="shared" si="61"/>
        <v>0</v>
      </c>
      <c r="BN147" s="235">
        <f t="shared" si="62"/>
        <v>0</v>
      </c>
      <c r="BO147" s="235">
        <f t="shared" si="63"/>
        <v>0</v>
      </c>
      <c r="BP147" s="235">
        <f t="shared" si="64"/>
        <v>0</v>
      </c>
      <c r="BQ147" s="235">
        <f t="shared" si="65"/>
        <v>0</v>
      </c>
      <c r="BR147" s="234" t="str">
        <f t="shared" si="25"/>
        <v/>
      </c>
      <c r="BS147" s="234"/>
      <c r="BT147" s="234"/>
      <c r="BU147" s="234"/>
      <c r="BV147" s="234"/>
      <c r="BW147" s="234"/>
      <c r="BX147" s="234"/>
      <c r="BY147" s="234"/>
      <c r="BZ147" s="234"/>
      <c r="CA147" s="234"/>
      <c r="CB147" s="234"/>
      <c r="CC147" s="234"/>
      <c r="CD147" s="234"/>
      <c r="CE147" s="234"/>
      <c r="CF147" s="234"/>
      <c r="CG147" s="234"/>
    </row>
    <row r="148" spans="1:85" ht="16.5" x14ac:dyDescent="0.3">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65" t="s">
        <v>410</v>
      </c>
      <c r="Z148" s="234"/>
      <c r="AA148" s="234"/>
      <c r="AB148" s="234"/>
      <c r="AC148" s="234"/>
      <c r="AD148" s="198"/>
      <c r="AE148" s="351"/>
      <c r="AF148" s="351"/>
      <c r="AG148" s="351"/>
      <c r="AH148" s="351"/>
      <c r="AI148" s="351"/>
      <c r="AJ148" s="351"/>
      <c r="AK148" s="351"/>
      <c r="AL148" s="351"/>
      <c r="AM148" s="351"/>
      <c r="AN148" s="240"/>
      <c r="AO148" s="125"/>
      <c r="AP148" s="241">
        <f t="shared" si="17"/>
        <v>0</v>
      </c>
      <c r="AQ148" s="235">
        <f t="shared" si="23"/>
        <v>0</v>
      </c>
      <c r="AR148" s="235">
        <f t="shared" si="24"/>
        <v>0</v>
      </c>
      <c r="AS148" s="235">
        <f t="shared" si="66"/>
        <v>0</v>
      </c>
      <c r="AT148" s="235">
        <f t="shared" si="44"/>
        <v>0</v>
      </c>
      <c r="AU148" s="235">
        <f t="shared" si="45"/>
        <v>0</v>
      </c>
      <c r="AV148" s="235">
        <f t="shared" si="46"/>
        <v>0</v>
      </c>
      <c r="AW148" s="235">
        <f t="shared" si="47"/>
        <v>0</v>
      </c>
      <c r="AX148" s="235">
        <f t="shared" si="48"/>
        <v>0</v>
      </c>
      <c r="AY148" s="235">
        <f t="shared" si="49"/>
        <v>0</v>
      </c>
      <c r="AZ148" s="235">
        <f t="shared" si="50"/>
        <v>0</v>
      </c>
      <c r="BA148" s="235">
        <f t="shared" si="51"/>
        <v>0</v>
      </c>
      <c r="BB148" s="235">
        <f t="shared" si="52"/>
        <v>0</v>
      </c>
      <c r="BC148" s="235">
        <f t="shared" si="67"/>
        <v>0</v>
      </c>
      <c r="BD148" s="235">
        <f t="shared" si="53"/>
        <v>0</v>
      </c>
      <c r="BE148" s="235">
        <f t="shared" si="68"/>
        <v>0</v>
      </c>
      <c r="BF148" s="235">
        <f t="shared" si="54"/>
        <v>0</v>
      </c>
      <c r="BG148" s="235">
        <f t="shared" si="55"/>
        <v>0</v>
      </c>
      <c r="BH148" s="235">
        <f t="shared" si="56"/>
        <v>0</v>
      </c>
      <c r="BI148" s="235">
        <f t="shared" si="57"/>
        <v>0</v>
      </c>
      <c r="BJ148" s="235">
        <f t="shared" si="58"/>
        <v>0</v>
      </c>
      <c r="BK148" s="235">
        <f t="shared" si="59"/>
        <v>0</v>
      </c>
      <c r="BL148" s="235">
        <f t="shared" si="60"/>
        <v>0</v>
      </c>
      <c r="BM148" s="235">
        <f t="shared" si="61"/>
        <v>0</v>
      </c>
      <c r="BN148" s="235">
        <f t="shared" si="62"/>
        <v>0</v>
      </c>
      <c r="BO148" s="235">
        <f t="shared" si="63"/>
        <v>0</v>
      </c>
      <c r="BP148" s="235">
        <f t="shared" si="64"/>
        <v>0</v>
      </c>
      <c r="BQ148" s="235">
        <f t="shared" si="65"/>
        <v>0</v>
      </c>
      <c r="BR148" s="234" t="str">
        <f t="shared" si="25"/>
        <v/>
      </c>
      <c r="BS148" s="234"/>
      <c r="BT148" s="234"/>
      <c r="BU148" s="234"/>
      <c r="BV148" s="234"/>
      <c r="BW148" s="234"/>
      <c r="BX148" s="234"/>
      <c r="BY148" s="234"/>
      <c r="BZ148" s="234"/>
      <c r="CA148" s="234"/>
      <c r="CB148" s="234"/>
      <c r="CC148" s="234"/>
      <c r="CD148" s="234"/>
      <c r="CE148" s="234"/>
      <c r="CF148" s="234"/>
      <c r="CG148" s="234"/>
    </row>
    <row r="149" spans="1:85" x14ac:dyDescent="0.2">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198"/>
      <c r="AE149" s="351"/>
      <c r="AF149" s="351"/>
      <c r="AG149" s="351"/>
      <c r="AH149" s="351"/>
      <c r="AI149" s="351"/>
      <c r="AJ149" s="351"/>
      <c r="AK149" s="351"/>
      <c r="AL149" s="351"/>
      <c r="AM149" s="351"/>
      <c r="AN149" s="240"/>
      <c r="AO149" s="125"/>
      <c r="AP149" s="241">
        <f t="shared" si="17"/>
        <v>0</v>
      </c>
      <c r="AQ149" s="235">
        <f t="shared" si="23"/>
        <v>0</v>
      </c>
      <c r="AR149" s="235">
        <f t="shared" si="24"/>
        <v>0</v>
      </c>
      <c r="AS149" s="235">
        <f t="shared" si="66"/>
        <v>0</v>
      </c>
      <c r="AT149" s="235">
        <f t="shared" si="44"/>
        <v>0</v>
      </c>
      <c r="AU149" s="235">
        <f t="shared" si="45"/>
        <v>0</v>
      </c>
      <c r="AV149" s="235">
        <f t="shared" si="46"/>
        <v>0</v>
      </c>
      <c r="AW149" s="235">
        <f t="shared" si="47"/>
        <v>0</v>
      </c>
      <c r="AX149" s="235">
        <f t="shared" si="48"/>
        <v>0</v>
      </c>
      <c r="AY149" s="235">
        <f t="shared" si="49"/>
        <v>0</v>
      </c>
      <c r="AZ149" s="235">
        <f t="shared" si="50"/>
        <v>0</v>
      </c>
      <c r="BA149" s="235">
        <f t="shared" si="51"/>
        <v>0</v>
      </c>
      <c r="BB149" s="235">
        <f t="shared" si="52"/>
        <v>0</v>
      </c>
      <c r="BC149" s="235">
        <f>SUMIF($AD$134:$AD$151,$AP149,$AI$134:$AI$151)</f>
        <v>0</v>
      </c>
      <c r="BD149" s="235">
        <f>BA149</f>
        <v>0</v>
      </c>
      <c r="BE149" s="235">
        <f>IF($AP149="","",IF(BD149=0,0,BC149/BD149))</f>
        <v>0</v>
      </c>
      <c r="BF149" s="235">
        <f t="shared" si="54"/>
        <v>0</v>
      </c>
      <c r="BG149" s="235">
        <f t="shared" si="55"/>
        <v>0</v>
      </c>
      <c r="BH149" s="235">
        <f t="shared" si="56"/>
        <v>0</v>
      </c>
      <c r="BI149" s="235">
        <f t="shared" si="57"/>
        <v>0</v>
      </c>
      <c r="BJ149" s="235">
        <f t="shared" si="58"/>
        <v>0</v>
      </c>
      <c r="BK149" s="235">
        <f t="shared" si="59"/>
        <v>0</v>
      </c>
      <c r="BL149" s="235">
        <f t="shared" si="60"/>
        <v>0</v>
      </c>
      <c r="BM149" s="235">
        <f t="shared" si="61"/>
        <v>0</v>
      </c>
      <c r="BN149" s="235">
        <f t="shared" si="62"/>
        <v>0</v>
      </c>
      <c r="BO149" s="235">
        <f t="shared" si="63"/>
        <v>0</v>
      </c>
      <c r="BP149" s="235">
        <f t="shared" si="64"/>
        <v>0</v>
      </c>
      <c r="BQ149" s="235">
        <f t="shared" si="65"/>
        <v>0</v>
      </c>
      <c r="BR149" s="234" t="str">
        <f t="shared" si="25"/>
        <v/>
      </c>
      <c r="BS149" s="234"/>
      <c r="BT149" s="234"/>
      <c r="BU149" s="234"/>
      <c r="BV149" s="234"/>
      <c r="BW149" s="234"/>
      <c r="BX149" s="234"/>
      <c r="BY149" s="234"/>
      <c r="BZ149" s="234"/>
      <c r="CA149" s="234"/>
      <c r="CB149" s="234"/>
      <c r="CC149" s="234"/>
      <c r="CD149" s="234"/>
      <c r="CE149" s="234"/>
      <c r="CF149" s="234"/>
      <c r="CG149" s="234"/>
    </row>
    <row r="150" spans="1:85" ht="15" x14ac:dyDescent="0.25">
      <c r="A150" s="234"/>
      <c r="B150" s="249" t="s">
        <v>606</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198"/>
      <c r="AE150" s="351"/>
      <c r="AF150" s="351"/>
      <c r="AG150" s="351"/>
      <c r="AH150" s="351"/>
      <c r="AI150" s="351"/>
      <c r="AJ150" s="351"/>
      <c r="AK150" s="351"/>
      <c r="AL150" s="351"/>
      <c r="AM150" s="351"/>
      <c r="AN150" s="240"/>
      <c r="AO150" s="125"/>
      <c r="AP150" s="241">
        <f t="shared" si="17"/>
        <v>0</v>
      </c>
      <c r="AQ150" s="235">
        <f t="shared" si="23"/>
        <v>0</v>
      </c>
      <c r="AR150" s="235">
        <f t="shared" si="24"/>
        <v>0</v>
      </c>
      <c r="AS150" s="235">
        <f t="shared" si="66"/>
        <v>0</v>
      </c>
      <c r="AT150" s="235">
        <f t="shared" si="44"/>
        <v>0</v>
      </c>
      <c r="AU150" s="235">
        <f t="shared" si="45"/>
        <v>0</v>
      </c>
      <c r="AV150" s="235">
        <f t="shared" si="46"/>
        <v>0</v>
      </c>
      <c r="AW150" s="235">
        <f t="shared" si="47"/>
        <v>0</v>
      </c>
      <c r="AX150" s="235">
        <f t="shared" si="48"/>
        <v>0</v>
      </c>
      <c r="AY150" s="235">
        <f t="shared" si="49"/>
        <v>0</v>
      </c>
      <c r="AZ150" s="235">
        <f t="shared" si="50"/>
        <v>0</v>
      </c>
      <c r="BA150" s="235">
        <f t="shared" si="51"/>
        <v>0</v>
      </c>
      <c r="BB150" s="235">
        <f t="shared" si="52"/>
        <v>0</v>
      </c>
      <c r="BC150" s="235">
        <f t="shared" si="67"/>
        <v>0</v>
      </c>
      <c r="BD150" s="235">
        <f t="shared" si="53"/>
        <v>0</v>
      </c>
      <c r="BE150" s="235">
        <f t="shared" si="68"/>
        <v>0</v>
      </c>
      <c r="BF150" s="235">
        <f t="shared" si="54"/>
        <v>0</v>
      </c>
      <c r="BG150" s="235">
        <f t="shared" si="55"/>
        <v>0</v>
      </c>
      <c r="BH150" s="235">
        <f t="shared" si="56"/>
        <v>0</v>
      </c>
      <c r="BI150" s="235">
        <f t="shared" si="57"/>
        <v>0</v>
      </c>
      <c r="BJ150" s="235">
        <f t="shared" si="58"/>
        <v>0</v>
      </c>
      <c r="BK150" s="235">
        <f t="shared" si="59"/>
        <v>0</v>
      </c>
      <c r="BL150" s="235">
        <f t="shared" si="60"/>
        <v>0</v>
      </c>
      <c r="BM150" s="235">
        <f t="shared" si="61"/>
        <v>0</v>
      </c>
      <c r="BN150" s="235">
        <f t="shared" si="62"/>
        <v>0</v>
      </c>
      <c r="BO150" s="235">
        <f t="shared" si="63"/>
        <v>0</v>
      </c>
      <c r="BP150" s="235">
        <f t="shared" si="64"/>
        <v>0</v>
      </c>
      <c r="BQ150" s="235">
        <f t="shared" si="65"/>
        <v>0</v>
      </c>
      <c r="BR150" s="234" t="str">
        <f t="shared" si="25"/>
        <v/>
      </c>
      <c r="BS150" s="234"/>
      <c r="BT150" s="234"/>
      <c r="BU150" s="234"/>
      <c r="BV150" s="234"/>
      <c r="BW150" s="234"/>
      <c r="BX150" s="234"/>
      <c r="BY150" s="234"/>
      <c r="BZ150" s="234"/>
      <c r="CA150" s="234"/>
      <c r="CB150" s="234"/>
      <c r="CC150" s="234"/>
      <c r="CD150" s="234"/>
      <c r="CE150" s="234"/>
      <c r="CF150" s="234"/>
      <c r="CG150" s="234"/>
    </row>
    <row r="151" spans="1:85" ht="15" x14ac:dyDescent="0.25">
      <c r="A151" s="234"/>
      <c r="B151" s="249"/>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198"/>
      <c r="AE151" s="351"/>
      <c r="AF151" s="351"/>
      <c r="AG151" s="351"/>
      <c r="AH151" s="351"/>
      <c r="AI151" s="351"/>
      <c r="AJ151" s="351"/>
      <c r="AK151" s="351"/>
      <c r="AL151" s="351"/>
      <c r="AM151" s="351"/>
      <c r="AN151" s="240"/>
      <c r="AO151" s="125"/>
      <c r="AP151" s="241">
        <f t="shared" si="17"/>
        <v>0</v>
      </c>
      <c r="AQ151" s="235">
        <f t="shared" si="23"/>
        <v>0</v>
      </c>
      <c r="AR151" s="235">
        <f t="shared" si="24"/>
        <v>0</v>
      </c>
      <c r="AS151" s="235">
        <f t="shared" si="66"/>
        <v>0</v>
      </c>
      <c r="AT151" s="235">
        <f t="shared" si="44"/>
        <v>0</v>
      </c>
      <c r="AU151" s="235">
        <f t="shared" si="45"/>
        <v>0</v>
      </c>
      <c r="AV151" s="235">
        <f t="shared" si="46"/>
        <v>0</v>
      </c>
      <c r="AW151" s="235">
        <f t="shared" si="47"/>
        <v>0</v>
      </c>
      <c r="AX151" s="235">
        <f t="shared" si="48"/>
        <v>0</v>
      </c>
      <c r="AY151" s="235">
        <f t="shared" si="49"/>
        <v>0</v>
      </c>
      <c r="AZ151" s="235">
        <f t="shared" si="50"/>
        <v>0</v>
      </c>
      <c r="BA151" s="235">
        <f t="shared" si="51"/>
        <v>0</v>
      </c>
      <c r="BB151" s="235">
        <f t="shared" si="52"/>
        <v>0</v>
      </c>
      <c r="BC151" s="235">
        <f t="shared" si="67"/>
        <v>0</v>
      </c>
      <c r="BD151" s="235">
        <f t="shared" si="53"/>
        <v>0</v>
      </c>
      <c r="BE151" s="235">
        <f t="shared" si="68"/>
        <v>0</v>
      </c>
      <c r="BF151" s="235">
        <f t="shared" si="54"/>
        <v>0</v>
      </c>
      <c r="BG151" s="235">
        <f t="shared" si="55"/>
        <v>0</v>
      </c>
      <c r="BH151" s="235">
        <f t="shared" si="56"/>
        <v>0</v>
      </c>
      <c r="BI151" s="235">
        <f t="shared" si="57"/>
        <v>0</v>
      </c>
      <c r="BJ151" s="235">
        <f t="shared" si="58"/>
        <v>0</v>
      </c>
      <c r="BK151" s="235">
        <f t="shared" si="59"/>
        <v>0</v>
      </c>
      <c r="BL151" s="235">
        <f t="shared" si="60"/>
        <v>0</v>
      </c>
      <c r="BM151" s="235">
        <f t="shared" si="61"/>
        <v>0</v>
      </c>
      <c r="BN151" s="235">
        <f t="shared" si="62"/>
        <v>0</v>
      </c>
      <c r="BO151" s="235">
        <f t="shared" si="63"/>
        <v>0</v>
      </c>
      <c r="BP151" s="235">
        <f t="shared" si="64"/>
        <v>0</v>
      </c>
      <c r="BQ151" s="235">
        <f t="shared" si="65"/>
        <v>0</v>
      </c>
      <c r="BR151" s="234" t="str">
        <f t="shared" si="25"/>
        <v/>
      </c>
      <c r="BS151" s="234"/>
      <c r="BT151" s="234"/>
      <c r="BU151" s="234"/>
      <c r="BV151" s="234"/>
      <c r="BW151" s="234"/>
      <c r="BX151" s="234"/>
      <c r="BY151" s="234"/>
      <c r="BZ151" s="234"/>
      <c r="CA151" s="234"/>
      <c r="CB151" s="234"/>
      <c r="CC151" s="234"/>
      <c r="CD151" s="234"/>
      <c r="CE151" s="234"/>
      <c r="CF151" s="234"/>
      <c r="CG151" s="234"/>
    </row>
    <row r="152" spans="1:85" ht="15" x14ac:dyDescent="0.25">
      <c r="A152" s="234"/>
      <c r="B152" s="249"/>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BR152" s="234"/>
      <c r="BS152" s="234"/>
      <c r="BT152" s="234"/>
      <c r="BU152" s="234"/>
      <c r="BV152" s="234"/>
      <c r="BW152" s="234"/>
      <c r="BX152" s="234"/>
      <c r="BY152" s="234"/>
      <c r="BZ152" s="234"/>
      <c r="CA152" s="234"/>
      <c r="CB152" s="234"/>
      <c r="CC152" s="234"/>
      <c r="CD152" s="234"/>
      <c r="CE152" s="234"/>
      <c r="CF152" s="234"/>
      <c r="CG152" s="234"/>
    </row>
    <row r="153" spans="1:85" ht="15" x14ac:dyDescent="0.25">
      <c r="A153" s="234"/>
      <c r="B153" s="249"/>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BR153" s="234"/>
      <c r="BS153" s="234"/>
      <c r="BT153" s="234"/>
      <c r="BU153" s="234"/>
      <c r="BV153" s="234"/>
      <c r="BW153" s="234"/>
      <c r="BX153" s="234"/>
      <c r="BY153" s="234"/>
      <c r="BZ153" s="234"/>
      <c r="CA153" s="234"/>
      <c r="CB153" s="234"/>
      <c r="CC153" s="234"/>
      <c r="CD153" s="234"/>
      <c r="CE153" s="234"/>
      <c r="CF153" s="234"/>
      <c r="CG153" s="234"/>
    </row>
    <row r="154" spans="1:85" ht="15" thickBot="1" x14ac:dyDescent="0.25">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BR154" s="234"/>
      <c r="BS154" s="234"/>
      <c r="BT154" s="234"/>
      <c r="BU154" s="234"/>
      <c r="BV154" s="234"/>
      <c r="BW154" s="234"/>
      <c r="BX154" s="234"/>
      <c r="BY154" s="234"/>
      <c r="BZ154" s="234"/>
      <c r="CA154" s="234"/>
      <c r="CB154" s="234"/>
      <c r="CC154" s="234"/>
      <c r="CD154" s="234"/>
      <c r="CE154" s="234"/>
      <c r="CF154" s="234"/>
      <c r="CG154" s="234"/>
    </row>
    <row r="155" spans="1:85" ht="60" thickBot="1" x14ac:dyDescent="0.25">
      <c r="A155" s="234"/>
      <c r="B155" s="467" t="s">
        <v>36</v>
      </c>
      <c r="C155" s="279" t="s">
        <v>110</v>
      </c>
      <c r="D155" s="545" t="s">
        <v>59</v>
      </c>
      <c r="E155" s="545" t="s">
        <v>3</v>
      </c>
      <c r="F155" s="545" t="s">
        <v>9</v>
      </c>
      <c r="G155" s="545" t="s">
        <v>722</v>
      </c>
      <c r="H155" s="665" t="s">
        <v>673</v>
      </c>
      <c r="I155" s="546" t="s">
        <v>427</v>
      </c>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BR155" s="234"/>
      <c r="BS155" s="234"/>
      <c r="BT155" s="234"/>
      <c r="BU155" s="234"/>
      <c r="BV155" s="234"/>
      <c r="BW155" s="234"/>
      <c r="BX155" s="234"/>
      <c r="BY155" s="234"/>
      <c r="BZ155" s="234"/>
      <c r="CA155" s="234"/>
      <c r="CB155" s="234"/>
      <c r="CC155" s="234"/>
      <c r="CD155" s="234"/>
      <c r="CE155" s="234"/>
      <c r="CF155" s="234"/>
      <c r="CG155" s="234"/>
    </row>
    <row r="156" spans="1:85" ht="29.25" customHeight="1" x14ac:dyDescent="0.2">
      <c r="A156" s="234"/>
      <c r="B156" s="1035" t="str">
        <f>B135</f>
        <v/>
      </c>
      <c r="C156" s="651" t="str">
        <f>B63</f>
        <v/>
      </c>
      <c r="D156" s="771" t="str">
        <f>I109</f>
        <v/>
      </c>
      <c r="E156" s="834"/>
      <c r="F156" s="835"/>
      <c r="G156" s="836"/>
      <c r="H156" s="772" t="str">
        <f t="shared" ref="H156:H167" si="69">AS135</f>
        <v/>
      </c>
      <c r="I156" s="257" t="str">
        <f>IF(C156="","",D156*F156*(1-G156*H156)*0.001)</f>
        <v/>
      </c>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BR156" s="234"/>
      <c r="BS156" s="234"/>
      <c r="BT156" s="234"/>
      <c r="BU156" s="234"/>
      <c r="BV156" s="234"/>
      <c r="BW156" s="234"/>
      <c r="BX156" s="234"/>
      <c r="BY156" s="234"/>
      <c r="BZ156" s="234"/>
      <c r="CA156" s="234"/>
      <c r="CB156" s="234"/>
      <c r="CC156" s="234"/>
      <c r="CD156" s="234"/>
      <c r="CE156" s="234"/>
      <c r="CF156" s="234"/>
      <c r="CG156" s="234"/>
    </row>
    <row r="157" spans="1:85" ht="29.25" customHeight="1" x14ac:dyDescent="0.2">
      <c r="A157" s="234"/>
      <c r="B157" s="1031"/>
      <c r="C157" s="654" t="str">
        <f t="shared" ref="C157:C167" si="70">B64</f>
        <v/>
      </c>
      <c r="D157" s="630" t="str">
        <f t="shared" ref="D157:D163" si="71">I110</f>
        <v/>
      </c>
      <c r="E157" s="837"/>
      <c r="F157" s="838"/>
      <c r="G157" s="839"/>
      <c r="H157" s="773" t="str">
        <f t="shared" si="69"/>
        <v/>
      </c>
      <c r="I157" s="263" t="str">
        <f t="shared" ref="I157:I167" si="72">IF(C157="","",D157*F157*(1-G157*H157)*0.001)</f>
        <v/>
      </c>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BR157" s="234"/>
      <c r="BS157" s="234"/>
      <c r="BT157" s="234"/>
      <c r="BU157" s="234"/>
      <c r="BV157" s="234"/>
      <c r="BW157" s="234"/>
      <c r="BX157" s="234"/>
      <c r="BY157" s="234"/>
      <c r="BZ157" s="234"/>
      <c r="CA157" s="234"/>
      <c r="CB157" s="234"/>
      <c r="CC157" s="234"/>
      <c r="CD157" s="234"/>
      <c r="CE157" s="234"/>
      <c r="CF157" s="234"/>
      <c r="CG157" s="234"/>
    </row>
    <row r="158" spans="1:85" ht="29.25" customHeight="1" x14ac:dyDescent="0.2">
      <c r="A158" s="234"/>
      <c r="B158" s="1031"/>
      <c r="C158" s="654" t="str">
        <f t="shared" si="70"/>
        <v/>
      </c>
      <c r="D158" s="630" t="str">
        <f t="shared" si="71"/>
        <v/>
      </c>
      <c r="E158" s="837"/>
      <c r="F158" s="838"/>
      <c r="G158" s="839"/>
      <c r="H158" s="773" t="str">
        <f t="shared" si="69"/>
        <v/>
      </c>
      <c r="I158" s="263" t="str">
        <f t="shared" si="72"/>
        <v/>
      </c>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BR158" s="234"/>
      <c r="BS158" s="234"/>
      <c r="BT158" s="234"/>
      <c r="BU158" s="234"/>
      <c r="BV158" s="234"/>
      <c r="BW158" s="234"/>
      <c r="BX158" s="234"/>
      <c r="BY158" s="234"/>
      <c r="BZ158" s="234"/>
      <c r="CA158" s="234"/>
      <c r="CB158" s="234"/>
      <c r="CC158" s="234"/>
      <c r="CD158" s="234"/>
      <c r="CE158" s="234"/>
      <c r="CF158" s="234"/>
      <c r="CG158" s="234"/>
    </row>
    <row r="159" spans="1:85" ht="29.25" customHeight="1" x14ac:dyDescent="0.2">
      <c r="A159" s="234"/>
      <c r="B159" s="1031"/>
      <c r="C159" s="654" t="str">
        <f t="shared" si="70"/>
        <v/>
      </c>
      <c r="D159" s="630" t="str">
        <f t="shared" si="71"/>
        <v/>
      </c>
      <c r="E159" s="837"/>
      <c r="F159" s="838"/>
      <c r="G159" s="839"/>
      <c r="H159" s="773" t="str">
        <f t="shared" si="69"/>
        <v/>
      </c>
      <c r="I159" s="263" t="str">
        <f t="shared" si="72"/>
        <v/>
      </c>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BR159" s="234"/>
      <c r="BS159" s="234"/>
      <c r="BT159" s="234"/>
      <c r="BU159" s="234"/>
      <c r="BV159" s="234"/>
      <c r="BW159" s="234"/>
      <c r="BX159" s="234"/>
      <c r="BY159" s="234"/>
      <c r="BZ159" s="234"/>
      <c r="CA159" s="234"/>
      <c r="CB159" s="234"/>
      <c r="CC159" s="234"/>
      <c r="CD159" s="234"/>
      <c r="CE159" s="234"/>
      <c r="CF159" s="234"/>
      <c r="CG159" s="234"/>
    </row>
    <row r="160" spans="1:85" ht="29.25" customHeight="1" x14ac:dyDescent="0.2">
      <c r="A160" s="234"/>
      <c r="B160" s="1031"/>
      <c r="C160" s="654" t="str">
        <f t="shared" si="70"/>
        <v/>
      </c>
      <c r="D160" s="630" t="str">
        <f t="shared" si="71"/>
        <v/>
      </c>
      <c r="E160" s="837"/>
      <c r="F160" s="838"/>
      <c r="G160" s="839"/>
      <c r="H160" s="773" t="str">
        <f t="shared" si="69"/>
        <v/>
      </c>
      <c r="I160" s="263" t="str">
        <f t="shared" si="72"/>
        <v/>
      </c>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BR160" s="234"/>
      <c r="BS160" s="234"/>
      <c r="BT160" s="234"/>
      <c r="BU160" s="234"/>
      <c r="BV160" s="234"/>
      <c r="BW160" s="234"/>
      <c r="BX160" s="234"/>
      <c r="BY160" s="234"/>
      <c r="BZ160" s="234"/>
      <c r="CA160" s="234"/>
      <c r="CB160" s="234"/>
      <c r="CC160" s="234"/>
      <c r="CD160" s="234"/>
      <c r="CE160" s="234"/>
      <c r="CF160" s="234"/>
      <c r="CG160" s="234"/>
    </row>
    <row r="161" spans="1:85" ht="29.25" customHeight="1" x14ac:dyDescent="0.2">
      <c r="A161" s="234"/>
      <c r="B161" s="1031"/>
      <c r="C161" s="654" t="str">
        <f t="shared" si="70"/>
        <v/>
      </c>
      <c r="D161" s="630" t="str">
        <f t="shared" si="71"/>
        <v/>
      </c>
      <c r="E161" s="837"/>
      <c r="F161" s="838"/>
      <c r="G161" s="839"/>
      <c r="H161" s="773" t="str">
        <f t="shared" si="69"/>
        <v/>
      </c>
      <c r="I161" s="263" t="str">
        <f t="shared" si="72"/>
        <v/>
      </c>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BR161" s="234"/>
      <c r="BS161" s="234"/>
      <c r="BT161" s="234"/>
      <c r="BU161" s="234"/>
      <c r="BV161" s="234"/>
      <c r="BW161" s="234"/>
      <c r="BX161" s="234"/>
      <c r="BY161" s="234"/>
      <c r="BZ161" s="234"/>
      <c r="CA161" s="234"/>
      <c r="CB161" s="234"/>
      <c r="CC161" s="234"/>
      <c r="CD161" s="234"/>
      <c r="CE161" s="234"/>
      <c r="CF161" s="234"/>
      <c r="CG161" s="234"/>
    </row>
    <row r="162" spans="1:85" ht="29.25" customHeight="1" x14ac:dyDescent="0.2">
      <c r="A162" s="234"/>
      <c r="B162" s="1031"/>
      <c r="C162" s="654" t="str">
        <f t="shared" si="70"/>
        <v/>
      </c>
      <c r="D162" s="630" t="str">
        <f t="shared" si="71"/>
        <v/>
      </c>
      <c r="E162" s="837"/>
      <c r="F162" s="838"/>
      <c r="G162" s="839"/>
      <c r="H162" s="773" t="str">
        <f t="shared" si="69"/>
        <v/>
      </c>
      <c r="I162" s="263" t="str">
        <f t="shared" si="72"/>
        <v/>
      </c>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BR162" s="234"/>
      <c r="BS162" s="234"/>
      <c r="BT162" s="234"/>
      <c r="BU162" s="234"/>
      <c r="BV162" s="234"/>
      <c r="BW162" s="234"/>
      <c r="BX162" s="234"/>
      <c r="BY162" s="234"/>
      <c r="BZ162" s="234"/>
      <c r="CA162" s="234"/>
      <c r="CB162" s="234"/>
      <c r="CC162" s="234"/>
      <c r="CD162" s="234"/>
      <c r="CE162" s="234"/>
      <c r="CF162" s="234"/>
      <c r="CG162" s="234"/>
    </row>
    <row r="163" spans="1:85" ht="29.25" customHeight="1" x14ac:dyDescent="0.2">
      <c r="A163" s="234"/>
      <c r="B163" s="1031"/>
      <c r="C163" s="654" t="str">
        <f t="shared" si="70"/>
        <v/>
      </c>
      <c r="D163" s="630" t="str">
        <f t="shared" si="71"/>
        <v/>
      </c>
      <c r="E163" s="837"/>
      <c r="F163" s="838"/>
      <c r="G163" s="839"/>
      <c r="H163" s="773" t="str">
        <f t="shared" si="69"/>
        <v/>
      </c>
      <c r="I163" s="263" t="str">
        <f t="shared" si="72"/>
        <v/>
      </c>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BR163" s="234"/>
      <c r="BS163" s="234"/>
      <c r="BT163" s="234"/>
      <c r="BU163" s="234"/>
      <c r="BV163" s="234"/>
      <c r="BW163" s="234"/>
      <c r="BX163" s="234"/>
      <c r="BY163" s="234"/>
      <c r="BZ163" s="234"/>
      <c r="CA163" s="234"/>
      <c r="CB163" s="234"/>
      <c r="CC163" s="234"/>
      <c r="CD163" s="234"/>
      <c r="CE163" s="234"/>
      <c r="CF163" s="234"/>
      <c r="CG163" s="234"/>
    </row>
    <row r="164" spans="1:85" ht="29.25" customHeight="1" x14ac:dyDescent="0.2">
      <c r="A164" s="234"/>
      <c r="B164" s="1031"/>
      <c r="C164" s="654" t="str">
        <f t="shared" si="70"/>
        <v/>
      </c>
      <c r="D164" s="630" t="str">
        <f t="shared" ref="D164:D165" si="73">I117</f>
        <v/>
      </c>
      <c r="E164" s="837"/>
      <c r="F164" s="838"/>
      <c r="G164" s="839"/>
      <c r="H164" s="773" t="str">
        <f t="shared" si="69"/>
        <v/>
      </c>
      <c r="I164" s="263" t="str">
        <f t="shared" ref="I164:I165" si="74">IF(C164="","",D164*F164*(1-G164*H164)*0.001)</f>
        <v/>
      </c>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BR164" s="234"/>
      <c r="BS164" s="234"/>
      <c r="BT164" s="234"/>
      <c r="BU164" s="234"/>
      <c r="BV164" s="234"/>
      <c r="BW164" s="234"/>
      <c r="BX164" s="234"/>
      <c r="BY164" s="234"/>
      <c r="BZ164" s="234"/>
      <c r="CA164" s="234"/>
      <c r="CB164" s="234"/>
      <c r="CC164" s="234"/>
      <c r="CD164" s="234"/>
      <c r="CE164" s="234"/>
      <c r="CF164" s="234"/>
      <c r="CG164" s="234"/>
    </row>
    <row r="165" spans="1:85" ht="29.25" customHeight="1" x14ac:dyDescent="0.2">
      <c r="A165" s="234"/>
      <c r="B165" s="1031"/>
      <c r="C165" s="654" t="str">
        <f t="shared" si="70"/>
        <v/>
      </c>
      <c r="D165" s="630" t="str">
        <f t="shared" si="73"/>
        <v/>
      </c>
      <c r="E165" s="837"/>
      <c r="F165" s="838"/>
      <c r="G165" s="839"/>
      <c r="H165" s="773" t="str">
        <f t="shared" si="69"/>
        <v/>
      </c>
      <c r="I165" s="263" t="str">
        <f t="shared" si="74"/>
        <v/>
      </c>
      <c r="J165" s="234"/>
      <c r="K165" s="77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BR165" s="234"/>
      <c r="BS165" s="234"/>
      <c r="BT165" s="234"/>
      <c r="BU165" s="234"/>
      <c r="BV165" s="234"/>
      <c r="BW165" s="234"/>
      <c r="BX165" s="234"/>
      <c r="BY165" s="234"/>
      <c r="BZ165" s="234"/>
      <c r="CA165" s="234"/>
      <c r="CB165" s="234"/>
      <c r="CC165" s="234"/>
      <c r="CD165" s="234"/>
      <c r="CE165" s="234"/>
      <c r="CF165" s="234"/>
      <c r="CG165" s="234"/>
    </row>
    <row r="166" spans="1:85" ht="29.25" customHeight="1" x14ac:dyDescent="0.2">
      <c r="A166" s="234"/>
      <c r="B166" s="1031"/>
      <c r="C166" s="654" t="str">
        <f t="shared" si="70"/>
        <v/>
      </c>
      <c r="D166" s="630" t="str">
        <f>I119</f>
        <v/>
      </c>
      <c r="E166" s="837"/>
      <c r="F166" s="838"/>
      <c r="G166" s="839"/>
      <c r="H166" s="773" t="str">
        <f t="shared" si="69"/>
        <v/>
      </c>
      <c r="I166" s="263" t="str">
        <f t="shared" si="72"/>
        <v/>
      </c>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BR166" s="234"/>
      <c r="BS166" s="234"/>
      <c r="BT166" s="234"/>
      <c r="BU166" s="234"/>
      <c r="BV166" s="234"/>
      <c r="BW166" s="234"/>
      <c r="BX166" s="234"/>
      <c r="BY166" s="234"/>
      <c r="BZ166" s="234"/>
      <c r="CA166" s="234"/>
      <c r="CB166" s="234"/>
      <c r="CC166" s="234"/>
      <c r="CD166" s="234"/>
      <c r="CE166" s="234"/>
      <c r="CF166" s="234"/>
      <c r="CG166" s="234"/>
    </row>
    <row r="167" spans="1:85" ht="29.25" customHeight="1" thickBot="1" x14ac:dyDescent="0.25">
      <c r="A167" s="234"/>
      <c r="B167" s="1032"/>
      <c r="C167" s="656" t="str">
        <f t="shared" si="70"/>
        <v/>
      </c>
      <c r="D167" s="631" t="str">
        <f>I120</f>
        <v/>
      </c>
      <c r="E167" s="840"/>
      <c r="F167" s="841"/>
      <c r="G167" s="842"/>
      <c r="H167" s="775" t="str">
        <f t="shared" si="69"/>
        <v/>
      </c>
      <c r="I167" s="276" t="str">
        <f t="shared" si="72"/>
        <v/>
      </c>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BR167" s="234"/>
      <c r="BS167" s="234"/>
      <c r="BT167" s="234"/>
      <c r="BU167" s="234"/>
      <c r="BV167" s="234"/>
      <c r="BW167" s="234"/>
      <c r="BX167" s="234"/>
      <c r="BY167" s="234"/>
      <c r="BZ167" s="234"/>
      <c r="CA167" s="234"/>
      <c r="CB167" s="234"/>
      <c r="CC167" s="234"/>
      <c r="CD167" s="234"/>
      <c r="CE167" s="234"/>
      <c r="CF167" s="234"/>
      <c r="CG167" s="234"/>
    </row>
    <row r="168" spans="1:85" x14ac:dyDescent="0.2">
      <c r="A168" s="234"/>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BR168" s="234"/>
      <c r="BS168" s="234"/>
      <c r="BT168" s="234"/>
      <c r="BU168" s="234"/>
      <c r="BV168" s="234"/>
      <c r="BW168" s="234"/>
      <c r="BX168" s="234"/>
      <c r="BY168" s="234"/>
      <c r="BZ168" s="234"/>
      <c r="CA168" s="234"/>
      <c r="CB168" s="234"/>
      <c r="CC168" s="234"/>
      <c r="CD168" s="234"/>
      <c r="CE168" s="234"/>
      <c r="CF168" s="234"/>
      <c r="CG168" s="234"/>
    </row>
    <row r="169" spans="1:85" ht="16.5" x14ac:dyDescent="0.3">
      <c r="A169" s="234"/>
      <c r="B169" s="234"/>
      <c r="C169" s="234"/>
      <c r="D169" s="234"/>
      <c r="E169" s="234"/>
      <c r="F169" s="234"/>
      <c r="G169" s="234"/>
      <c r="H169" s="234"/>
      <c r="I169" s="234"/>
      <c r="J169" s="65" t="s">
        <v>411</v>
      </c>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BR169" s="234"/>
      <c r="BS169" s="234"/>
      <c r="BT169" s="234"/>
      <c r="BU169" s="234"/>
      <c r="BV169" s="234"/>
      <c r="BW169" s="234"/>
      <c r="BX169" s="234"/>
      <c r="BY169" s="234"/>
      <c r="BZ169" s="234"/>
      <c r="CA169" s="234"/>
      <c r="CB169" s="234"/>
      <c r="CC169" s="234"/>
      <c r="CD169" s="234"/>
      <c r="CE169" s="234"/>
      <c r="CF169" s="234"/>
      <c r="CG169" s="234"/>
    </row>
    <row r="170" spans="1:85" x14ac:dyDescent="0.2">
      <c r="A170" s="234"/>
      <c r="B170" s="234"/>
      <c r="C170" s="234"/>
      <c r="D170" s="234"/>
      <c r="E170" s="234"/>
      <c r="F170" s="234"/>
      <c r="G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BR170" s="234"/>
      <c r="BS170" s="234"/>
      <c r="BT170" s="234"/>
      <c r="BU170" s="234"/>
      <c r="BV170" s="234"/>
      <c r="BW170" s="234"/>
      <c r="BX170" s="234"/>
      <c r="BY170" s="234"/>
      <c r="BZ170" s="234"/>
      <c r="CA170" s="234"/>
      <c r="CB170" s="234"/>
      <c r="CC170" s="234"/>
      <c r="CD170" s="234"/>
      <c r="CE170" s="234"/>
      <c r="CF170" s="234"/>
      <c r="CG170" s="234"/>
    </row>
    <row r="171" spans="1:85" ht="15" x14ac:dyDescent="0.25">
      <c r="A171" s="234"/>
      <c r="B171" s="249" t="s">
        <v>560</v>
      </c>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BR171" s="234"/>
      <c r="BS171" s="234"/>
      <c r="BT171" s="234"/>
      <c r="BU171" s="234"/>
      <c r="BV171" s="234"/>
      <c r="BW171" s="234"/>
      <c r="BX171" s="234"/>
      <c r="BY171" s="234"/>
      <c r="BZ171" s="234"/>
      <c r="CA171" s="234"/>
      <c r="CB171" s="234"/>
      <c r="CC171" s="234"/>
      <c r="CD171" s="234"/>
      <c r="CE171" s="234"/>
      <c r="CF171" s="234"/>
      <c r="CG171" s="234"/>
    </row>
    <row r="172" spans="1:85" ht="15" x14ac:dyDescent="0.25">
      <c r="A172" s="234"/>
      <c r="B172" s="249"/>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BR172" s="234"/>
      <c r="BS172" s="234"/>
      <c r="BT172" s="234"/>
      <c r="BU172" s="234"/>
      <c r="BV172" s="234"/>
      <c r="BW172" s="234"/>
      <c r="BX172" s="234"/>
      <c r="BY172" s="234"/>
      <c r="BZ172" s="234"/>
      <c r="CA172" s="234"/>
      <c r="CB172" s="234"/>
      <c r="CC172" s="234"/>
      <c r="CD172" s="234"/>
      <c r="CE172" s="234"/>
      <c r="CF172" s="234"/>
      <c r="CG172" s="234"/>
    </row>
    <row r="173" spans="1:85" ht="15" x14ac:dyDescent="0.25">
      <c r="A173" s="234"/>
      <c r="B173" s="249"/>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BR173" s="234"/>
      <c r="BS173" s="234"/>
      <c r="BT173" s="234"/>
      <c r="BU173" s="234"/>
      <c r="BV173" s="234"/>
      <c r="BW173" s="234"/>
      <c r="BX173" s="234"/>
      <c r="BY173" s="234"/>
      <c r="BZ173" s="234"/>
      <c r="CA173" s="234"/>
      <c r="CB173" s="234"/>
      <c r="CC173" s="234"/>
      <c r="CD173" s="234"/>
      <c r="CE173" s="234"/>
      <c r="CF173" s="234"/>
      <c r="CG173" s="234"/>
    </row>
    <row r="174" spans="1:85" ht="15.75" thickBot="1" x14ac:dyDescent="0.3">
      <c r="A174" s="234"/>
      <c r="B174" s="249"/>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BR174" s="234"/>
      <c r="BS174" s="234"/>
      <c r="BT174" s="234"/>
      <c r="BU174" s="234"/>
      <c r="BV174" s="234"/>
      <c r="BW174" s="234"/>
      <c r="BX174" s="234"/>
      <c r="BY174" s="234"/>
      <c r="BZ174" s="234"/>
      <c r="CA174" s="234"/>
      <c r="CB174" s="234"/>
      <c r="CC174" s="234"/>
      <c r="CD174" s="234"/>
      <c r="CE174" s="234"/>
      <c r="CF174" s="234"/>
      <c r="CG174" s="234"/>
    </row>
    <row r="175" spans="1:85" ht="60" customHeight="1" thickBot="1" x14ac:dyDescent="0.25">
      <c r="A175" s="234"/>
      <c r="B175" s="1033" t="s">
        <v>36</v>
      </c>
      <c r="C175" s="1024" t="s">
        <v>110</v>
      </c>
      <c r="D175" s="1026" t="s">
        <v>59</v>
      </c>
      <c r="E175" s="1026" t="s">
        <v>10</v>
      </c>
      <c r="F175" s="1026" t="s">
        <v>11</v>
      </c>
      <c r="G175" s="1026" t="s">
        <v>12</v>
      </c>
      <c r="H175" s="1026" t="s">
        <v>561</v>
      </c>
      <c r="I175" s="776" t="s">
        <v>562</v>
      </c>
      <c r="J175" s="776" t="s">
        <v>562</v>
      </c>
      <c r="K175" s="776" t="s">
        <v>562</v>
      </c>
      <c r="L175" s="776" t="s">
        <v>562</v>
      </c>
      <c r="M175" s="1026" t="s">
        <v>723</v>
      </c>
      <c r="N175" s="1036" t="s">
        <v>643</v>
      </c>
      <c r="O175" s="1026" t="s">
        <v>644</v>
      </c>
      <c r="P175" s="1026" t="s">
        <v>645</v>
      </c>
      <c r="Q175" s="1038" t="s">
        <v>646</v>
      </c>
      <c r="R175" s="777" t="s">
        <v>668</v>
      </c>
      <c r="S175" s="665" t="s">
        <v>669</v>
      </c>
      <c r="T175" s="665" t="s">
        <v>670</v>
      </c>
      <c r="U175" s="255" t="s">
        <v>670</v>
      </c>
      <c r="V175" s="1010" t="s">
        <v>709</v>
      </c>
      <c r="W175" s="1011"/>
      <c r="X175" s="1011"/>
      <c r="Y175" s="1012"/>
      <c r="Z175" s="1011" t="s">
        <v>710</v>
      </c>
      <c r="AA175" s="1011"/>
      <c r="AB175" s="1011"/>
      <c r="AC175" s="1012"/>
      <c r="AD175" s="234"/>
      <c r="AE175" s="234"/>
      <c r="AF175" s="234"/>
      <c r="AG175" s="234"/>
      <c r="AH175" s="234"/>
      <c r="BR175" s="234"/>
      <c r="BS175" s="234"/>
      <c r="BT175" s="234"/>
      <c r="BU175" s="234"/>
      <c r="BV175" s="234"/>
      <c r="BW175" s="234"/>
      <c r="BX175" s="234"/>
      <c r="BY175" s="234"/>
      <c r="BZ175" s="234"/>
      <c r="CA175" s="234"/>
      <c r="CB175" s="234"/>
      <c r="CC175" s="234"/>
      <c r="CD175" s="234"/>
      <c r="CE175" s="234"/>
      <c r="CF175" s="234"/>
      <c r="CG175" s="234"/>
    </row>
    <row r="176" spans="1:85" ht="29.25" customHeight="1" thickBot="1" x14ac:dyDescent="0.25">
      <c r="A176" s="234"/>
      <c r="B176" s="1034"/>
      <c r="C176" s="1025"/>
      <c r="D176" s="1027"/>
      <c r="E176" s="1027"/>
      <c r="F176" s="1027"/>
      <c r="G176" s="1027"/>
      <c r="H176" s="1027"/>
      <c r="I176" s="778" t="str">
        <f>K134</f>
        <v>Enter Other By-Product Gas Here</v>
      </c>
      <c r="J176" s="778" t="str">
        <f t="shared" ref="J176:L176" si="75">L134</f>
        <v>Enter Other By-Product Gas Here</v>
      </c>
      <c r="K176" s="778" t="str">
        <f t="shared" si="75"/>
        <v>Enter Other By-Product Gas Here</v>
      </c>
      <c r="L176" s="778" t="str">
        <f t="shared" si="75"/>
        <v>Enter Other By-Product Gas Here</v>
      </c>
      <c r="M176" s="1027"/>
      <c r="N176" s="1037"/>
      <c r="O176" s="1027"/>
      <c r="P176" s="1027"/>
      <c r="Q176" s="1039"/>
      <c r="R176" s="779" t="str">
        <f>I176</f>
        <v>Enter Other By-Product Gas Here</v>
      </c>
      <c r="S176" s="780" t="str">
        <f>J176</f>
        <v>Enter Other By-Product Gas Here</v>
      </c>
      <c r="T176" s="780" t="str">
        <f>K176</f>
        <v>Enter Other By-Product Gas Here</v>
      </c>
      <c r="U176" s="781" t="str">
        <f>L176</f>
        <v>Enter Other By-Product Gas Here</v>
      </c>
      <c r="V176" s="782" t="s">
        <v>450</v>
      </c>
      <c r="W176" s="783" t="s">
        <v>451</v>
      </c>
      <c r="X176" s="784" t="s">
        <v>452</v>
      </c>
      <c r="Y176" s="784" t="s">
        <v>457</v>
      </c>
      <c r="Z176" s="785" t="str">
        <f>I176</f>
        <v>Enter Other By-Product Gas Here</v>
      </c>
      <c r="AA176" s="785" t="str">
        <f>J176</f>
        <v>Enter Other By-Product Gas Here</v>
      </c>
      <c r="AB176" s="785" t="str">
        <f>K176</f>
        <v>Enter Other By-Product Gas Here</v>
      </c>
      <c r="AC176" s="786" t="str">
        <f>L176</f>
        <v>Enter Other By-Product Gas Here</v>
      </c>
      <c r="AD176" s="234"/>
      <c r="AE176" s="234"/>
      <c r="AF176" s="234"/>
      <c r="AG176" s="234"/>
      <c r="AH176" s="234"/>
      <c r="AK176" s="234"/>
      <c r="BR176" s="234"/>
      <c r="BS176" s="234"/>
      <c r="BT176" s="234"/>
      <c r="BU176" s="234"/>
      <c r="BV176" s="234"/>
      <c r="BW176" s="234"/>
      <c r="BX176" s="234"/>
      <c r="BY176" s="234"/>
      <c r="BZ176" s="234"/>
      <c r="CA176" s="234"/>
      <c r="CB176" s="234"/>
      <c r="CC176" s="234"/>
      <c r="CD176" s="234"/>
      <c r="CE176" s="234"/>
      <c r="CF176" s="234"/>
      <c r="CG176" s="234"/>
    </row>
    <row r="177" spans="1:85" ht="29.25" customHeight="1" x14ac:dyDescent="0.2">
      <c r="A177" s="234"/>
      <c r="B177" s="1035" t="str">
        <f>B156</f>
        <v/>
      </c>
      <c r="C177" s="400" t="str">
        <f t="shared" ref="C177:C183" si="76">IF(C156="","",C156)</f>
        <v/>
      </c>
      <c r="D177" s="311" t="str">
        <f t="shared" ref="D177:D183" si="77">D156</f>
        <v/>
      </c>
      <c r="E177" s="843"/>
      <c r="F177" s="843"/>
      <c r="G177" s="843"/>
      <c r="H177" s="843"/>
      <c r="I177" s="843"/>
      <c r="J177" s="843"/>
      <c r="K177" s="843"/>
      <c r="L177" s="844"/>
      <c r="M177" s="787" t="str">
        <f t="shared" ref="M177:M188" si="78">IF(G156=0,"",G156)</f>
        <v/>
      </c>
      <c r="N177" s="788" t="str">
        <f>AV135</f>
        <v/>
      </c>
      <c r="O177" s="789" t="str">
        <f>AY135</f>
        <v/>
      </c>
      <c r="P177" s="789" t="str">
        <f>BB135</f>
        <v/>
      </c>
      <c r="Q177" s="790" t="str">
        <f>BE135</f>
        <v/>
      </c>
      <c r="R177" s="791" t="str">
        <f>BH135</f>
        <v/>
      </c>
      <c r="S177" s="789" t="str">
        <f>BK135</f>
        <v/>
      </c>
      <c r="T177" s="789" t="str">
        <f>BN135</f>
        <v/>
      </c>
      <c r="U177" s="792" t="str">
        <f>BQ135</f>
        <v/>
      </c>
      <c r="V177" s="793">
        <f t="shared" ref="V177:V188" si="79">IF($C177="",0,$D177*(1-IF($M177="",0,$M177)*N177)*IF(E177="",0,E177)*0.001)</f>
        <v>0</v>
      </c>
      <c r="W177" s="794">
        <f t="shared" ref="W177:W188" si="80">IF($C177="",0,$D177*(1-IF($M177="",0,$M177)*O177)*IF(F177="",0,F177)*0.001)</f>
        <v>0</v>
      </c>
      <c r="X177" s="794">
        <f t="shared" ref="X177:X188" si="81">IF($C177="",0,$D177*(1-IF($M177="",0,$M177)*P177)*IF(G177="",0,G177)*0.001)</f>
        <v>0</v>
      </c>
      <c r="Y177" s="795">
        <f t="shared" ref="Y177:Y188" si="82">IF($C177="",0,$D177*(1-IF($M177="",0,$M177)*Q177)*IF(H177="",0,H177)*0.001)</f>
        <v>0</v>
      </c>
      <c r="Z177" s="796">
        <f t="shared" ref="Z177:Z188" si="83">IF($C177="",0,$D177*(1-IF($M177="",0,$M177)*R177)*IF(I177="",0,I177)*0.001)</f>
        <v>0</v>
      </c>
      <c r="AA177" s="794">
        <f t="shared" ref="AA177:AA188" si="84">IF($C177="",0,$D177*(1-IF($M177="",0,$M177)*S177)*IF(J177="",0,J177)*0.001)</f>
        <v>0</v>
      </c>
      <c r="AB177" s="794">
        <f t="shared" ref="AB177:AB188" si="85">IF($C177="",0,$D177*(1-IF($M177="",0,$M177)*T177)*IF(K177="",0,K177)*0.001)</f>
        <v>0</v>
      </c>
      <c r="AC177" s="795">
        <f t="shared" ref="AC177:AC188" si="86">IF($C177="",0,$D177*(1-IF($M177="",0,$M177)*U177)*IF(L177="",0,L177)*0.001)</f>
        <v>0</v>
      </c>
      <c r="AD177" s="234"/>
      <c r="AE177" s="234"/>
      <c r="AF177" s="234"/>
      <c r="AG177" s="234"/>
      <c r="AH177" s="234"/>
      <c r="AK177" s="234"/>
      <c r="BR177" s="234"/>
      <c r="BS177" s="234"/>
      <c r="BT177" s="234"/>
      <c r="BU177" s="234"/>
      <c r="BV177" s="234"/>
      <c r="BW177" s="234"/>
      <c r="BX177" s="234"/>
      <c r="BY177" s="234"/>
      <c r="BZ177" s="234"/>
      <c r="CA177" s="234"/>
      <c r="CB177" s="234"/>
      <c r="CC177" s="234"/>
      <c r="CD177" s="234"/>
      <c r="CE177" s="234"/>
      <c r="CF177" s="234"/>
      <c r="CG177" s="234"/>
    </row>
    <row r="178" spans="1:85" ht="29.25" customHeight="1" x14ac:dyDescent="0.2">
      <c r="A178" s="234"/>
      <c r="B178" s="1031"/>
      <c r="C178" s="678" t="str">
        <f t="shared" si="76"/>
        <v/>
      </c>
      <c r="D178" s="313" t="str">
        <f t="shared" si="77"/>
        <v/>
      </c>
      <c r="E178" s="845"/>
      <c r="F178" s="845"/>
      <c r="G178" s="845"/>
      <c r="H178" s="845"/>
      <c r="I178" s="845"/>
      <c r="J178" s="845"/>
      <c r="K178" s="845"/>
      <c r="L178" s="846"/>
      <c r="M178" s="797" t="str">
        <f t="shared" si="78"/>
        <v/>
      </c>
      <c r="N178" s="798" t="str">
        <f t="shared" ref="N178:N188" si="87">AV136</f>
        <v/>
      </c>
      <c r="O178" s="799" t="str">
        <f t="shared" ref="O178:O188" si="88">AY136</f>
        <v/>
      </c>
      <c r="P178" s="799" t="str">
        <f t="shared" ref="P178:P188" si="89">BB136</f>
        <v/>
      </c>
      <c r="Q178" s="800" t="str">
        <f t="shared" ref="Q178:Q188" si="90">BE136</f>
        <v/>
      </c>
      <c r="R178" s="801" t="str">
        <f t="shared" ref="R178:R188" si="91">BH136</f>
        <v/>
      </c>
      <c r="S178" s="799" t="str">
        <f t="shared" ref="S178:S188" si="92">BK136</f>
        <v/>
      </c>
      <c r="T178" s="799" t="str">
        <f t="shared" ref="T178:T188" si="93">BN136</f>
        <v/>
      </c>
      <c r="U178" s="802" t="str">
        <f t="shared" ref="U178:U188" si="94">BQ136</f>
        <v/>
      </c>
      <c r="V178" s="803">
        <f t="shared" si="79"/>
        <v>0</v>
      </c>
      <c r="W178" s="804">
        <f t="shared" si="80"/>
        <v>0</v>
      </c>
      <c r="X178" s="804">
        <f t="shared" si="81"/>
        <v>0</v>
      </c>
      <c r="Y178" s="805">
        <f t="shared" si="82"/>
        <v>0</v>
      </c>
      <c r="Z178" s="806">
        <f t="shared" si="83"/>
        <v>0</v>
      </c>
      <c r="AA178" s="804">
        <f t="shared" si="84"/>
        <v>0</v>
      </c>
      <c r="AB178" s="804">
        <f t="shared" si="85"/>
        <v>0</v>
      </c>
      <c r="AC178" s="805">
        <f t="shared" si="86"/>
        <v>0</v>
      </c>
      <c r="AD178" s="234"/>
      <c r="AE178" s="234"/>
      <c r="AF178" s="234"/>
      <c r="AG178" s="234"/>
      <c r="AH178" s="234"/>
      <c r="AK178" s="234"/>
      <c r="BR178" s="234"/>
      <c r="BS178" s="234"/>
      <c r="BT178" s="234"/>
      <c r="BU178" s="234"/>
      <c r="BV178" s="234"/>
      <c r="BW178" s="234"/>
      <c r="BX178" s="234"/>
      <c r="BY178" s="234"/>
      <c r="BZ178" s="234"/>
      <c r="CA178" s="234"/>
      <c r="CB178" s="234"/>
      <c r="CC178" s="234"/>
      <c r="CD178" s="234"/>
      <c r="CE178" s="234"/>
      <c r="CF178" s="234"/>
      <c r="CG178" s="234"/>
    </row>
    <row r="179" spans="1:85" ht="29.25" customHeight="1" x14ac:dyDescent="0.2">
      <c r="A179" s="234"/>
      <c r="B179" s="1031"/>
      <c r="C179" s="678" t="str">
        <f t="shared" si="76"/>
        <v/>
      </c>
      <c r="D179" s="313" t="str">
        <f t="shared" si="77"/>
        <v/>
      </c>
      <c r="E179" s="845"/>
      <c r="F179" s="845"/>
      <c r="G179" s="845"/>
      <c r="H179" s="845"/>
      <c r="I179" s="845"/>
      <c r="J179" s="845"/>
      <c r="K179" s="845"/>
      <c r="L179" s="846"/>
      <c r="M179" s="797" t="str">
        <f t="shared" si="78"/>
        <v/>
      </c>
      <c r="N179" s="798" t="str">
        <f t="shared" si="87"/>
        <v/>
      </c>
      <c r="O179" s="799" t="str">
        <f t="shared" si="88"/>
        <v/>
      </c>
      <c r="P179" s="799" t="str">
        <f t="shared" si="89"/>
        <v/>
      </c>
      <c r="Q179" s="800" t="str">
        <f t="shared" si="90"/>
        <v/>
      </c>
      <c r="R179" s="801" t="str">
        <f t="shared" si="91"/>
        <v/>
      </c>
      <c r="S179" s="799" t="str">
        <f t="shared" si="92"/>
        <v/>
      </c>
      <c r="T179" s="799" t="str">
        <f t="shared" si="93"/>
        <v/>
      </c>
      <c r="U179" s="802" t="str">
        <f t="shared" si="94"/>
        <v/>
      </c>
      <c r="V179" s="803">
        <f t="shared" si="79"/>
        <v>0</v>
      </c>
      <c r="W179" s="804">
        <f t="shared" si="80"/>
        <v>0</v>
      </c>
      <c r="X179" s="804">
        <f t="shared" si="81"/>
        <v>0</v>
      </c>
      <c r="Y179" s="805">
        <f t="shared" si="82"/>
        <v>0</v>
      </c>
      <c r="Z179" s="806">
        <f t="shared" si="83"/>
        <v>0</v>
      </c>
      <c r="AA179" s="804">
        <f t="shared" si="84"/>
        <v>0</v>
      </c>
      <c r="AB179" s="804">
        <f t="shared" si="85"/>
        <v>0</v>
      </c>
      <c r="AC179" s="805">
        <f t="shared" si="86"/>
        <v>0</v>
      </c>
      <c r="AD179" s="234"/>
      <c r="AE179" s="234"/>
      <c r="AF179" s="234"/>
      <c r="AG179" s="234"/>
      <c r="AH179" s="234"/>
      <c r="AK179" s="234"/>
      <c r="BR179" s="234"/>
      <c r="BS179" s="234"/>
      <c r="BT179" s="234"/>
      <c r="BU179" s="234"/>
      <c r="BV179" s="234"/>
      <c r="BW179" s="234"/>
      <c r="BX179" s="234"/>
      <c r="BY179" s="234"/>
      <c r="BZ179" s="234"/>
      <c r="CA179" s="234"/>
      <c r="CB179" s="234"/>
      <c r="CC179" s="234"/>
      <c r="CD179" s="234"/>
      <c r="CE179" s="234"/>
      <c r="CF179" s="234"/>
      <c r="CG179" s="234"/>
    </row>
    <row r="180" spans="1:85" ht="29.25" customHeight="1" x14ac:dyDescent="0.2">
      <c r="A180" s="234"/>
      <c r="B180" s="1031"/>
      <c r="C180" s="678" t="str">
        <f t="shared" si="76"/>
        <v/>
      </c>
      <c r="D180" s="313" t="str">
        <f t="shared" si="77"/>
        <v/>
      </c>
      <c r="E180" s="845"/>
      <c r="F180" s="845"/>
      <c r="G180" s="845"/>
      <c r="H180" s="845"/>
      <c r="I180" s="845"/>
      <c r="J180" s="845"/>
      <c r="K180" s="845"/>
      <c r="L180" s="846"/>
      <c r="M180" s="797" t="str">
        <f t="shared" si="78"/>
        <v/>
      </c>
      <c r="N180" s="798" t="str">
        <f t="shared" si="87"/>
        <v/>
      </c>
      <c r="O180" s="799" t="str">
        <f t="shared" si="88"/>
        <v/>
      </c>
      <c r="P180" s="799" t="str">
        <f t="shared" si="89"/>
        <v/>
      </c>
      <c r="Q180" s="800" t="str">
        <f t="shared" si="90"/>
        <v/>
      </c>
      <c r="R180" s="801" t="str">
        <f t="shared" si="91"/>
        <v/>
      </c>
      <c r="S180" s="799" t="str">
        <f t="shared" si="92"/>
        <v/>
      </c>
      <c r="T180" s="799" t="str">
        <f t="shared" si="93"/>
        <v/>
      </c>
      <c r="U180" s="802" t="str">
        <f t="shared" si="94"/>
        <v/>
      </c>
      <c r="V180" s="803">
        <f t="shared" si="79"/>
        <v>0</v>
      </c>
      <c r="W180" s="804">
        <f t="shared" si="80"/>
        <v>0</v>
      </c>
      <c r="X180" s="804">
        <f t="shared" si="81"/>
        <v>0</v>
      </c>
      <c r="Y180" s="805">
        <f t="shared" si="82"/>
        <v>0</v>
      </c>
      <c r="Z180" s="806">
        <f t="shared" si="83"/>
        <v>0</v>
      </c>
      <c r="AA180" s="804">
        <f t="shared" si="84"/>
        <v>0</v>
      </c>
      <c r="AB180" s="804">
        <f t="shared" si="85"/>
        <v>0</v>
      </c>
      <c r="AC180" s="805">
        <f t="shared" si="86"/>
        <v>0</v>
      </c>
      <c r="AD180" s="234"/>
      <c r="AE180" s="234"/>
      <c r="AF180" s="234"/>
      <c r="AG180" s="234"/>
      <c r="AH180" s="234"/>
      <c r="AK180" s="234"/>
      <c r="BR180" s="234"/>
      <c r="BS180" s="234"/>
      <c r="BT180" s="234"/>
      <c r="BU180" s="234"/>
      <c r="BV180" s="234"/>
      <c r="BW180" s="234"/>
      <c r="BX180" s="234"/>
      <c r="BY180" s="234"/>
      <c r="BZ180" s="234"/>
      <c r="CA180" s="234"/>
      <c r="CB180" s="234"/>
      <c r="CC180" s="234"/>
      <c r="CD180" s="234"/>
      <c r="CE180" s="234"/>
      <c r="CF180" s="234"/>
      <c r="CG180" s="234"/>
    </row>
    <row r="181" spans="1:85" ht="29.25" customHeight="1" x14ac:dyDescent="0.2">
      <c r="A181" s="234"/>
      <c r="B181" s="1031"/>
      <c r="C181" s="678" t="str">
        <f t="shared" si="76"/>
        <v/>
      </c>
      <c r="D181" s="313" t="str">
        <f t="shared" si="77"/>
        <v/>
      </c>
      <c r="E181" s="845"/>
      <c r="F181" s="845"/>
      <c r="G181" s="845"/>
      <c r="H181" s="845"/>
      <c r="I181" s="845"/>
      <c r="J181" s="845"/>
      <c r="K181" s="845"/>
      <c r="L181" s="846"/>
      <c r="M181" s="797" t="str">
        <f t="shared" si="78"/>
        <v/>
      </c>
      <c r="N181" s="798" t="str">
        <f t="shared" si="87"/>
        <v/>
      </c>
      <c r="O181" s="799" t="str">
        <f t="shared" si="88"/>
        <v/>
      </c>
      <c r="P181" s="799" t="str">
        <f t="shared" si="89"/>
        <v/>
      </c>
      <c r="Q181" s="800" t="str">
        <f t="shared" si="90"/>
        <v/>
      </c>
      <c r="R181" s="801" t="str">
        <f t="shared" si="91"/>
        <v/>
      </c>
      <c r="S181" s="799" t="str">
        <f t="shared" si="92"/>
        <v/>
      </c>
      <c r="T181" s="799" t="str">
        <f t="shared" si="93"/>
        <v/>
      </c>
      <c r="U181" s="802" t="str">
        <f t="shared" si="94"/>
        <v/>
      </c>
      <c r="V181" s="803">
        <f t="shared" si="79"/>
        <v>0</v>
      </c>
      <c r="W181" s="804">
        <f t="shared" si="80"/>
        <v>0</v>
      </c>
      <c r="X181" s="804">
        <f t="shared" si="81"/>
        <v>0</v>
      </c>
      <c r="Y181" s="805">
        <f t="shared" si="82"/>
        <v>0</v>
      </c>
      <c r="Z181" s="806">
        <f t="shared" si="83"/>
        <v>0</v>
      </c>
      <c r="AA181" s="804">
        <f t="shared" si="84"/>
        <v>0</v>
      </c>
      <c r="AB181" s="804">
        <f t="shared" si="85"/>
        <v>0</v>
      </c>
      <c r="AC181" s="805">
        <f t="shared" si="86"/>
        <v>0</v>
      </c>
      <c r="AD181" s="234"/>
      <c r="AE181" s="234"/>
      <c r="AF181" s="234"/>
      <c r="AG181" s="234"/>
      <c r="AH181" s="234"/>
      <c r="AK181" s="234"/>
      <c r="BR181" s="234"/>
      <c r="BS181" s="234"/>
      <c r="BT181" s="234"/>
      <c r="BU181" s="234"/>
      <c r="BV181" s="234"/>
      <c r="BW181" s="234"/>
      <c r="BX181" s="234"/>
      <c r="BY181" s="234"/>
      <c r="BZ181" s="234"/>
      <c r="CA181" s="234"/>
      <c r="CB181" s="234"/>
      <c r="CC181" s="234"/>
      <c r="CD181" s="234"/>
      <c r="CE181" s="234"/>
      <c r="CF181" s="234"/>
      <c r="CG181" s="234"/>
    </row>
    <row r="182" spans="1:85" ht="29.25" customHeight="1" x14ac:dyDescent="0.2">
      <c r="A182" s="234"/>
      <c r="B182" s="1031"/>
      <c r="C182" s="678" t="str">
        <f t="shared" si="76"/>
        <v/>
      </c>
      <c r="D182" s="313" t="str">
        <f t="shared" si="77"/>
        <v/>
      </c>
      <c r="E182" s="845"/>
      <c r="F182" s="845"/>
      <c r="G182" s="845"/>
      <c r="H182" s="845"/>
      <c r="I182" s="845"/>
      <c r="J182" s="845"/>
      <c r="K182" s="845"/>
      <c r="L182" s="846"/>
      <c r="M182" s="797" t="str">
        <f t="shared" si="78"/>
        <v/>
      </c>
      <c r="N182" s="798" t="str">
        <f t="shared" si="87"/>
        <v/>
      </c>
      <c r="O182" s="799" t="str">
        <f t="shared" si="88"/>
        <v/>
      </c>
      <c r="P182" s="799" t="str">
        <f t="shared" si="89"/>
        <v/>
      </c>
      <c r="Q182" s="800" t="str">
        <f t="shared" si="90"/>
        <v/>
      </c>
      <c r="R182" s="801" t="str">
        <f t="shared" si="91"/>
        <v/>
      </c>
      <c r="S182" s="799" t="str">
        <f t="shared" si="92"/>
        <v/>
      </c>
      <c r="T182" s="799" t="str">
        <f t="shared" si="93"/>
        <v/>
      </c>
      <c r="U182" s="802" t="str">
        <f t="shared" si="94"/>
        <v/>
      </c>
      <c r="V182" s="803">
        <f t="shared" si="79"/>
        <v>0</v>
      </c>
      <c r="W182" s="804">
        <f t="shared" si="80"/>
        <v>0</v>
      </c>
      <c r="X182" s="804">
        <f t="shared" si="81"/>
        <v>0</v>
      </c>
      <c r="Y182" s="805">
        <f t="shared" si="82"/>
        <v>0</v>
      </c>
      <c r="Z182" s="806">
        <f t="shared" si="83"/>
        <v>0</v>
      </c>
      <c r="AA182" s="804">
        <f t="shared" si="84"/>
        <v>0</v>
      </c>
      <c r="AB182" s="804">
        <f t="shared" si="85"/>
        <v>0</v>
      </c>
      <c r="AC182" s="805">
        <f t="shared" si="86"/>
        <v>0</v>
      </c>
      <c r="AD182" s="234"/>
      <c r="AE182" s="234"/>
      <c r="AF182" s="234"/>
      <c r="AG182" s="234"/>
      <c r="AH182" s="234"/>
      <c r="AK182" s="234"/>
      <c r="BR182" s="234"/>
      <c r="BS182" s="234"/>
      <c r="BT182" s="234"/>
      <c r="BU182" s="234"/>
      <c r="BV182" s="234"/>
      <c r="BW182" s="234"/>
      <c r="BX182" s="234"/>
      <c r="BY182" s="234"/>
      <c r="BZ182" s="234"/>
      <c r="CA182" s="234"/>
      <c r="CB182" s="234"/>
      <c r="CC182" s="234"/>
      <c r="CD182" s="234"/>
      <c r="CE182" s="234"/>
      <c r="CF182" s="234"/>
      <c r="CG182" s="234"/>
    </row>
    <row r="183" spans="1:85" ht="29.25" customHeight="1" x14ac:dyDescent="0.2">
      <c r="A183" s="234"/>
      <c r="B183" s="1031"/>
      <c r="C183" s="678" t="str">
        <f t="shared" si="76"/>
        <v/>
      </c>
      <c r="D183" s="313" t="str">
        <f t="shared" si="77"/>
        <v/>
      </c>
      <c r="E183" s="845"/>
      <c r="F183" s="845"/>
      <c r="G183" s="845"/>
      <c r="H183" s="845"/>
      <c r="I183" s="845"/>
      <c r="J183" s="845"/>
      <c r="K183" s="845"/>
      <c r="L183" s="846"/>
      <c r="M183" s="797" t="str">
        <f t="shared" si="78"/>
        <v/>
      </c>
      <c r="N183" s="798" t="str">
        <f t="shared" si="87"/>
        <v/>
      </c>
      <c r="O183" s="799" t="str">
        <f t="shared" si="88"/>
        <v/>
      </c>
      <c r="P183" s="799" t="str">
        <f t="shared" si="89"/>
        <v/>
      </c>
      <c r="Q183" s="800" t="str">
        <f t="shared" si="90"/>
        <v/>
      </c>
      <c r="R183" s="801" t="str">
        <f t="shared" si="91"/>
        <v/>
      </c>
      <c r="S183" s="799" t="str">
        <f t="shared" si="92"/>
        <v/>
      </c>
      <c r="T183" s="799" t="str">
        <f t="shared" si="93"/>
        <v/>
      </c>
      <c r="U183" s="802" t="str">
        <f t="shared" si="94"/>
        <v/>
      </c>
      <c r="V183" s="803">
        <f t="shared" si="79"/>
        <v>0</v>
      </c>
      <c r="W183" s="804">
        <f t="shared" si="80"/>
        <v>0</v>
      </c>
      <c r="X183" s="804">
        <f t="shared" si="81"/>
        <v>0</v>
      </c>
      <c r="Y183" s="805">
        <f t="shared" si="82"/>
        <v>0</v>
      </c>
      <c r="Z183" s="806">
        <f t="shared" si="83"/>
        <v>0</v>
      </c>
      <c r="AA183" s="804">
        <f t="shared" si="84"/>
        <v>0</v>
      </c>
      <c r="AB183" s="804">
        <f t="shared" si="85"/>
        <v>0</v>
      </c>
      <c r="AC183" s="805">
        <f t="shared" si="86"/>
        <v>0</v>
      </c>
      <c r="AD183" s="234"/>
      <c r="AE183" s="234"/>
      <c r="AF183" s="234"/>
      <c r="AG183" s="234"/>
      <c r="AH183" s="234"/>
      <c r="AK183" s="234"/>
      <c r="BR183" s="234"/>
      <c r="BS183" s="234"/>
      <c r="BT183" s="234"/>
      <c r="BU183" s="234"/>
      <c r="BV183" s="234"/>
      <c r="BW183" s="234"/>
      <c r="BX183" s="234"/>
      <c r="BY183" s="234"/>
      <c r="BZ183" s="234"/>
      <c r="CA183" s="234"/>
      <c r="CB183" s="234"/>
      <c r="CC183" s="234"/>
      <c r="CD183" s="234"/>
      <c r="CE183" s="234"/>
      <c r="CF183" s="234"/>
      <c r="CG183" s="234"/>
    </row>
    <row r="184" spans="1:85" ht="29.25" customHeight="1" x14ac:dyDescent="0.2">
      <c r="A184" s="234"/>
      <c r="B184" s="1031"/>
      <c r="C184" s="678" t="str">
        <f t="shared" ref="C184:C186" si="95">IF(C163="","",C163)</f>
        <v/>
      </c>
      <c r="D184" s="313" t="str">
        <f t="shared" ref="D184:D186" si="96">D163</f>
        <v/>
      </c>
      <c r="E184" s="845"/>
      <c r="F184" s="845"/>
      <c r="G184" s="845"/>
      <c r="H184" s="845"/>
      <c r="I184" s="845"/>
      <c r="J184" s="845"/>
      <c r="K184" s="845"/>
      <c r="L184" s="846"/>
      <c r="M184" s="797" t="str">
        <f t="shared" si="78"/>
        <v/>
      </c>
      <c r="N184" s="798" t="str">
        <f t="shared" si="87"/>
        <v/>
      </c>
      <c r="O184" s="799" t="str">
        <f t="shared" si="88"/>
        <v/>
      </c>
      <c r="P184" s="799" t="str">
        <f t="shared" si="89"/>
        <v/>
      </c>
      <c r="Q184" s="800" t="str">
        <f t="shared" si="90"/>
        <v/>
      </c>
      <c r="R184" s="801" t="str">
        <f t="shared" si="91"/>
        <v/>
      </c>
      <c r="S184" s="799" t="str">
        <f t="shared" si="92"/>
        <v/>
      </c>
      <c r="T184" s="799" t="str">
        <f t="shared" si="93"/>
        <v/>
      </c>
      <c r="U184" s="802" t="str">
        <f t="shared" si="94"/>
        <v/>
      </c>
      <c r="V184" s="803">
        <f t="shared" si="79"/>
        <v>0</v>
      </c>
      <c r="W184" s="804">
        <f t="shared" si="80"/>
        <v>0</v>
      </c>
      <c r="X184" s="804">
        <f t="shared" si="81"/>
        <v>0</v>
      </c>
      <c r="Y184" s="805">
        <f t="shared" si="82"/>
        <v>0</v>
      </c>
      <c r="Z184" s="806">
        <f t="shared" si="83"/>
        <v>0</v>
      </c>
      <c r="AA184" s="804">
        <f t="shared" si="84"/>
        <v>0</v>
      </c>
      <c r="AB184" s="804">
        <f t="shared" si="85"/>
        <v>0</v>
      </c>
      <c r="AC184" s="805">
        <f t="shared" si="86"/>
        <v>0</v>
      </c>
      <c r="AD184" s="234"/>
      <c r="AE184" s="234"/>
      <c r="AF184" s="234"/>
      <c r="AG184" s="234"/>
      <c r="AH184" s="234"/>
      <c r="AK184" s="234"/>
      <c r="BR184" s="234"/>
      <c r="BS184" s="234"/>
      <c r="BT184" s="234"/>
      <c r="BU184" s="234"/>
      <c r="BV184" s="234"/>
      <c r="BW184" s="234"/>
      <c r="BX184" s="234"/>
      <c r="BY184" s="234"/>
      <c r="BZ184" s="234"/>
      <c r="CA184" s="234"/>
      <c r="CB184" s="234"/>
      <c r="CC184" s="234"/>
      <c r="CD184" s="234"/>
      <c r="CE184" s="234"/>
      <c r="CF184" s="234"/>
      <c r="CG184" s="234"/>
    </row>
    <row r="185" spans="1:85" ht="29.25" customHeight="1" x14ac:dyDescent="0.2">
      <c r="A185" s="234"/>
      <c r="B185" s="1031"/>
      <c r="C185" s="678" t="str">
        <f t="shared" si="95"/>
        <v/>
      </c>
      <c r="D185" s="313" t="str">
        <f t="shared" si="96"/>
        <v/>
      </c>
      <c r="E185" s="845"/>
      <c r="F185" s="845"/>
      <c r="G185" s="845"/>
      <c r="H185" s="845"/>
      <c r="I185" s="845"/>
      <c r="J185" s="845"/>
      <c r="K185" s="845"/>
      <c r="L185" s="846"/>
      <c r="M185" s="797" t="str">
        <f t="shared" si="78"/>
        <v/>
      </c>
      <c r="N185" s="798" t="str">
        <f t="shared" si="87"/>
        <v/>
      </c>
      <c r="O185" s="799" t="str">
        <f t="shared" si="88"/>
        <v/>
      </c>
      <c r="P185" s="799" t="str">
        <f t="shared" si="89"/>
        <v/>
      </c>
      <c r="Q185" s="800" t="str">
        <f t="shared" si="90"/>
        <v/>
      </c>
      <c r="R185" s="801" t="str">
        <f t="shared" si="91"/>
        <v/>
      </c>
      <c r="S185" s="799" t="str">
        <f t="shared" si="92"/>
        <v/>
      </c>
      <c r="T185" s="799" t="str">
        <f t="shared" si="93"/>
        <v/>
      </c>
      <c r="U185" s="802" t="str">
        <f t="shared" si="94"/>
        <v/>
      </c>
      <c r="V185" s="803">
        <f t="shared" si="79"/>
        <v>0</v>
      </c>
      <c r="W185" s="804">
        <f t="shared" si="80"/>
        <v>0</v>
      </c>
      <c r="X185" s="804">
        <f t="shared" si="81"/>
        <v>0</v>
      </c>
      <c r="Y185" s="805">
        <f t="shared" si="82"/>
        <v>0</v>
      </c>
      <c r="Z185" s="806">
        <f t="shared" si="83"/>
        <v>0</v>
      </c>
      <c r="AA185" s="804">
        <f t="shared" si="84"/>
        <v>0</v>
      </c>
      <c r="AB185" s="804">
        <f t="shared" si="85"/>
        <v>0</v>
      </c>
      <c r="AC185" s="805">
        <f t="shared" si="86"/>
        <v>0</v>
      </c>
      <c r="AD185" s="234"/>
      <c r="AE185" s="234"/>
      <c r="AF185" s="234"/>
      <c r="AG185" s="234"/>
      <c r="AH185" s="234"/>
      <c r="AK185" s="234"/>
      <c r="BR185" s="234"/>
      <c r="BS185" s="234"/>
      <c r="BT185" s="234"/>
      <c r="BU185" s="234"/>
      <c r="BV185" s="234"/>
      <c r="BW185" s="234"/>
      <c r="BX185" s="234"/>
      <c r="BY185" s="234"/>
      <c r="BZ185" s="234"/>
      <c r="CA185" s="234"/>
      <c r="CB185" s="234"/>
      <c r="CC185" s="234"/>
      <c r="CD185" s="234"/>
      <c r="CE185" s="234"/>
      <c r="CF185" s="234"/>
      <c r="CG185" s="234"/>
    </row>
    <row r="186" spans="1:85" ht="29.25" customHeight="1" x14ac:dyDescent="0.2">
      <c r="A186" s="234"/>
      <c r="B186" s="1031"/>
      <c r="C186" s="678" t="str">
        <f t="shared" si="95"/>
        <v/>
      </c>
      <c r="D186" s="313" t="str">
        <f t="shared" si="96"/>
        <v/>
      </c>
      <c r="E186" s="845"/>
      <c r="F186" s="845"/>
      <c r="G186" s="845"/>
      <c r="H186" s="845"/>
      <c r="I186" s="845"/>
      <c r="J186" s="845"/>
      <c r="K186" s="845"/>
      <c r="L186" s="846"/>
      <c r="M186" s="797" t="str">
        <f t="shared" si="78"/>
        <v/>
      </c>
      <c r="N186" s="798" t="str">
        <f t="shared" si="87"/>
        <v/>
      </c>
      <c r="O186" s="799" t="str">
        <f t="shared" si="88"/>
        <v/>
      </c>
      <c r="P186" s="799" t="str">
        <f t="shared" si="89"/>
        <v/>
      </c>
      <c r="Q186" s="800" t="str">
        <f t="shared" si="90"/>
        <v/>
      </c>
      <c r="R186" s="801" t="str">
        <f t="shared" si="91"/>
        <v/>
      </c>
      <c r="S186" s="799" t="str">
        <f t="shared" si="92"/>
        <v/>
      </c>
      <c r="T186" s="799" t="str">
        <f t="shared" si="93"/>
        <v/>
      </c>
      <c r="U186" s="802" t="str">
        <f t="shared" si="94"/>
        <v/>
      </c>
      <c r="V186" s="803">
        <f t="shared" si="79"/>
        <v>0</v>
      </c>
      <c r="W186" s="804">
        <f t="shared" si="80"/>
        <v>0</v>
      </c>
      <c r="X186" s="804">
        <f t="shared" si="81"/>
        <v>0</v>
      </c>
      <c r="Y186" s="805">
        <f t="shared" si="82"/>
        <v>0</v>
      </c>
      <c r="Z186" s="806">
        <f t="shared" si="83"/>
        <v>0</v>
      </c>
      <c r="AA186" s="804">
        <f t="shared" si="84"/>
        <v>0</v>
      </c>
      <c r="AB186" s="804">
        <f t="shared" si="85"/>
        <v>0</v>
      </c>
      <c r="AC186" s="805">
        <f t="shared" si="86"/>
        <v>0</v>
      </c>
      <c r="AD186" s="234"/>
      <c r="AE186" s="234"/>
      <c r="AF186" s="234"/>
      <c r="AG186" s="234"/>
      <c r="AH186" s="234"/>
      <c r="AK186" s="234"/>
      <c r="BR186" s="234"/>
      <c r="BS186" s="234"/>
      <c r="BT186" s="234"/>
      <c r="BU186" s="234"/>
      <c r="BV186" s="234"/>
      <c r="BW186" s="234"/>
      <c r="BX186" s="234"/>
      <c r="BY186" s="234"/>
      <c r="BZ186" s="234"/>
      <c r="CA186" s="234"/>
      <c r="CB186" s="234"/>
      <c r="CC186" s="234"/>
      <c r="CD186" s="234"/>
      <c r="CE186" s="234"/>
      <c r="CF186" s="234"/>
      <c r="CG186" s="234"/>
    </row>
    <row r="187" spans="1:85" ht="29.25" customHeight="1" x14ac:dyDescent="0.2">
      <c r="A187" s="234"/>
      <c r="B187" s="1031"/>
      <c r="C187" s="678" t="str">
        <f>IF(C166="","",C166)</f>
        <v/>
      </c>
      <c r="D187" s="313" t="str">
        <f>D166</f>
        <v/>
      </c>
      <c r="E187" s="845"/>
      <c r="F187" s="845"/>
      <c r="G187" s="845"/>
      <c r="H187" s="845"/>
      <c r="I187" s="845"/>
      <c r="J187" s="845"/>
      <c r="K187" s="845"/>
      <c r="L187" s="846"/>
      <c r="M187" s="797" t="str">
        <f t="shared" si="78"/>
        <v/>
      </c>
      <c r="N187" s="798" t="str">
        <f t="shared" si="87"/>
        <v/>
      </c>
      <c r="O187" s="799" t="str">
        <f t="shared" si="88"/>
        <v/>
      </c>
      <c r="P187" s="799" t="str">
        <f t="shared" si="89"/>
        <v/>
      </c>
      <c r="Q187" s="800" t="str">
        <f t="shared" si="90"/>
        <v/>
      </c>
      <c r="R187" s="801" t="str">
        <f t="shared" si="91"/>
        <v/>
      </c>
      <c r="S187" s="799" t="str">
        <f t="shared" si="92"/>
        <v/>
      </c>
      <c r="T187" s="799" t="str">
        <f t="shared" si="93"/>
        <v/>
      </c>
      <c r="U187" s="802" t="str">
        <f t="shared" si="94"/>
        <v/>
      </c>
      <c r="V187" s="803">
        <f t="shared" si="79"/>
        <v>0</v>
      </c>
      <c r="W187" s="804">
        <f t="shared" si="80"/>
        <v>0</v>
      </c>
      <c r="X187" s="804">
        <f t="shared" si="81"/>
        <v>0</v>
      </c>
      <c r="Y187" s="805">
        <f t="shared" si="82"/>
        <v>0</v>
      </c>
      <c r="Z187" s="806">
        <f t="shared" si="83"/>
        <v>0</v>
      </c>
      <c r="AA187" s="804">
        <f t="shared" si="84"/>
        <v>0</v>
      </c>
      <c r="AB187" s="804">
        <f t="shared" si="85"/>
        <v>0</v>
      </c>
      <c r="AC187" s="805">
        <f t="shared" si="86"/>
        <v>0</v>
      </c>
      <c r="AD187" s="234"/>
      <c r="AE187" s="234"/>
      <c r="AF187" s="234"/>
      <c r="AG187" s="234"/>
      <c r="AH187" s="234"/>
      <c r="AK187" s="234"/>
      <c r="BR187" s="234"/>
      <c r="BS187" s="234"/>
      <c r="BT187" s="234"/>
      <c r="BU187" s="234"/>
      <c r="BV187" s="234"/>
      <c r="BW187" s="234"/>
      <c r="BX187" s="234"/>
      <c r="BY187" s="234"/>
      <c r="BZ187" s="234"/>
      <c r="CA187" s="234"/>
      <c r="CB187" s="234"/>
      <c r="CC187" s="234"/>
      <c r="CD187" s="234"/>
      <c r="CE187" s="234"/>
      <c r="CF187" s="234"/>
      <c r="CG187" s="234"/>
    </row>
    <row r="188" spans="1:85" ht="29.25" customHeight="1" thickBot="1" x14ac:dyDescent="0.25">
      <c r="A188" s="234"/>
      <c r="B188" s="1032"/>
      <c r="C188" s="427" t="str">
        <f>IF(C167="","",C167)</f>
        <v/>
      </c>
      <c r="D188" s="318" t="str">
        <f>D167</f>
        <v/>
      </c>
      <c r="E188" s="847"/>
      <c r="F188" s="847"/>
      <c r="G188" s="847"/>
      <c r="H188" s="847"/>
      <c r="I188" s="847"/>
      <c r="J188" s="847"/>
      <c r="K188" s="847"/>
      <c r="L188" s="848"/>
      <c r="M188" s="807" t="str">
        <f t="shared" si="78"/>
        <v/>
      </c>
      <c r="N188" s="808" t="str">
        <f t="shared" si="87"/>
        <v/>
      </c>
      <c r="O188" s="809" t="str">
        <f t="shared" si="88"/>
        <v/>
      </c>
      <c r="P188" s="809" t="str">
        <f t="shared" si="89"/>
        <v/>
      </c>
      <c r="Q188" s="810" t="str">
        <f t="shared" si="90"/>
        <v/>
      </c>
      <c r="R188" s="811" t="str">
        <f t="shared" si="91"/>
        <v/>
      </c>
      <c r="S188" s="809" t="str">
        <f t="shared" si="92"/>
        <v/>
      </c>
      <c r="T188" s="809" t="str">
        <f t="shared" si="93"/>
        <v/>
      </c>
      <c r="U188" s="812" t="str">
        <f t="shared" si="94"/>
        <v/>
      </c>
      <c r="V188" s="813">
        <f t="shared" si="79"/>
        <v>0</v>
      </c>
      <c r="W188" s="814">
        <f t="shared" si="80"/>
        <v>0</v>
      </c>
      <c r="X188" s="814">
        <f t="shared" si="81"/>
        <v>0</v>
      </c>
      <c r="Y188" s="815">
        <f t="shared" si="82"/>
        <v>0</v>
      </c>
      <c r="Z188" s="816">
        <f t="shared" si="83"/>
        <v>0</v>
      </c>
      <c r="AA188" s="814">
        <f t="shared" si="84"/>
        <v>0</v>
      </c>
      <c r="AB188" s="814">
        <f t="shared" si="85"/>
        <v>0</v>
      </c>
      <c r="AC188" s="815">
        <f t="shared" si="86"/>
        <v>0</v>
      </c>
      <c r="AD188" s="234"/>
      <c r="AE188" s="234"/>
      <c r="AF188" s="234"/>
      <c r="AG188" s="234"/>
      <c r="AH188" s="234"/>
      <c r="AK188" s="234"/>
      <c r="BR188" s="234"/>
      <c r="BS188" s="234"/>
      <c r="BT188" s="234"/>
      <c r="BU188" s="234"/>
      <c r="BV188" s="234"/>
      <c r="BW188" s="234"/>
      <c r="BX188" s="234"/>
      <c r="BY188" s="234"/>
      <c r="BZ188" s="234"/>
      <c r="CA188" s="234"/>
      <c r="CB188" s="234"/>
      <c r="CC188" s="234"/>
      <c r="CD188" s="234"/>
      <c r="CE188" s="234"/>
      <c r="CF188" s="234"/>
      <c r="CG188" s="234"/>
    </row>
    <row r="189" spans="1:85" x14ac:dyDescent="0.2">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D189" s="234"/>
      <c r="AE189" s="234"/>
      <c r="AF189" s="234"/>
      <c r="AG189" s="234"/>
      <c r="AH189" s="234"/>
      <c r="AI189" s="234"/>
      <c r="BR189" s="234"/>
      <c r="BS189" s="234"/>
      <c r="BT189" s="234"/>
      <c r="BU189" s="234"/>
      <c r="BV189" s="234"/>
      <c r="BW189" s="234"/>
      <c r="BX189" s="234"/>
      <c r="BY189" s="234"/>
      <c r="BZ189" s="234"/>
      <c r="CA189" s="234"/>
      <c r="CB189" s="234"/>
      <c r="CC189" s="234"/>
      <c r="CD189" s="234"/>
      <c r="CE189" s="234"/>
      <c r="CF189" s="234"/>
      <c r="CG189" s="234"/>
    </row>
    <row r="190" spans="1:85" ht="16.5" x14ac:dyDescent="0.3">
      <c r="A190" s="234"/>
      <c r="B190" s="234"/>
      <c r="C190" s="234"/>
      <c r="D190" s="234"/>
      <c r="E190" s="234"/>
      <c r="F190" s="234"/>
      <c r="G190" s="234"/>
      <c r="H190" s="234"/>
      <c r="I190" s="234"/>
      <c r="J190" s="234"/>
      <c r="K190" s="234"/>
      <c r="L190" s="234"/>
      <c r="M190" s="234"/>
      <c r="N190" s="234"/>
      <c r="O190" s="234"/>
      <c r="P190" s="234"/>
      <c r="Q190" s="234"/>
      <c r="R190" s="234"/>
      <c r="S190" s="234"/>
      <c r="U190" s="234"/>
      <c r="W190" s="234"/>
      <c r="X190" s="234"/>
      <c r="Y190" s="234"/>
      <c r="Z190" s="234"/>
      <c r="AA190" s="234"/>
      <c r="AB190" s="234"/>
      <c r="AC190" s="65" t="s">
        <v>414</v>
      </c>
      <c r="AD190" s="234"/>
      <c r="AF190" s="234"/>
      <c r="AG190" s="234"/>
      <c r="AH190" s="234"/>
      <c r="AI190" s="234"/>
      <c r="BR190" s="234"/>
      <c r="BS190" s="234"/>
      <c r="BT190" s="234"/>
      <c r="BU190" s="234"/>
      <c r="BV190" s="234"/>
      <c r="BW190" s="234"/>
      <c r="BX190" s="234"/>
      <c r="BY190" s="234"/>
      <c r="BZ190" s="234"/>
      <c r="CA190" s="234"/>
      <c r="CB190" s="234"/>
      <c r="CC190" s="234"/>
      <c r="CD190" s="234"/>
      <c r="CE190" s="234"/>
      <c r="CF190" s="234"/>
      <c r="CG190" s="234"/>
    </row>
    <row r="191" spans="1:85" x14ac:dyDescent="0.2">
      <c r="A191" s="234"/>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BR191" s="234"/>
      <c r="BS191" s="234"/>
      <c r="BT191" s="234"/>
      <c r="BU191" s="234"/>
      <c r="BV191" s="234"/>
      <c r="BW191" s="234"/>
      <c r="BX191" s="234"/>
      <c r="BY191" s="234"/>
      <c r="BZ191" s="234"/>
      <c r="CA191" s="234"/>
      <c r="CB191" s="234"/>
      <c r="CC191" s="234"/>
      <c r="CD191" s="234"/>
      <c r="CE191" s="234"/>
      <c r="CF191" s="234"/>
      <c r="CG191" s="234"/>
    </row>
    <row r="192" spans="1:85" ht="15" x14ac:dyDescent="0.25">
      <c r="A192" s="234"/>
      <c r="B192" s="249" t="s">
        <v>53</v>
      </c>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BR192" s="234"/>
      <c r="BS192" s="234"/>
      <c r="BT192" s="234"/>
      <c r="BU192" s="234"/>
      <c r="BV192" s="234"/>
      <c r="BW192" s="234"/>
      <c r="BX192" s="234"/>
      <c r="BY192" s="234"/>
      <c r="BZ192" s="234"/>
      <c r="CA192" s="234"/>
      <c r="CB192" s="234"/>
      <c r="CC192" s="234"/>
      <c r="CD192" s="234"/>
      <c r="CE192" s="234"/>
      <c r="CF192" s="234"/>
      <c r="CG192" s="234"/>
    </row>
    <row r="193" spans="1:85" x14ac:dyDescent="0.2">
      <c r="A193" s="234"/>
      <c r="B193" s="246"/>
      <c r="C193" s="246"/>
      <c r="D193" s="246"/>
      <c r="E193" s="246"/>
      <c r="F193" s="246"/>
      <c r="G193" s="246"/>
      <c r="H193" s="246"/>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BR193" s="234"/>
      <c r="BS193" s="234"/>
      <c r="BT193" s="234"/>
      <c r="BU193" s="234"/>
      <c r="BV193" s="234"/>
      <c r="BW193" s="234"/>
      <c r="BX193" s="234"/>
      <c r="BY193" s="234"/>
      <c r="BZ193" s="234"/>
      <c r="CA193" s="234"/>
      <c r="CB193" s="234"/>
      <c r="CC193" s="234"/>
      <c r="CD193" s="234"/>
      <c r="CE193" s="234"/>
      <c r="CF193" s="234"/>
      <c r="CG193" s="234"/>
    </row>
    <row r="194" spans="1:85" x14ac:dyDescent="0.2">
      <c r="A194" s="234"/>
      <c r="B194" s="246"/>
      <c r="C194" s="246"/>
      <c r="D194" s="246"/>
      <c r="E194" s="246"/>
      <c r="F194" s="246"/>
      <c r="G194" s="246"/>
      <c r="H194" s="246"/>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BR194" s="234"/>
      <c r="BS194" s="234"/>
      <c r="BT194" s="234"/>
      <c r="BU194" s="234"/>
      <c r="BV194" s="234"/>
      <c r="BW194" s="234"/>
      <c r="BX194" s="234"/>
      <c r="BY194" s="234"/>
      <c r="BZ194" s="234"/>
      <c r="CA194" s="234"/>
      <c r="CB194" s="234"/>
      <c r="CC194" s="234"/>
      <c r="CD194" s="234"/>
      <c r="CE194" s="234"/>
      <c r="CF194" s="234"/>
      <c r="CG194" s="234"/>
    </row>
    <row r="195" spans="1:85" x14ac:dyDescent="0.2">
      <c r="A195" s="234"/>
      <c r="B195" s="246"/>
      <c r="C195" s="246"/>
      <c r="D195" s="246"/>
      <c r="E195" s="246"/>
      <c r="F195" s="246"/>
      <c r="G195" s="246"/>
      <c r="H195" s="246"/>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BR195" s="234"/>
      <c r="BS195" s="234"/>
      <c r="BT195" s="234"/>
      <c r="BU195" s="234"/>
      <c r="BV195" s="234"/>
      <c r="BW195" s="234"/>
      <c r="BX195" s="234"/>
      <c r="BY195" s="234"/>
      <c r="BZ195" s="234"/>
      <c r="CA195" s="234"/>
      <c r="CB195" s="234"/>
      <c r="CC195" s="234"/>
      <c r="CD195" s="234"/>
      <c r="CE195" s="234"/>
      <c r="CF195" s="234"/>
      <c r="CG195" s="234"/>
    </row>
    <row r="196" spans="1:85" x14ac:dyDescent="0.2">
      <c r="A196" s="234"/>
      <c r="B196" s="246"/>
      <c r="C196" s="246"/>
      <c r="D196" s="246"/>
      <c r="E196" s="246"/>
      <c r="F196" s="246"/>
      <c r="G196" s="246"/>
      <c r="H196" s="246"/>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BR196" s="234"/>
      <c r="BS196" s="234"/>
      <c r="BT196" s="234"/>
      <c r="BU196" s="234"/>
      <c r="BV196" s="234"/>
      <c r="BW196" s="234"/>
      <c r="BX196" s="234"/>
      <c r="BY196" s="234"/>
      <c r="BZ196" s="234"/>
      <c r="CA196" s="234"/>
      <c r="CB196" s="234"/>
      <c r="CC196" s="234"/>
      <c r="CD196" s="234"/>
      <c r="CE196" s="234"/>
      <c r="CF196" s="234"/>
      <c r="CG196" s="234"/>
    </row>
    <row r="197" spans="1:85" x14ac:dyDescent="0.2">
      <c r="A197" s="234"/>
      <c r="B197" s="246"/>
      <c r="C197" s="246"/>
      <c r="D197" s="246"/>
      <c r="E197" s="246"/>
      <c r="F197" s="246"/>
      <c r="G197" s="246"/>
      <c r="H197" s="246"/>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BR197" s="234"/>
      <c r="BS197" s="234"/>
      <c r="BT197" s="234"/>
      <c r="BU197" s="234"/>
      <c r="BV197" s="234"/>
      <c r="BW197" s="234"/>
      <c r="BX197" s="234"/>
      <c r="BY197" s="234"/>
      <c r="BZ197" s="234"/>
      <c r="CA197" s="234"/>
      <c r="CB197" s="234"/>
      <c r="CC197" s="234"/>
      <c r="CD197" s="234"/>
      <c r="CE197" s="234"/>
      <c r="CF197" s="234"/>
      <c r="CG197" s="234"/>
    </row>
    <row r="198" spans="1:85" ht="15" thickBot="1" x14ac:dyDescent="0.25">
      <c r="A198" s="234"/>
      <c r="B198" s="246"/>
      <c r="C198" s="246"/>
      <c r="D198" s="246"/>
      <c r="E198" s="246"/>
      <c r="F198" s="246"/>
      <c r="G198" s="246"/>
      <c r="H198" s="246"/>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BR198" s="234"/>
      <c r="BS198" s="234"/>
      <c r="BT198" s="234"/>
      <c r="BU198" s="234"/>
      <c r="BV198" s="234"/>
      <c r="BW198" s="234"/>
      <c r="BX198" s="234"/>
      <c r="BY198" s="234"/>
      <c r="BZ198" s="234"/>
      <c r="CA198" s="234"/>
      <c r="CB198" s="234"/>
      <c r="CC198" s="234"/>
      <c r="CD198" s="234"/>
      <c r="CE198" s="234"/>
      <c r="CF198" s="234"/>
      <c r="CG198" s="234"/>
    </row>
    <row r="199" spans="1:85" ht="44.25" thickBot="1" x14ac:dyDescent="0.25">
      <c r="A199" s="234"/>
      <c r="B199" s="306" t="s">
        <v>35</v>
      </c>
      <c r="C199" s="468" t="s">
        <v>34</v>
      </c>
      <c r="D199" s="469" t="s">
        <v>454</v>
      </c>
      <c r="E199" s="246"/>
      <c r="F199" s="246"/>
      <c r="G199" s="246"/>
      <c r="H199" s="246"/>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BR199" s="234"/>
      <c r="BS199" s="234"/>
      <c r="BT199" s="234"/>
      <c r="BU199" s="234"/>
      <c r="BV199" s="234"/>
      <c r="BW199" s="234"/>
      <c r="BX199" s="234"/>
      <c r="BY199" s="234"/>
      <c r="BZ199" s="234"/>
      <c r="CA199" s="234"/>
      <c r="CB199" s="234"/>
      <c r="CC199" s="234"/>
      <c r="CD199" s="234"/>
      <c r="CE199" s="234"/>
      <c r="CF199" s="234"/>
      <c r="CG199" s="234"/>
    </row>
    <row r="200" spans="1:85" ht="18" customHeight="1" x14ac:dyDescent="0.2">
      <c r="A200" s="234"/>
      <c r="B200" s="940" t="str">
        <f>B156</f>
        <v/>
      </c>
      <c r="C200" s="217" t="str">
        <f t="shared" ref="C200:C211" si="97">AT41</f>
        <v/>
      </c>
      <c r="D200" s="873">
        <f>SUMIF($C$156:$C$167,C200,$I$156:$I$167)</f>
        <v>0</v>
      </c>
      <c r="E200" s="246"/>
      <c r="F200" s="246"/>
      <c r="G200" s="246"/>
      <c r="H200" s="246"/>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BR200" s="234"/>
      <c r="BS200" s="234"/>
      <c r="BT200" s="234"/>
      <c r="BU200" s="234"/>
      <c r="BV200" s="234"/>
      <c r="BW200" s="234"/>
      <c r="BX200" s="234"/>
      <c r="BY200" s="234"/>
      <c r="BZ200" s="234"/>
      <c r="CA200" s="234"/>
      <c r="CB200" s="234"/>
      <c r="CC200" s="234"/>
      <c r="CD200" s="234"/>
      <c r="CE200" s="234"/>
      <c r="CF200" s="234"/>
      <c r="CG200" s="234"/>
    </row>
    <row r="201" spans="1:85" ht="18" customHeight="1" x14ac:dyDescent="0.2">
      <c r="A201" s="234"/>
      <c r="B201" s="941"/>
      <c r="C201" s="219" t="str">
        <f t="shared" si="97"/>
        <v/>
      </c>
      <c r="D201" s="874">
        <f t="shared" ref="D201:D211" si="98">SUMIF($C$156:$C$167,C201,$I$156:$I$167)</f>
        <v>0</v>
      </c>
      <c r="E201" s="246"/>
      <c r="F201" s="246"/>
      <c r="G201" s="246"/>
      <c r="H201" s="246"/>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BR201" s="234"/>
      <c r="BS201" s="234"/>
      <c r="BT201" s="234"/>
      <c r="BU201" s="234"/>
      <c r="BV201" s="234"/>
      <c r="BW201" s="234"/>
      <c r="BX201" s="234"/>
      <c r="BY201" s="234"/>
      <c r="BZ201" s="234"/>
      <c r="CA201" s="234"/>
      <c r="CB201" s="234"/>
      <c r="CC201" s="234"/>
      <c r="CD201" s="234"/>
      <c r="CE201" s="234"/>
      <c r="CF201" s="234"/>
      <c r="CG201" s="234"/>
    </row>
    <row r="202" spans="1:85" ht="18" customHeight="1" x14ac:dyDescent="0.2">
      <c r="A202" s="234"/>
      <c r="B202" s="941"/>
      <c r="C202" s="219" t="str">
        <f t="shared" si="97"/>
        <v/>
      </c>
      <c r="D202" s="874">
        <f t="shared" si="98"/>
        <v>0</v>
      </c>
      <c r="E202" s="246"/>
      <c r="F202" s="246"/>
      <c r="G202" s="246"/>
      <c r="H202" s="246"/>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BR202" s="234"/>
      <c r="BS202" s="234"/>
      <c r="BT202" s="234"/>
      <c r="BU202" s="234"/>
      <c r="BV202" s="234"/>
      <c r="BW202" s="234"/>
      <c r="BX202" s="234"/>
      <c r="BY202" s="234"/>
      <c r="BZ202" s="234"/>
      <c r="CA202" s="234"/>
      <c r="CB202" s="234"/>
      <c r="CC202" s="234"/>
      <c r="CD202" s="234"/>
      <c r="CE202" s="234"/>
      <c r="CF202" s="234"/>
      <c r="CG202" s="234"/>
    </row>
    <row r="203" spans="1:85" ht="18" customHeight="1" x14ac:dyDescent="0.2">
      <c r="A203" s="234"/>
      <c r="B203" s="941"/>
      <c r="C203" s="219" t="str">
        <f t="shared" si="97"/>
        <v/>
      </c>
      <c r="D203" s="874">
        <f t="shared" si="98"/>
        <v>0</v>
      </c>
      <c r="E203" s="246"/>
      <c r="F203" s="246"/>
      <c r="G203" s="246"/>
      <c r="H203" s="246"/>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BR203" s="234"/>
      <c r="BS203" s="234"/>
      <c r="BT203" s="234"/>
      <c r="BU203" s="234"/>
      <c r="BV203" s="234"/>
      <c r="BW203" s="234"/>
      <c r="BX203" s="234"/>
      <c r="BY203" s="234"/>
      <c r="BZ203" s="234"/>
      <c r="CA203" s="234"/>
      <c r="CB203" s="234"/>
      <c r="CC203" s="234"/>
      <c r="CD203" s="234"/>
      <c r="CE203" s="234"/>
      <c r="CF203" s="234"/>
      <c r="CG203" s="234"/>
    </row>
    <row r="204" spans="1:85" ht="18" customHeight="1" x14ac:dyDescent="0.2">
      <c r="A204" s="234"/>
      <c r="B204" s="941"/>
      <c r="C204" s="219" t="str">
        <f t="shared" si="97"/>
        <v/>
      </c>
      <c r="D204" s="874">
        <f t="shared" si="98"/>
        <v>0</v>
      </c>
      <c r="E204" s="246"/>
      <c r="F204" s="246"/>
      <c r="G204" s="246"/>
      <c r="H204" s="246"/>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BR204" s="234"/>
      <c r="BS204" s="234"/>
      <c r="BT204" s="234"/>
      <c r="BU204" s="234"/>
      <c r="BV204" s="234"/>
      <c r="BW204" s="234"/>
      <c r="BX204" s="234"/>
      <c r="BY204" s="234"/>
      <c r="BZ204" s="234"/>
      <c r="CA204" s="234"/>
      <c r="CB204" s="234"/>
      <c r="CC204" s="234"/>
      <c r="CD204" s="234"/>
      <c r="CE204" s="234"/>
      <c r="CF204" s="234"/>
      <c r="CG204" s="234"/>
    </row>
    <row r="205" spans="1:85" ht="18" customHeight="1" x14ac:dyDescent="0.2">
      <c r="A205" s="234"/>
      <c r="B205" s="941"/>
      <c r="C205" s="219" t="str">
        <f t="shared" si="97"/>
        <v/>
      </c>
      <c r="D205" s="874">
        <f t="shared" si="98"/>
        <v>0</v>
      </c>
      <c r="E205" s="246"/>
      <c r="F205" s="246"/>
      <c r="G205" s="246"/>
      <c r="H205" s="246"/>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BR205" s="234"/>
      <c r="BS205" s="234"/>
      <c r="BT205" s="234"/>
      <c r="BU205" s="234"/>
      <c r="BV205" s="234"/>
      <c r="BW205" s="234"/>
      <c r="BX205" s="234"/>
      <c r="BY205" s="234"/>
      <c r="BZ205" s="234"/>
      <c r="CA205" s="234"/>
      <c r="CB205" s="234"/>
      <c r="CC205" s="234"/>
      <c r="CD205" s="234"/>
      <c r="CE205" s="234"/>
      <c r="CF205" s="234"/>
      <c r="CG205" s="234"/>
    </row>
    <row r="206" spans="1:85" ht="18" customHeight="1" x14ac:dyDescent="0.2">
      <c r="A206" s="234"/>
      <c r="B206" s="941"/>
      <c r="C206" s="219" t="str">
        <f t="shared" si="97"/>
        <v/>
      </c>
      <c r="D206" s="874">
        <f t="shared" si="98"/>
        <v>0</v>
      </c>
      <c r="E206" s="246"/>
      <c r="F206" s="246"/>
      <c r="G206" s="246"/>
      <c r="H206" s="246"/>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BR206" s="234"/>
      <c r="BS206" s="234"/>
      <c r="BT206" s="234"/>
      <c r="BU206" s="234"/>
      <c r="BV206" s="234"/>
      <c r="BW206" s="234"/>
      <c r="BX206" s="234"/>
      <c r="BY206" s="234"/>
      <c r="BZ206" s="234"/>
      <c r="CA206" s="234"/>
      <c r="CB206" s="234"/>
      <c r="CC206" s="234"/>
      <c r="CD206" s="234"/>
      <c r="CE206" s="234"/>
      <c r="CF206" s="234"/>
      <c r="CG206" s="234"/>
    </row>
    <row r="207" spans="1:85" ht="18" customHeight="1" x14ac:dyDescent="0.2">
      <c r="A207" s="234"/>
      <c r="B207" s="941"/>
      <c r="C207" s="219" t="str">
        <f t="shared" si="97"/>
        <v/>
      </c>
      <c r="D207" s="874">
        <f t="shared" si="98"/>
        <v>0</v>
      </c>
      <c r="E207" s="246"/>
      <c r="F207" s="246"/>
      <c r="G207" s="246"/>
      <c r="H207" s="246"/>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BR207" s="234"/>
      <c r="BS207" s="234"/>
      <c r="BT207" s="234"/>
      <c r="BU207" s="234"/>
      <c r="BV207" s="234"/>
      <c r="BW207" s="234"/>
      <c r="BX207" s="234"/>
      <c r="BY207" s="234"/>
      <c r="BZ207" s="234"/>
      <c r="CA207" s="234"/>
      <c r="CB207" s="234"/>
      <c r="CC207" s="234"/>
      <c r="CD207" s="234"/>
      <c r="CE207" s="234"/>
      <c r="CF207" s="234"/>
      <c r="CG207" s="234"/>
    </row>
    <row r="208" spans="1:85" ht="18" customHeight="1" x14ac:dyDescent="0.2">
      <c r="A208" s="234"/>
      <c r="B208" s="941"/>
      <c r="C208" s="219" t="str">
        <f t="shared" si="97"/>
        <v/>
      </c>
      <c r="D208" s="874">
        <f t="shared" si="98"/>
        <v>0</v>
      </c>
      <c r="E208" s="246"/>
      <c r="F208" s="246"/>
      <c r="G208" s="246"/>
      <c r="H208" s="246"/>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BR208" s="234"/>
      <c r="BS208" s="234"/>
      <c r="BT208" s="234"/>
      <c r="BU208" s="234"/>
      <c r="BV208" s="234"/>
      <c r="BW208" s="234"/>
      <c r="BX208" s="234"/>
      <c r="BY208" s="234"/>
      <c r="BZ208" s="234"/>
      <c r="CA208" s="234"/>
      <c r="CB208" s="234"/>
      <c r="CC208" s="234"/>
      <c r="CD208" s="234"/>
      <c r="CE208" s="234"/>
      <c r="CF208" s="234"/>
      <c r="CG208" s="234"/>
    </row>
    <row r="209" spans="1:85" ht="18" customHeight="1" x14ac:dyDescent="0.2">
      <c r="A209" s="234"/>
      <c r="B209" s="941"/>
      <c r="C209" s="219" t="str">
        <f t="shared" si="97"/>
        <v/>
      </c>
      <c r="D209" s="874">
        <f t="shared" si="98"/>
        <v>0</v>
      </c>
      <c r="E209" s="246"/>
      <c r="F209" s="246"/>
      <c r="G209" s="246"/>
      <c r="H209" s="246"/>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BR209" s="234"/>
      <c r="BS209" s="234"/>
      <c r="BT209" s="234"/>
      <c r="BU209" s="234"/>
      <c r="BV209" s="234"/>
      <c r="BW209" s="234"/>
      <c r="BX209" s="234"/>
      <c r="BY209" s="234"/>
      <c r="BZ209" s="234"/>
      <c r="CA209" s="234"/>
      <c r="CB209" s="234"/>
      <c r="CC209" s="234"/>
      <c r="CD209" s="234"/>
      <c r="CE209" s="234"/>
      <c r="CF209" s="234"/>
      <c r="CG209" s="234"/>
    </row>
    <row r="210" spans="1:85" ht="18" customHeight="1" x14ac:dyDescent="0.2">
      <c r="A210" s="234"/>
      <c r="B210" s="941"/>
      <c r="C210" s="219" t="str">
        <f t="shared" si="97"/>
        <v/>
      </c>
      <c r="D210" s="874">
        <f t="shared" si="98"/>
        <v>0</v>
      </c>
      <c r="E210" s="246"/>
      <c r="F210" s="246"/>
      <c r="G210" s="246"/>
      <c r="H210" s="246"/>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BR210" s="234"/>
      <c r="BS210" s="234"/>
      <c r="BT210" s="234"/>
      <c r="BU210" s="234"/>
      <c r="BV210" s="234"/>
      <c r="BW210" s="234"/>
      <c r="BX210" s="234"/>
      <c r="BY210" s="234"/>
      <c r="BZ210" s="234"/>
      <c r="CA210" s="234"/>
      <c r="CB210" s="234"/>
      <c r="CC210" s="234"/>
      <c r="CD210" s="234"/>
      <c r="CE210" s="234"/>
      <c r="CF210" s="234"/>
      <c r="CG210" s="234"/>
    </row>
    <row r="211" spans="1:85" ht="18" customHeight="1" thickBot="1" x14ac:dyDescent="0.25">
      <c r="A211" s="234"/>
      <c r="B211" s="950"/>
      <c r="C211" s="221" t="str">
        <f t="shared" si="97"/>
        <v/>
      </c>
      <c r="D211" s="875">
        <f t="shared" si="98"/>
        <v>0</v>
      </c>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BR211" s="234"/>
      <c r="BS211" s="234"/>
      <c r="BT211" s="234"/>
      <c r="BU211" s="234"/>
      <c r="BV211" s="234"/>
      <c r="BW211" s="234"/>
      <c r="BX211" s="234"/>
      <c r="BY211" s="234"/>
      <c r="BZ211" s="234"/>
      <c r="CA211" s="234"/>
      <c r="CB211" s="234"/>
      <c r="CC211" s="234"/>
      <c r="CD211" s="234"/>
      <c r="CE211" s="234"/>
      <c r="CF211" s="234"/>
      <c r="CG211" s="234"/>
    </row>
    <row r="212" spans="1:85" x14ac:dyDescent="0.2">
      <c r="A212" s="234"/>
      <c r="B212" s="234"/>
      <c r="C212" s="234"/>
      <c r="D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BR212" s="234"/>
      <c r="BS212" s="234"/>
      <c r="BT212" s="234"/>
      <c r="BU212" s="234"/>
      <c r="BV212" s="234"/>
      <c r="BW212" s="234"/>
      <c r="BX212" s="234"/>
      <c r="BY212" s="234"/>
      <c r="BZ212" s="234"/>
      <c r="CA212" s="234"/>
      <c r="CB212" s="234"/>
      <c r="CC212" s="234"/>
      <c r="CD212" s="234"/>
      <c r="CE212" s="234"/>
      <c r="CF212" s="234"/>
      <c r="CG212" s="234"/>
    </row>
    <row r="213" spans="1:85" ht="15" x14ac:dyDescent="0.25">
      <c r="A213" s="234"/>
      <c r="B213" s="234"/>
      <c r="C213" s="234"/>
      <c r="D213" s="234"/>
      <c r="E213" s="65" t="s">
        <v>415</v>
      </c>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BR213" s="234"/>
      <c r="BS213" s="234"/>
      <c r="BT213" s="234"/>
      <c r="BU213" s="234"/>
      <c r="BV213" s="234"/>
      <c r="BW213" s="234"/>
      <c r="BX213" s="234"/>
      <c r="BY213" s="234"/>
      <c r="BZ213" s="234"/>
      <c r="CA213" s="234"/>
      <c r="CB213" s="234"/>
      <c r="CC213" s="234"/>
      <c r="CD213" s="234"/>
      <c r="CE213" s="234"/>
      <c r="CF213" s="234"/>
      <c r="CG213" s="234"/>
    </row>
    <row r="214" spans="1:85" x14ac:dyDescent="0.2">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BR214" s="234"/>
      <c r="BS214" s="234"/>
      <c r="BT214" s="234"/>
      <c r="BU214" s="234"/>
      <c r="BV214" s="234"/>
      <c r="BW214" s="234"/>
      <c r="BX214" s="234"/>
      <c r="BY214" s="234"/>
      <c r="BZ214" s="234"/>
      <c r="CA214" s="234"/>
      <c r="CB214" s="234"/>
      <c r="CC214" s="234"/>
      <c r="CD214" s="234"/>
      <c r="CE214" s="234"/>
      <c r="CF214" s="234"/>
      <c r="CG214" s="234"/>
    </row>
    <row r="215" spans="1:85" x14ac:dyDescent="0.2">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BR215" s="234"/>
      <c r="BS215" s="234"/>
      <c r="BT215" s="234"/>
      <c r="BU215" s="234"/>
      <c r="BV215" s="234"/>
      <c r="BW215" s="234"/>
      <c r="BX215" s="234"/>
      <c r="BY215" s="234"/>
      <c r="BZ215" s="234"/>
      <c r="CA215" s="234"/>
      <c r="CB215" s="234"/>
      <c r="CC215" s="234"/>
      <c r="CD215" s="234"/>
      <c r="CE215" s="234"/>
      <c r="CF215" s="234"/>
      <c r="CG215" s="234"/>
    </row>
    <row r="216" spans="1:85" x14ac:dyDescent="0.2">
      <c r="A216" s="234"/>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BR216" s="234"/>
      <c r="BS216" s="234"/>
      <c r="BT216" s="234"/>
      <c r="BU216" s="234"/>
      <c r="BV216" s="234"/>
      <c r="BW216" s="234"/>
      <c r="BX216" s="234"/>
      <c r="BY216" s="234"/>
      <c r="BZ216" s="234"/>
      <c r="CA216" s="234"/>
      <c r="CB216" s="234"/>
      <c r="CC216" s="234"/>
      <c r="CD216" s="234"/>
      <c r="CE216" s="234"/>
      <c r="CF216" s="234"/>
      <c r="CG216" s="234"/>
    </row>
    <row r="217" spans="1:85" x14ac:dyDescent="0.2">
      <c r="A217" s="234"/>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BR217" s="234"/>
      <c r="BS217" s="234"/>
      <c r="BT217" s="234"/>
      <c r="BU217" s="234"/>
      <c r="BV217" s="234"/>
      <c r="BW217" s="234"/>
      <c r="BX217" s="234"/>
      <c r="BY217" s="234"/>
      <c r="BZ217" s="234"/>
      <c r="CA217" s="234"/>
      <c r="CB217" s="234"/>
      <c r="CC217" s="234"/>
      <c r="CD217" s="234"/>
      <c r="CE217" s="234"/>
      <c r="CF217" s="234"/>
      <c r="CG217" s="234"/>
    </row>
    <row r="218" spans="1:85" ht="15" x14ac:dyDescent="0.25">
      <c r="A218" s="234"/>
      <c r="B218" s="249" t="s">
        <v>54</v>
      </c>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BR218" s="234"/>
      <c r="BS218" s="234"/>
      <c r="BT218" s="234"/>
      <c r="BU218" s="234"/>
      <c r="BV218" s="234"/>
      <c r="BW218" s="234"/>
      <c r="BX218" s="234"/>
      <c r="BY218" s="234"/>
      <c r="BZ218" s="234"/>
      <c r="CA218" s="234"/>
      <c r="CB218" s="234"/>
      <c r="CC218" s="234"/>
      <c r="CD218" s="234"/>
      <c r="CE218" s="234"/>
      <c r="CF218" s="234"/>
      <c r="CG218" s="234"/>
    </row>
    <row r="219" spans="1:85" x14ac:dyDescent="0.2">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BR219" s="234"/>
      <c r="BS219" s="234"/>
      <c r="BT219" s="234"/>
      <c r="BU219" s="234"/>
      <c r="BV219" s="234"/>
      <c r="BW219" s="234"/>
      <c r="BX219" s="234"/>
      <c r="BY219" s="234"/>
      <c r="BZ219" s="234"/>
      <c r="CA219" s="234"/>
      <c r="CB219" s="234"/>
      <c r="CC219" s="234"/>
      <c r="CD219" s="234"/>
      <c r="CE219" s="234"/>
      <c r="CF219" s="234"/>
      <c r="CG219" s="234"/>
    </row>
    <row r="220" spans="1:85" x14ac:dyDescent="0.2">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BR220" s="234"/>
      <c r="BS220" s="234"/>
      <c r="BT220" s="234"/>
      <c r="BU220" s="234"/>
      <c r="BV220" s="234"/>
      <c r="BW220" s="234"/>
      <c r="BX220" s="234"/>
      <c r="BY220" s="234"/>
      <c r="BZ220" s="234"/>
      <c r="CA220" s="234"/>
      <c r="CB220" s="234"/>
      <c r="CC220" s="234"/>
      <c r="CD220" s="234"/>
      <c r="CE220" s="234"/>
      <c r="CF220" s="234"/>
      <c r="CG220" s="234"/>
    </row>
    <row r="221" spans="1:85" x14ac:dyDescent="0.2">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BR221" s="234"/>
      <c r="BS221" s="234"/>
      <c r="BT221" s="234"/>
      <c r="BU221" s="234"/>
      <c r="BV221" s="234"/>
      <c r="BW221" s="234"/>
      <c r="BX221" s="234"/>
      <c r="BY221" s="234"/>
      <c r="BZ221" s="234"/>
      <c r="CA221" s="234"/>
      <c r="CB221" s="234"/>
      <c r="CC221" s="234"/>
      <c r="CD221" s="234"/>
      <c r="CE221" s="234"/>
      <c r="CF221" s="234"/>
      <c r="CG221" s="234"/>
    </row>
    <row r="222" spans="1:85" x14ac:dyDescent="0.2">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BR222" s="234"/>
      <c r="BS222" s="234"/>
      <c r="BT222" s="234"/>
      <c r="BU222" s="234"/>
      <c r="BV222" s="234"/>
      <c r="BW222" s="234"/>
      <c r="BX222" s="234"/>
      <c r="BY222" s="234"/>
      <c r="BZ222" s="234"/>
      <c r="CA222" s="234"/>
      <c r="CB222" s="234"/>
      <c r="CC222" s="234"/>
      <c r="CD222" s="234"/>
      <c r="CE222" s="234"/>
      <c r="CF222" s="234"/>
      <c r="CG222" s="234"/>
    </row>
    <row r="223" spans="1:85" x14ac:dyDescent="0.2">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BR223" s="234"/>
      <c r="BS223" s="234"/>
      <c r="BT223" s="234"/>
      <c r="BU223" s="234"/>
      <c r="BV223" s="234"/>
      <c r="BW223" s="234"/>
      <c r="BX223" s="234"/>
      <c r="BY223" s="234"/>
      <c r="BZ223" s="234"/>
      <c r="CA223" s="234"/>
      <c r="CB223" s="234"/>
      <c r="CC223" s="234"/>
      <c r="CD223" s="234"/>
      <c r="CE223" s="234"/>
      <c r="CF223" s="234"/>
      <c r="CG223" s="234"/>
    </row>
    <row r="224" spans="1:85" x14ac:dyDescent="0.2">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BR224" s="234"/>
      <c r="BS224" s="234"/>
      <c r="BT224" s="234"/>
      <c r="BU224" s="234"/>
      <c r="BV224" s="234"/>
      <c r="BW224" s="234"/>
      <c r="BX224" s="234"/>
      <c r="BY224" s="234"/>
      <c r="BZ224" s="234"/>
      <c r="CA224" s="234"/>
      <c r="CB224" s="234"/>
      <c r="CC224" s="234"/>
      <c r="CD224" s="234"/>
      <c r="CE224" s="234"/>
      <c r="CF224" s="234"/>
      <c r="CG224" s="234"/>
    </row>
    <row r="225" spans="1:85" x14ac:dyDescent="0.2">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BR225" s="234"/>
      <c r="BS225" s="234"/>
      <c r="BT225" s="234"/>
      <c r="BU225" s="234"/>
      <c r="BV225" s="234"/>
      <c r="BW225" s="234"/>
      <c r="BX225" s="234"/>
      <c r="BY225" s="234"/>
      <c r="BZ225" s="234"/>
      <c r="CA225" s="234"/>
      <c r="CB225" s="234"/>
      <c r="CC225" s="234"/>
      <c r="CD225" s="234"/>
      <c r="CE225" s="234"/>
      <c r="CF225" s="234"/>
      <c r="CG225" s="234"/>
    </row>
    <row r="226" spans="1:85" ht="15" thickBot="1" x14ac:dyDescent="0.25">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BR226" s="234"/>
      <c r="BS226" s="234"/>
      <c r="BT226" s="234"/>
      <c r="BU226" s="234"/>
      <c r="BV226" s="234"/>
      <c r="BW226" s="234"/>
      <c r="BX226" s="234"/>
      <c r="BY226" s="234"/>
      <c r="BZ226" s="234"/>
      <c r="CA226" s="234"/>
      <c r="CB226" s="234"/>
      <c r="CC226" s="234"/>
      <c r="CD226" s="234"/>
      <c r="CE226" s="234"/>
      <c r="CF226" s="234"/>
      <c r="CG226" s="234"/>
    </row>
    <row r="227" spans="1:85" ht="66" customHeight="1" thickBot="1" x14ac:dyDescent="0.25">
      <c r="A227" s="234"/>
      <c r="B227" s="306" t="s">
        <v>35</v>
      </c>
      <c r="C227" s="697" t="s">
        <v>55</v>
      </c>
      <c r="D227" s="286" t="s">
        <v>707</v>
      </c>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BR227" s="234"/>
      <c r="BS227" s="234"/>
      <c r="BT227" s="234"/>
      <c r="BU227" s="234"/>
      <c r="BV227" s="234"/>
      <c r="BW227" s="234"/>
      <c r="BX227" s="234"/>
      <c r="BY227" s="234"/>
      <c r="BZ227" s="234"/>
      <c r="CA227" s="234"/>
      <c r="CB227" s="234"/>
      <c r="CC227" s="234"/>
      <c r="CD227" s="234"/>
      <c r="CE227" s="234"/>
      <c r="CF227" s="234"/>
      <c r="CG227" s="234"/>
    </row>
    <row r="228" spans="1:85" ht="22.5" customHeight="1" x14ac:dyDescent="0.2">
      <c r="A228" s="234"/>
      <c r="B228" s="930" t="str">
        <f>B177</f>
        <v/>
      </c>
      <c r="C228" s="817" t="str">
        <f>V176</f>
        <v>BCF4</v>
      </c>
      <c r="D228" s="870">
        <f>SUM(V177:V188)</f>
        <v>0</v>
      </c>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BR228" s="234"/>
      <c r="BS228" s="234"/>
      <c r="BT228" s="234"/>
      <c r="BU228" s="234"/>
      <c r="BV228" s="234"/>
      <c r="BW228" s="234"/>
      <c r="BX228" s="234"/>
      <c r="BY228" s="234"/>
      <c r="BZ228" s="234"/>
      <c r="CA228" s="234"/>
      <c r="CB228" s="234"/>
      <c r="CC228" s="234"/>
      <c r="CD228" s="234"/>
      <c r="CE228" s="234"/>
      <c r="CF228" s="234"/>
      <c r="CG228" s="234"/>
    </row>
    <row r="229" spans="1:85" ht="22.5" customHeight="1" x14ac:dyDescent="0.2">
      <c r="A229" s="234"/>
      <c r="B229" s="930"/>
      <c r="C229" s="472" t="str">
        <f>W176</f>
        <v>BC2F6</v>
      </c>
      <c r="D229" s="871">
        <f>SUM(W177:W188)</f>
        <v>0</v>
      </c>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row>
    <row r="230" spans="1:85" ht="22.5" customHeight="1" x14ac:dyDescent="0.2">
      <c r="A230" s="234"/>
      <c r="B230" s="930"/>
      <c r="C230" s="472" t="str">
        <f>X176</f>
        <v>BC3F8</v>
      </c>
      <c r="D230" s="871">
        <f>SUM(X177:X188)</f>
        <v>0</v>
      </c>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row>
    <row r="231" spans="1:85" ht="22.5" customHeight="1" x14ac:dyDescent="0.2">
      <c r="A231" s="234"/>
      <c r="B231" s="930"/>
      <c r="C231" s="472" t="str">
        <f>Y176</f>
        <v>BCHF3</v>
      </c>
      <c r="D231" s="871">
        <f>SUM(Y177:Y188)</f>
        <v>0</v>
      </c>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row>
    <row r="232" spans="1:85" ht="22.5" customHeight="1" x14ac:dyDescent="0.2">
      <c r="A232" s="234"/>
      <c r="B232" s="930"/>
      <c r="C232" s="818" t="str">
        <f>Z176</f>
        <v>Enter Other By-Product Gas Here</v>
      </c>
      <c r="D232" s="871">
        <f>SUM(Z177:Z188)</f>
        <v>0</v>
      </c>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row>
    <row r="233" spans="1:85" ht="22.5" customHeight="1" x14ac:dyDescent="0.2">
      <c r="A233" s="234"/>
      <c r="B233" s="930"/>
      <c r="C233" s="819" t="str">
        <f>AA176</f>
        <v>Enter Other By-Product Gas Here</v>
      </c>
      <c r="D233" s="871">
        <f>SUM(AA177:AA188)</f>
        <v>0</v>
      </c>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row>
    <row r="234" spans="1:85" ht="22.5" customHeight="1" x14ac:dyDescent="0.2">
      <c r="A234" s="234"/>
      <c r="B234" s="930"/>
      <c r="C234" s="472" t="str">
        <f>AB176</f>
        <v>Enter Other By-Product Gas Here</v>
      </c>
      <c r="D234" s="871">
        <f>SUM(AB177:AB188)</f>
        <v>0</v>
      </c>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row>
    <row r="235" spans="1:85" ht="22.5" customHeight="1" thickBot="1" x14ac:dyDescent="0.25">
      <c r="A235" s="234"/>
      <c r="B235" s="931"/>
      <c r="C235" s="820" t="str">
        <f>AC176</f>
        <v>Enter Other By-Product Gas Here</v>
      </c>
      <c r="D235" s="872">
        <f>SUM(AC177:AC188)</f>
        <v>0</v>
      </c>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row>
    <row r="236" spans="1:85" x14ac:dyDescent="0.2">
      <c r="A236" s="234"/>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row>
    <row r="237" spans="1:85" x14ac:dyDescent="0.2">
      <c r="A237" s="234"/>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row>
    <row r="238" spans="1:85" ht="15" x14ac:dyDescent="0.25">
      <c r="A238" s="234"/>
      <c r="B238" s="234"/>
      <c r="C238" s="234"/>
      <c r="D238" s="234"/>
      <c r="E238" s="65" t="s">
        <v>415</v>
      </c>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row>
    <row r="239" spans="1:85" x14ac:dyDescent="0.2">
      <c r="A239" s="234"/>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row>
    <row r="240" spans="1:85" x14ac:dyDescent="0.2">
      <c r="A240" s="234"/>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row>
    <row r="241" spans="1:24" x14ac:dyDescent="0.2">
      <c r="A241" s="234"/>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row>
    <row r="242" spans="1:24" x14ac:dyDescent="0.2">
      <c r="A242" s="234"/>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row>
    <row r="243" spans="1:24" x14ac:dyDescent="0.2">
      <c r="A243" s="234"/>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row>
    <row r="244" spans="1:24" x14ac:dyDescent="0.2">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row>
    <row r="245" spans="1:24" x14ac:dyDescent="0.2">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row>
    <row r="246" spans="1:24" x14ac:dyDescent="0.2">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row>
  </sheetData>
  <sheetProtection password="CDDE" sheet="1" objects="1" scenarios="1"/>
  <customSheetViews>
    <customSheetView guid="{59C7AF62-EEC6-4F51-A806-769887FF76F8}" scale="80">
      <selection activeCell="C35" sqref="C34:C35"/>
      <pageMargins left="0.7" right="0.7" top="0.75" bottom="0.75" header="0.3" footer="0.3"/>
    </customSheetView>
    <customSheetView guid="{4578E973-646E-4880-BAA0-5156523D5ED5}" scale="80">
      <selection activeCell="B7" sqref="B7:H10"/>
      <pageMargins left="0.7" right="0.7" top="0.75" bottom="0.75" header="0.3" footer="0.3"/>
    </customSheetView>
    <customSheetView guid="{F89B9BEA-1774-4CFC-87FC-E38938422EEF}" scale="80" topLeftCell="A176">
      <selection activeCell="C35" sqref="C34:C35"/>
      <pageMargins left="0.7" right="0.7" top="0.75" bottom="0.75" header="0.3" footer="0.3"/>
    </customSheetView>
  </customSheetViews>
  <mergeCells count="47">
    <mergeCell ref="BI134:BK134"/>
    <mergeCell ref="BL134:BN134"/>
    <mergeCell ref="BO134:BQ134"/>
    <mergeCell ref="N175:N176"/>
    <mergeCell ref="O175:O176"/>
    <mergeCell ref="P175:P176"/>
    <mergeCell ref="Q175:Q176"/>
    <mergeCell ref="V175:Y175"/>
    <mergeCell ref="AT134:AV134"/>
    <mergeCell ref="AW134:AY134"/>
    <mergeCell ref="AZ134:BB134"/>
    <mergeCell ref="BC134:BE134"/>
    <mergeCell ref="BF134:BH134"/>
    <mergeCell ref="P133:P134"/>
    <mergeCell ref="Q133:Q134"/>
    <mergeCell ref="R133:R134"/>
    <mergeCell ref="E133:E134"/>
    <mergeCell ref="F133:F134"/>
    <mergeCell ref="S133:S134"/>
    <mergeCell ref="T133:T134"/>
    <mergeCell ref="G133:G134"/>
    <mergeCell ref="H133:H134"/>
    <mergeCell ref="I133:I134"/>
    <mergeCell ref="J133:J134"/>
    <mergeCell ref="O133:O134"/>
    <mergeCell ref="Z175:AC175"/>
    <mergeCell ref="B228:B235"/>
    <mergeCell ref="B200:B211"/>
    <mergeCell ref="B177:B188"/>
    <mergeCell ref="B156:B167"/>
    <mergeCell ref="M175:M176"/>
    <mergeCell ref="C109:C120"/>
    <mergeCell ref="D109:D120"/>
    <mergeCell ref="E109:E120"/>
    <mergeCell ref="B7:H10"/>
    <mergeCell ref="C175:C176"/>
    <mergeCell ref="D175:D176"/>
    <mergeCell ref="E175:E176"/>
    <mergeCell ref="F175:F176"/>
    <mergeCell ref="G175:G176"/>
    <mergeCell ref="H175:H176"/>
    <mergeCell ref="B109:B120"/>
    <mergeCell ref="B135:B146"/>
    <mergeCell ref="B175:B176"/>
    <mergeCell ref="B133:B134"/>
    <mergeCell ref="C133:C134"/>
    <mergeCell ref="D133:D134"/>
  </mergeCells>
  <phoneticPr fontId="22" type="noConversion"/>
  <conditionalFormatting sqref="D135:D146">
    <cfRule type="expression" dxfId="8" priority="12">
      <formula>#REF!="Other"</formula>
    </cfRule>
  </conditionalFormatting>
  <conditionalFormatting sqref="D200:D211 D231">
    <cfRule type="expression" dxfId="7" priority="11">
      <formula>$D200&gt;0</formula>
    </cfRule>
  </conditionalFormatting>
  <conditionalFormatting sqref="D228:D230">
    <cfRule type="expression" dxfId="6" priority="8">
      <formula>$D228&gt;0</formula>
    </cfRule>
  </conditionalFormatting>
  <conditionalFormatting sqref="C26:C37">
    <cfRule type="expression" dxfId="5" priority="3">
      <formula>B26="Other f-GHG (specify)"</formula>
    </cfRule>
  </conditionalFormatting>
  <conditionalFormatting sqref="D232">
    <cfRule type="expression" dxfId="4" priority="26">
      <formula>$D232&gt;0</formula>
    </cfRule>
  </conditionalFormatting>
  <conditionalFormatting sqref="D233">
    <cfRule type="expression" dxfId="3" priority="28">
      <formula>$D233&gt;0</formula>
    </cfRule>
  </conditionalFormatting>
  <conditionalFormatting sqref="D234">
    <cfRule type="expression" dxfId="2" priority="30">
      <formula>$D234&gt;0</formula>
    </cfRule>
  </conditionalFormatting>
  <conditionalFormatting sqref="D235">
    <cfRule type="expression" dxfId="1" priority="31">
      <formula>$D235&gt;0</formula>
    </cfRule>
  </conditionalFormatting>
  <conditionalFormatting sqref="C26:C31">
    <cfRule type="expression" dxfId="0" priority="1">
      <formula>B26="Other f-GHG (specify)"</formula>
    </cfRule>
  </conditionalFormatting>
  <dataValidations count="17">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C13"/>
    <dataValidation type="decimal" allowBlank="1" showInputMessage="1" showErrorMessage="1" errorTitle="Decimal Fraction" error="This value is a decimal fraction. The value must fall between 0 and 1." sqref="E177:L188 F156:G167 H109:H120 F135:N146 F32:F37">
      <formula1>0</formula1>
      <formula2>1</formula2>
    </dataValidation>
    <dataValidation type="list" allowBlank="1" showInputMessage="1" showErrorMessage="1" sqref="D26:D37">
      <formula1>"Yes, No"</formula1>
    </dataValidation>
    <dataValidation type="list" allowBlank="1" showInputMessage="1" showErrorMessage="1" sqref="D135:D146">
      <formula1>$B$86:$B$97</formula1>
    </dataValidation>
    <dataValidation type="decimal" allowBlank="1" showInputMessage="1" showErrorMessage="1" sqref="D166:D167 D162">
      <formula1>0</formula1>
      <formula2>P133</formula2>
    </dataValidation>
    <dataValidation type="list" allowBlank="1" showInputMessage="1" showErrorMessage="1" sqref="C135:C146">
      <formula1>$B$42:$B$53</formula1>
    </dataValidation>
    <dataValidation type="decimal" allowBlank="1" showInputMessage="1" showErrorMessage="1" errorTitle="Decimal Fraction" error="This value is a decimal fraction. The value must fall between 0 and 1." sqref="F26:F31">
      <formula1>IF(D26="NO",0.0000001,0)</formula1>
      <formula2>1</formula2>
    </dataValidation>
    <dataValidation type="decimal" allowBlank="1" showInputMessage="1" showErrorMessage="1" sqref="D156:D159">
      <formula1>0</formula1>
      <formula2>H128</formula2>
    </dataValidation>
    <dataValidation type="decimal" allowBlank="1" showInputMessage="1" showErrorMessage="1" sqref="D163:D165 D160">
      <formula1>0</formula1>
      <formula2>P132</formula2>
    </dataValidation>
    <dataValidation type="decimal" allowBlank="1" showInputMessage="1" showErrorMessage="1" sqref="D161">
      <formula1>0</formula1>
      <formula2>#REF!</formula2>
    </dataValidation>
    <dataValidation type="decimal" allowBlank="1" showInputMessage="1" showErrorMessage="1" error="Values must be less than or equal to value calculated in Equation I-13" sqref="E135:E146">
      <formula1>0</formula1>
      <formula2>AN135</formula2>
    </dataValidation>
    <dataValidation type="list" allowBlank="1" showInputMessage="1" showErrorMessage="1" sqref="C109:C120">
      <formula1>$AP$17:$AP$21</formula1>
    </dataValidation>
    <dataValidation type="list" allowBlank="1" showInputMessage="1" showErrorMessage="1" sqref="D109:D120">
      <formula1>$AP$25:$AP$30</formula1>
    </dataValidation>
    <dataValidation type="list" allowBlank="1" showInputMessage="1" showErrorMessage="1" sqref="E156:E167">
      <formula1>$AP$7:$AP$10</formula1>
    </dataValidation>
    <dataValidation type="list" allowBlank="1" showInputMessage="1" showErrorMessage="1" sqref="B32:B37">
      <formula1>$AK$24:$AK$37</formula1>
    </dataValidation>
    <dataValidation type="list" allowBlank="1" showInputMessage="1" showErrorMessage="1" sqref="E109:E120">
      <formula1>$AT$33:$AT$35</formula1>
    </dataValidation>
    <dataValidation type="list" allowBlank="1" showInputMessage="1" showErrorMessage="1" sqref="B26:B31">
      <formula1>$AK$25:$AK$36</formula1>
    </dataValidation>
  </dataValidations>
  <hyperlinks>
    <hyperlink ref="C12" r:id="rId1"/>
  </hyperlinks>
  <pageMargins left="0.7" right="0.7" top="0.75" bottom="0.75" header="0.3" footer="0.3"/>
  <pageSetup orientation="portrait" r:id="rId2"/>
  <drawing r:id="rId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2:J76"/>
  <sheetViews>
    <sheetView showGridLines="0" zoomScale="80" zoomScaleNormal="80" zoomScalePageLayoutView="80" workbookViewId="0"/>
  </sheetViews>
  <sheetFormatPr defaultColWidth="8.85546875" defaultRowHeight="15" x14ac:dyDescent="0.25"/>
  <cols>
    <col min="1" max="1" width="3.7109375" style="2" customWidth="1"/>
    <col min="2" max="2" width="49.140625" style="2" bestFit="1" customWidth="1"/>
    <col min="3" max="3" width="13.85546875" style="2" bestFit="1" customWidth="1"/>
    <col min="4" max="4" width="29.85546875" style="2" bestFit="1" customWidth="1"/>
    <col min="5" max="5" width="26.7109375" style="2" bestFit="1" customWidth="1"/>
    <col min="6" max="6" width="8.85546875" style="2"/>
    <col min="10" max="256" width="8.85546875" style="2"/>
    <col min="257" max="257" width="49.140625" style="2" bestFit="1" customWidth="1"/>
    <col min="258" max="258" width="13.85546875" style="2" bestFit="1" customWidth="1"/>
    <col min="259" max="259" width="29.85546875" style="2" bestFit="1" customWidth="1"/>
    <col min="260" max="260" width="26.7109375" style="2" bestFit="1" customWidth="1"/>
    <col min="261" max="261" width="8.85546875" style="2"/>
    <col min="262" max="262" width="102.42578125" style="2" bestFit="1" customWidth="1"/>
    <col min="263" max="512" width="8.85546875" style="2"/>
    <col min="513" max="513" width="49.140625" style="2" bestFit="1" customWidth="1"/>
    <col min="514" max="514" width="13.85546875" style="2" bestFit="1" customWidth="1"/>
    <col min="515" max="515" width="29.85546875" style="2" bestFit="1" customWidth="1"/>
    <col min="516" max="516" width="26.7109375" style="2" bestFit="1" customWidth="1"/>
    <col min="517" max="517" width="8.85546875" style="2"/>
    <col min="518" max="518" width="102.42578125" style="2" bestFit="1" customWidth="1"/>
    <col min="519" max="768" width="8.85546875" style="2"/>
    <col min="769" max="769" width="49.140625" style="2" bestFit="1" customWidth="1"/>
    <col min="770" max="770" width="13.85546875" style="2" bestFit="1" customWidth="1"/>
    <col min="771" max="771" width="29.85546875" style="2" bestFit="1" customWidth="1"/>
    <col min="772" max="772" width="26.7109375" style="2" bestFit="1" customWidth="1"/>
    <col min="773" max="773" width="8.85546875" style="2"/>
    <col min="774" max="774" width="102.42578125" style="2" bestFit="1" customWidth="1"/>
    <col min="775" max="1024" width="8.85546875" style="2"/>
    <col min="1025" max="1025" width="49.140625" style="2" bestFit="1" customWidth="1"/>
    <col min="1026" max="1026" width="13.85546875" style="2" bestFit="1" customWidth="1"/>
    <col min="1027" max="1027" width="29.85546875" style="2" bestFit="1" customWidth="1"/>
    <col min="1028" max="1028" width="26.7109375" style="2" bestFit="1" customWidth="1"/>
    <col min="1029" max="1029" width="8.85546875" style="2"/>
    <col min="1030" max="1030" width="102.42578125" style="2" bestFit="1" customWidth="1"/>
    <col min="1031" max="1280" width="8.85546875" style="2"/>
    <col min="1281" max="1281" width="49.140625" style="2" bestFit="1" customWidth="1"/>
    <col min="1282" max="1282" width="13.85546875" style="2" bestFit="1" customWidth="1"/>
    <col min="1283" max="1283" width="29.85546875" style="2" bestFit="1" customWidth="1"/>
    <col min="1284" max="1284" width="26.7109375" style="2" bestFit="1" customWidth="1"/>
    <col min="1285" max="1285" width="8.85546875" style="2"/>
    <col min="1286" max="1286" width="102.42578125" style="2" bestFit="1" customWidth="1"/>
    <col min="1287" max="1536" width="8.85546875" style="2"/>
    <col min="1537" max="1537" width="49.140625" style="2" bestFit="1" customWidth="1"/>
    <col min="1538" max="1538" width="13.85546875" style="2" bestFit="1" customWidth="1"/>
    <col min="1539" max="1539" width="29.85546875" style="2" bestFit="1" customWidth="1"/>
    <col min="1540" max="1540" width="26.7109375" style="2" bestFit="1" customWidth="1"/>
    <col min="1541" max="1541" width="8.85546875" style="2"/>
    <col min="1542" max="1542" width="102.42578125" style="2" bestFit="1" customWidth="1"/>
    <col min="1543" max="1792" width="8.85546875" style="2"/>
    <col min="1793" max="1793" width="49.140625" style="2" bestFit="1" customWidth="1"/>
    <col min="1794" max="1794" width="13.85546875" style="2" bestFit="1" customWidth="1"/>
    <col min="1795" max="1795" width="29.85546875" style="2" bestFit="1" customWidth="1"/>
    <col min="1796" max="1796" width="26.7109375" style="2" bestFit="1" customWidth="1"/>
    <col min="1797" max="1797" width="8.85546875" style="2"/>
    <col min="1798" max="1798" width="102.42578125" style="2" bestFit="1" customWidth="1"/>
    <col min="1799" max="2048" width="8.85546875" style="2"/>
    <col min="2049" max="2049" width="49.140625" style="2" bestFit="1" customWidth="1"/>
    <col min="2050" max="2050" width="13.85546875" style="2" bestFit="1" customWidth="1"/>
    <col min="2051" max="2051" width="29.85546875" style="2" bestFit="1" customWidth="1"/>
    <col min="2052" max="2052" width="26.7109375" style="2" bestFit="1" customWidth="1"/>
    <col min="2053" max="2053" width="8.85546875" style="2"/>
    <col min="2054" max="2054" width="102.42578125" style="2" bestFit="1" customWidth="1"/>
    <col min="2055" max="2304" width="8.85546875" style="2"/>
    <col min="2305" max="2305" width="49.140625" style="2" bestFit="1" customWidth="1"/>
    <col min="2306" max="2306" width="13.85546875" style="2" bestFit="1" customWidth="1"/>
    <col min="2307" max="2307" width="29.85546875" style="2" bestFit="1" customWidth="1"/>
    <col min="2308" max="2308" width="26.7109375" style="2" bestFit="1" customWidth="1"/>
    <col min="2309" max="2309" width="8.85546875" style="2"/>
    <col min="2310" max="2310" width="102.42578125" style="2" bestFit="1" customWidth="1"/>
    <col min="2311" max="2560" width="8.85546875" style="2"/>
    <col min="2561" max="2561" width="49.140625" style="2" bestFit="1" customWidth="1"/>
    <col min="2562" max="2562" width="13.85546875" style="2" bestFit="1" customWidth="1"/>
    <col min="2563" max="2563" width="29.85546875" style="2" bestFit="1" customWidth="1"/>
    <col min="2564" max="2564" width="26.7109375" style="2" bestFit="1" customWidth="1"/>
    <col min="2565" max="2565" width="8.85546875" style="2"/>
    <col min="2566" max="2566" width="102.42578125" style="2" bestFit="1" customWidth="1"/>
    <col min="2567" max="2816" width="8.85546875" style="2"/>
    <col min="2817" max="2817" width="49.140625" style="2" bestFit="1" customWidth="1"/>
    <col min="2818" max="2818" width="13.85546875" style="2" bestFit="1" customWidth="1"/>
    <col min="2819" max="2819" width="29.85546875" style="2" bestFit="1" customWidth="1"/>
    <col min="2820" max="2820" width="26.7109375" style="2" bestFit="1" customWidth="1"/>
    <col min="2821" max="2821" width="8.85546875" style="2"/>
    <col min="2822" max="2822" width="102.42578125" style="2" bestFit="1" customWidth="1"/>
    <col min="2823" max="3072" width="8.85546875" style="2"/>
    <col min="3073" max="3073" width="49.140625" style="2" bestFit="1" customWidth="1"/>
    <col min="3074" max="3074" width="13.85546875" style="2" bestFit="1" customWidth="1"/>
    <col min="3075" max="3075" width="29.85546875" style="2" bestFit="1" customWidth="1"/>
    <col min="3076" max="3076" width="26.7109375" style="2" bestFit="1" customWidth="1"/>
    <col min="3077" max="3077" width="8.85546875" style="2"/>
    <col min="3078" max="3078" width="102.42578125" style="2" bestFit="1" customWidth="1"/>
    <col min="3079" max="3328" width="8.85546875" style="2"/>
    <col min="3329" max="3329" width="49.140625" style="2" bestFit="1" customWidth="1"/>
    <col min="3330" max="3330" width="13.85546875" style="2" bestFit="1" customWidth="1"/>
    <col min="3331" max="3331" width="29.85546875" style="2" bestFit="1" customWidth="1"/>
    <col min="3332" max="3332" width="26.7109375" style="2" bestFit="1" customWidth="1"/>
    <col min="3333" max="3333" width="8.85546875" style="2"/>
    <col min="3334" max="3334" width="102.42578125" style="2" bestFit="1" customWidth="1"/>
    <col min="3335" max="3584" width="8.85546875" style="2"/>
    <col min="3585" max="3585" width="49.140625" style="2" bestFit="1" customWidth="1"/>
    <col min="3586" max="3586" width="13.85546875" style="2" bestFit="1" customWidth="1"/>
    <col min="3587" max="3587" width="29.85546875" style="2" bestFit="1" customWidth="1"/>
    <col min="3588" max="3588" width="26.7109375" style="2" bestFit="1" customWidth="1"/>
    <col min="3589" max="3589" width="8.85546875" style="2"/>
    <col min="3590" max="3590" width="102.42578125" style="2" bestFit="1" customWidth="1"/>
    <col min="3591" max="3840" width="8.85546875" style="2"/>
    <col min="3841" max="3841" width="49.140625" style="2" bestFit="1" customWidth="1"/>
    <col min="3842" max="3842" width="13.85546875" style="2" bestFit="1" customWidth="1"/>
    <col min="3843" max="3843" width="29.85546875" style="2" bestFit="1" customWidth="1"/>
    <col min="3844" max="3844" width="26.7109375" style="2" bestFit="1" customWidth="1"/>
    <col min="3845" max="3845" width="8.85546875" style="2"/>
    <col min="3846" max="3846" width="102.42578125" style="2" bestFit="1" customWidth="1"/>
    <col min="3847" max="4096" width="8.85546875" style="2"/>
    <col min="4097" max="4097" width="49.140625" style="2" bestFit="1" customWidth="1"/>
    <col min="4098" max="4098" width="13.85546875" style="2" bestFit="1" customWidth="1"/>
    <col min="4099" max="4099" width="29.85546875" style="2" bestFit="1" customWidth="1"/>
    <col min="4100" max="4100" width="26.7109375" style="2" bestFit="1" customWidth="1"/>
    <col min="4101" max="4101" width="8.85546875" style="2"/>
    <col min="4102" max="4102" width="102.42578125" style="2" bestFit="1" customWidth="1"/>
    <col min="4103" max="4352" width="8.85546875" style="2"/>
    <col min="4353" max="4353" width="49.140625" style="2" bestFit="1" customWidth="1"/>
    <col min="4354" max="4354" width="13.85546875" style="2" bestFit="1" customWidth="1"/>
    <col min="4355" max="4355" width="29.85546875" style="2" bestFit="1" customWidth="1"/>
    <col min="4356" max="4356" width="26.7109375" style="2" bestFit="1" customWidth="1"/>
    <col min="4357" max="4357" width="8.85546875" style="2"/>
    <col min="4358" max="4358" width="102.42578125" style="2" bestFit="1" customWidth="1"/>
    <col min="4359" max="4608" width="8.85546875" style="2"/>
    <col min="4609" max="4609" width="49.140625" style="2" bestFit="1" customWidth="1"/>
    <col min="4610" max="4610" width="13.85546875" style="2" bestFit="1" customWidth="1"/>
    <col min="4611" max="4611" width="29.85546875" style="2" bestFit="1" customWidth="1"/>
    <col min="4612" max="4612" width="26.7109375" style="2" bestFit="1" customWidth="1"/>
    <col min="4613" max="4613" width="8.85546875" style="2"/>
    <col min="4614" max="4614" width="102.42578125" style="2" bestFit="1" customWidth="1"/>
    <col min="4615" max="4864" width="8.85546875" style="2"/>
    <col min="4865" max="4865" width="49.140625" style="2" bestFit="1" customWidth="1"/>
    <col min="4866" max="4866" width="13.85546875" style="2" bestFit="1" customWidth="1"/>
    <col min="4867" max="4867" width="29.85546875" style="2" bestFit="1" customWidth="1"/>
    <col min="4868" max="4868" width="26.7109375" style="2" bestFit="1" customWidth="1"/>
    <col min="4869" max="4869" width="8.85546875" style="2"/>
    <col min="4870" max="4870" width="102.42578125" style="2" bestFit="1" customWidth="1"/>
    <col min="4871" max="5120" width="8.85546875" style="2"/>
    <col min="5121" max="5121" width="49.140625" style="2" bestFit="1" customWidth="1"/>
    <col min="5122" max="5122" width="13.85546875" style="2" bestFit="1" customWidth="1"/>
    <col min="5123" max="5123" width="29.85546875" style="2" bestFit="1" customWidth="1"/>
    <col min="5124" max="5124" width="26.7109375" style="2" bestFit="1" customWidth="1"/>
    <col min="5125" max="5125" width="8.85546875" style="2"/>
    <col min="5126" max="5126" width="102.42578125" style="2" bestFit="1" customWidth="1"/>
    <col min="5127" max="5376" width="8.85546875" style="2"/>
    <col min="5377" max="5377" width="49.140625" style="2" bestFit="1" customWidth="1"/>
    <col min="5378" max="5378" width="13.85546875" style="2" bestFit="1" customWidth="1"/>
    <col min="5379" max="5379" width="29.85546875" style="2" bestFit="1" customWidth="1"/>
    <col min="5380" max="5380" width="26.7109375" style="2" bestFit="1" customWidth="1"/>
    <col min="5381" max="5381" width="8.85546875" style="2"/>
    <col min="5382" max="5382" width="102.42578125" style="2" bestFit="1" customWidth="1"/>
    <col min="5383" max="5632" width="8.85546875" style="2"/>
    <col min="5633" max="5633" width="49.140625" style="2" bestFit="1" customWidth="1"/>
    <col min="5634" max="5634" width="13.85546875" style="2" bestFit="1" customWidth="1"/>
    <col min="5635" max="5635" width="29.85546875" style="2" bestFit="1" customWidth="1"/>
    <col min="5636" max="5636" width="26.7109375" style="2" bestFit="1" customWidth="1"/>
    <col min="5637" max="5637" width="8.85546875" style="2"/>
    <col min="5638" max="5638" width="102.42578125" style="2" bestFit="1" customWidth="1"/>
    <col min="5639" max="5888" width="8.85546875" style="2"/>
    <col min="5889" max="5889" width="49.140625" style="2" bestFit="1" customWidth="1"/>
    <col min="5890" max="5890" width="13.85546875" style="2" bestFit="1" customWidth="1"/>
    <col min="5891" max="5891" width="29.85546875" style="2" bestFit="1" customWidth="1"/>
    <col min="5892" max="5892" width="26.7109375" style="2" bestFit="1" customWidth="1"/>
    <col min="5893" max="5893" width="8.85546875" style="2"/>
    <col min="5894" max="5894" width="102.42578125" style="2" bestFit="1" customWidth="1"/>
    <col min="5895" max="6144" width="8.85546875" style="2"/>
    <col min="6145" max="6145" width="49.140625" style="2" bestFit="1" customWidth="1"/>
    <col min="6146" max="6146" width="13.85546875" style="2" bestFit="1" customWidth="1"/>
    <col min="6147" max="6147" width="29.85546875" style="2" bestFit="1" customWidth="1"/>
    <col min="6148" max="6148" width="26.7109375" style="2" bestFit="1" customWidth="1"/>
    <col min="6149" max="6149" width="8.85546875" style="2"/>
    <col min="6150" max="6150" width="102.42578125" style="2" bestFit="1" customWidth="1"/>
    <col min="6151" max="6400" width="8.85546875" style="2"/>
    <col min="6401" max="6401" width="49.140625" style="2" bestFit="1" customWidth="1"/>
    <col min="6402" max="6402" width="13.85546875" style="2" bestFit="1" customWidth="1"/>
    <col min="6403" max="6403" width="29.85546875" style="2" bestFit="1" customWidth="1"/>
    <col min="6404" max="6404" width="26.7109375" style="2" bestFit="1" customWidth="1"/>
    <col min="6405" max="6405" width="8.85546875" style="2"/>
    <col min="6406" max="6406" width="102.42578125" style="2" bestFit="1" customWidth="1"/>
    <col min="6407" max="6656" width="8.85546875" style="2"/>
    <col min="6657" max="6657" width="49.140625" style="2" bestFit="1" customWidth="1"/>
    <col min="6658" max="6658" width="13.85546875" style="2" bestFit="1" customWidth="1"/>
    <col min="6659" max="6659" width="29.85546875" style="2" bestFit="1" customWidth="1"/>
    <col min="6660" max="6660" width="26.7109375" style="2" bestFit="1" customWidth="1"/>
    <col min="6661" max="6661" width="8.85546875" style="2"/>
    <col min="6662" max="6662" width="102.42578125" style="2" bestFit="1" customWidth="1"/>
    <col min="6663" max="6912" width="8.85546875" style="2"/>
    <col min="6913" max="6913" width="49.140625" style="2" bestFit="1" customWidth="1"/>
    <col min="6914" max="6914" width="13.85546875" style="2" bestFit="1" customWidth="1"/>
    <col min="6915" max="6915" width="29.85546875" style="2" bestFit="1" customWidth="1"/>
    <col min="6916" max="6916" width="26.7109375" style="2" bestFit="1" customWidth="1"/>
    <col min="6917" max="6917" width="8.85546875" style="2"/>
    <col min="6918" max="6918" width="102.42578125" style="2" bestFit="1" customWidth="1"/>
    <col min="6919" max="7168" width="8.85546875" style="2"/>
    <col min="7169" max="7169" width="49.140625" style="2" bestFit="1" customWidth="1"/>
    <col min="7170" max="7170" width="13.85546875" style="2" bestFit="1" customWidth="1"/>
    <col min="7171" max="7171" width="29.85546875" style="2" bestFit="1" customWidth="1"/>
    <col min="7172" max="7172" width="26.7109375" style="2" bestFit="1" customWidth="1"/>
    <col min="7173" max="7173" width="8.85546875" style="2"/>
    <col min="7174" max="7174" width="102.42578125" style="2" bestFit="1" customWidth="1"/>
    <col min="7175" max="7424" width="8.85546875" style="2"/>
    <col min="7425" max="7425" width="49.140625" style="2" bestFit="1" customWidth="1"/>
    <col min="7426" max="7426" width="13.85546875" style="2" bestFit="1" customWidth="1"/>
    <col min="7427" max="7427" width="29.85546875" style="2" bestFit="1" customWidth="1"/>
    <col min="7428" max="7428" width="26.7109375" style="2" bestFit="1" customWidth="1"/>
    <col min="7429" max="7429" width="8.85546875" style="2"/>
    <col min="7430" max="7430" width="102.42578125" style="2" bestFit="1" customWidth="1"/>
    <col min="7431" max="7680" width="8.85546875" style="2"/>
    <col min="7681" max="7681" width="49.140625" style="2" bestFit="1" customWidth="1"/>
    <col min="7682" max="7682" width="13.85546875" style="2" bestFit="1" customWidth="1"/>
    <col min="7683" max="7683" width="29.85546875" style="2" bestFit="1" customWidth="1"/>
    <col min="7684" max="7684" width="26.7109375" style="2" bestFit="1" customWidth="1"/>
    <col min="7685" max="7685" width="8.85546875" style="2"/>
    <col min="7686" max="7686" width="102.42578125" style="2" bestFit="1" customWidth="1"/>
    <col min="7687" max="7936" width="8.85546875" style="2"/>
    <col min="7937" max="7937" width="49.140625" style="2" bestFit="1" customWidth="1"/>
    <col min="7938" max="7938" width="13.85546875" style="2" bestFit="1" customWidth="1"/>
    <col min="7939" max="7939" width="29.85546875" style="2" bestFit="1" customWidth="1"/>
    <col min="7940" max="7940" width="26.7109375" style="2" bestFit="1" customWidth="1"/>
    <col min="7941" max="7941" width="8.85546875" style="2"/>
    <col min="7942" max="7942" width="102.42578125" style="2" bestFit="1" customWidth="1"/>
    <col min="7943" max="8192" width="8.85546875" style="2"/>
    <col min="8193" max="8193" width="49.140625" style="2" bestFit="1" customWidth="1"/>
    <col min="8194" max="8194" width="13.85546875" style="2" bestFit="1" customWidth="1"/>
    <col min="8195" max="8195" width="29.85546875" style="2" bestFit="1" customWidth="1"/>
    <col min="8196" max="8196" width="26.7109375" style="2" bestFit="1" customWidth="1"/>
    <col min="8197" max="8197" width="8.85546875" style="2"/>
    <col min="8198" max="8198" width="102.42578125" style="2" bestFit="1" customWidth="1"/>
    <col min="8199" max="8448" width="8.85546875" style="2"/>
    <col min="8449" max="8449" width="49.140625" style="2" bestFit="1" customWidth="1"/>
    <col min="8450" max="8450" width="13.85546875" style="2" bestFit="1" customWidth="1"/>
    <col min="8451" max="8451" width="29.85546875" style="2" bestFit="1" customWidth="1"/>
    <col min="8452" max="8452" width="26.7109375" style="2" bestFit="1" customWidth="1"/>
    <col min="8453" max="8453" width="8.85546875" style="2"/>
    <col min="8454" max="8454" width="102.42578125" style="2" bestFit="1" customWidth="1"/>
    <col min="8455" max="8704" width="8.85546875" style="2"/>
    <col min="8705" max="8705" width="49.140625" style="2" bestFit="1" customWidth="1"/>
    <col min="8706" max="8706" width="13.85546875" style="2" bestFit="1" customWidth="1"/>
    <col min="8707" max="8707" width="29.85546875" style="2" bestFit="1" customWidth="1"/>
    <col min="8708" max="8708" width="26.7109375" style="2" bestFit="1" customWidth="1"/>
    <col min="8709" max="8709" width="8.85546875" style="2"/>
    <col min="8710" max="8710" width="102.42578125" style="2" bestFit="1" customWidth="1"/>
    <col min="8711" max="8960" width="8.85546875" style="2"/>
    <col min="8961" max="8961" width="49.140625" style="2" bestFit="1" customWidth="1"/>
    <col min="8962" max="8962" width="13.85546875" style="2" bestFit="1" customWidth="1"/>
    <col min="8963" max="8963" width="29.85546875" style="2" bestFit="1" customWidth="1"/>
    <col min="8964" max="8964" width="26.7109375" style="2" bestFit="1" customWidth="1"/>
    <col min="8965" max="8965" width="8.85546875" style="2"/>
    <col min="8966" max="8966" width="102.42578125" style="2" bestFit="1" customWidth="1"/>
    <col min="8967" max="9216" width="8.85546875" style="2"/>
    <col min="9217" max="9217" width="49.140625" style="2" bestFit="1" customWidth="1"/>
    <col min="9218" max="9218" width="13.85546875" style="2" bestFit="1" customWidth="1"/>
    <col min="9219" max="9219" width="29.85546875" style="2" bestFit="1" customWidth="1"/>
    <col min="9220" max="9220" width="26.7109375" style="2" bestFit="1" customWidth="1"/>
    <col min="9221" max="9221" width="8.85546875" style="2"/>
    <col min="9222" max="9222" width="102.42578125" style="2" bestFit="1" customWidth="1"/>
    <col min="9223" max="9472" width="8.85546875" style="2"/>
    <col min="9473" max="9473" width="49.140625" style="2" bestFit="1" customWidth="1"/>
    <col min="9474" max="9474" width="13.85546875" style="2" bestFit="1" customWidth="1"/>
    <col min="9475" max="9475" width="29.85546875" style="2" bestFit="1" customWidth="1"/>
    <col min="9476" max="9476" width="26.7109375" style="2" bestFit="1" customWidth="1"/>
    <col min="9477" max="9477" width="8.85546875" style="2"/>
    <col min="9478" max="9478" width="102.42578125" style="2" bestFit="1" customWidth="1"/>
    <col min="9479" max="9728" width="8.85546875" style="2"/>
    <col min="9729" max="9729" width="49.140625" style="2" bestFit="1" customWidth="1"/>
    <col min="9730" max="9730" width="13.85546875" style="2" bestFit="1" customWidth="1"/>
    <col min="9731" max="9731" width="29.85546875" style="2" bestFit="1" customWidth="1"/>
    <col min="9732" max="9732" width="26.7109375" style="2" bestFit="1" customWidth="1"/>
    <col min="9733" max="9733" width="8.85546875" style="2"/>
    <col min="9734" max="9734" width="102.42578125" style="2" bestFit="1" customWidth="1"/>
    <col min="9735" max="9984" width="8.85546875" style="2"/>
    <col min="9985" max="9985" width="49.140625" style="2" bestFit="1" customWidth="1"/>
    <col min="9986" max="9986" width="13.85546875" style="2" bestFit="1" customWidth="1"/>
    <col min="9987" max="9987" width="29.85546875" style="2" bestFit="1" customWidth="1"/>
    <col min="9988" max="9988" width="26.7109375" style="2" bestFit="1" customWidth="1"/>
    <col min="9989" max="9989" width="8.85546875" style="2"/>
    <col min="9990" max="9990" width="102.42578125" style="2" bestFit="1" customWidth="1"/>
    <col min="9991" max="10240" width="8.85546875" style="2"/>
    <col min="10241" max="10241" width="49.140625" style="2" bestFit="1" customWidth="1"/>
    <col min="10242" max="10242" width="13.85546875" style="2" bestFit="1" customWidth="1"/>
    <col min="10243" max="10243" width="29.85546875" style="2" bestFit="1" customWidth="1"/>
    <col min="10244" max="10244" width="26.7109375" style="2" bestFit="1" customWidth="1"/>
    <col min="10245" max="10245" width="8.85546875" style="2"/>
    <col min="10246" max="10246" width="102.42578125" style="2" bestFit="1" customWidth="1"/>
    <col min="10247" max="10496" width="8.85546875" style="2"/>
    <col min="10497" max="10497" width="49.140625" style="2" bestFit="1" customWidth="1"/>
    <col min="10498" max="10498" width="13.85546875" style="2" bestFit="1" customWidth="1"/>
    <col min="10499" max="10499" width="29.85546875" style="2" bestFit="1" customWidth="1"/>
    <col min="10500" max="10500" width="26.7109375" style="2" bestFit="1" customWidth="1"/>
    <col min="10501" max="10501" width="8.85546875" style="2"/>
    <col min="10502" max="10502" width="102.42578125" style="2" bestFit="1" customWidth="1"/>
    <col min="10503" max="10752" width="8.85546875" style="2"/>
    <col min="10753" max="10753" width="49.140625" style="2" bestFit="1" customWidth="1"/>
    <col min="10754" max="10754" width="13.85546875" style="2" bestFit="1" customWidth="1"/>
    <col min="10755" max="10755" width="29.85546875" style="2" bestFit="1" customWidth="1"/>
    <col min="10756" max="10756" width="26.7109375" style="2" bestFit="1" customWidth="1"/>
    <col min="10757" max="10757" width="8.85546875" style="2"/>
    <col min="10758" max="10758" width="102.42578125" style="2" bestFit="1" customWidth="1"/>
    <col min="10759" max="11008" width="8.85546875" style="2"/>
    <col min="11009" max="11009" width="49.140625" style="2" bestFit="1" customWidth="1"/>
    <col min="11010" max="11010" width="13.85546875" style="2" bestFit="1" customWidth="1"/>
    <col min="11011" max="11011" width="29.85546875" style="2" bestFit="1" customWidth="1"/>
    <col min="11012" max="11012" width="26.7109375" style="2" bestFit="1" customWidth="1"/>
    <col min="11013" max="11013" width="8.85546875" style="2"/>
    <col min="11014" max="11014" width="102.42578125" style="2" bestFit="1" customWidth="1"/>
    <col min="11015" max="11264" width="8.85546875" style="2"/>
    <col min="11265" max="11265" width="49.140625" style="2" bestFit="1" customWidth="1"/>
    <col min="11266" max="11266" width="13.85546875" style="2" bestFit="1" customWidth="1"/>
    <col min="11267" max="11267" width="29.85546875" style="2" bestFit="1" customWidth="1"/>
    <col min="11268" max="11268" width="26.7109375" style="2" bestFit="1" customWidth="1"/>
    <col min="11269" max="11269" width="8.85546875" style="2"/>
    <col min="11270" max="11270" width="102.42578125" style="2" bestFit="1" customWidth="1"/>
    <col min="11271" max="11520" width="8.85546875" style="2"/>
    <col min="11521" max="11521" width="49.140625" style="2" bestFit="1" customWidth="1"/>
    <col min="11522" max="11522" width="13.85546875" style="2" bestFit="1" customWidth="1"/>
    <col min="11523" max="11523" width="29.85546875" style="2" bestFit="1" customWidth="1"/>
    <col min="11524" max="11524" width="26.7109375" style="2" bestFit="1" customWidth="1"/>
    <col min="11525" max="11525" width="8.85546875" style="2"/>
    <col min="11526" max="11526" width="102.42578125" style="2" bestFit="1" customWidth="1"/>
    <col min="11527" max="11776" width="8.85546875" style="2"/>
    <col min="11777" max="11777" width="49.140625" style="2" bestFit="1" customWidth="1"/>
    <col min="11778" max="11778" width="13.85546875" style="2" bestFit="1" customWidth="1"/>
    <col min="11779" max="11779" width="29.85546875" style="2" bestFit="1" customWidth="1"/>
    <col min="11780" max="11780" width="26.7109375" style="2" bestFit="1" customWidth="1"/>
    <col min="11781" max="11781" width="8.85546875" style="2"/>
    <col min="11782" max="11782" width="102.42578125" style="2" bestFit="1" customWidth="1"/>
    <col min="11783" max="12032" width="8.85546875" style="2"/>
    <col min="12033" max="12033" width="49.140625" style="2" bestFit="1" customWidth="1"/>
    <col min="12034" max="12034" width="13.85546875" style="2" bestFit="1" customWidth="1"/>
    <col min="12035" max="12035" width="29.85546875" style="2" bestFit="1" customWidth="1"/>
    <col min="12036" max="12036" width="26.7109375" style="2" bestFit="1" customWidth="1"/>
    <col min="12037" max="12037" width="8.85546875" style="2"/>
    <col min="12038" max="12038" width="102.42578125" style="2" bestFit="1" customWidth="1"/>
    <col min="12039" max="12288" width="8.85546875" style="2"/>
    <col min="12289" max="12289" width="49.140625" style="2" bestFit="1" customWidth="1"/>
    <col min="12290" max="12290" width="13.85546875" style="2" bestFit="1" customWidth="1"/>
    <col min="12291" max="12291" width="29.85546875" style="2" bestFit="1" customWidth="1"/>
    <col min="12292" max="12292" width="26.7109375" style="2" bestFit="1" customWidth="1"/>
    <col min="12293" max="12293" width="8.85546875" style="2"/>
    <col min="12294" max="12294" width="102.42578125" style="2" bestFit="1" customWidth="1"/>
    <col min="12295" max="12544" width="8.85546875" style="2"/>
    <col min="12545" max="12545" width="49.140625" style="2" bestFit="1" customWidth="1"/>
    <col min="12546" max="12546" width="13.85546875" style="2" bestFit="1" customWidth="1"/>
    <col min="12547" max="12547" width="29.85546875" style="2" bestFit="1" customWidth="1"/>
    <col min="12548" max="12548" width="26.7109375" style="2" bestFit="1" customWidth="1"/>
    <col min="12549" max="12549" width="8.85546875" style="2"/>
    <col min="12550" max="12550" width="102.42578125" style="2" bestFit="1" customWidth="1"/>
    <col min="12551" max="12800" width="8.85546875" style="2"/>
    <col min="12801" max="12801" width="49.140625" style="2" bestFit="1" customWidth="1"/>
    <col min="12802" max="12802" width="13.85546875" style="2" bestFit="1" customWidth="1"/>
    <col min="12803" max="12803" width="29.85546875" style="2" bestFit="1" customWidth="1"/>
    <col min="12804" max="12804" width="26.7109375" style="2" bestFit="1" customWidth="1"/>
    <col min="12805" max="12805" width="8.85546875" style="2"/>
    <col min="12806" max="12806" width="102.42578125" style="2" bestFit="1" customWidth="1"/>
    <col min="12807" max="13056" width="8.85546875" style="2"/>
    <col min="13057" max="13057" width="49.140625" style="2" bestFit="1" customWidth="1"/>
    <col min="13058" max="13058" width="13.85546875" style="2" bestFit="1" customWidth="1"/>
    <col min="13059" max="13059" width="29.85546875" style="2" bestFit="1" customWidth="1"/>
    <col min="13060" max="13060" width="26.7109375" style="2" bestFit="1" customWidth="1"/>
    <col min="13061" max="13061" width="8.85546875" style="2"/>
    <col min="13062" max="13062" width="102.42578125" style="2" bestFit="1" customWidth="1"/>
    <col min="13063" max="13312" width="8.85546875" style="2"/>
    <col min="13313" max="13313" width="49.140625" style="2" bestFit="1" customWidth="1"/>
    <col min="13314" max="13314" width="13.85546875" style="2" bestFit="1" customWidth="1"/>
    <col min="13315" max="13315" width="29.85546875" style="2" bestFit="1" customWidth="1"/>
    <col min="13316" max="13316" width="26.7109375" style="2" bestFit="1" customWidth="1"/>
    <col min="13317" max="13317" width="8.85546875" style="2"/>
    <col min="13318" max="13318" width="102.42578125" style="2" bestFit="1" customWidth="1"/>
    <col min="13319" max="13568" width="8.85546875" style="2"/>
    <col min="13569" max="13569" width="49.140625" style="2" bestFit="1" customWidth="1"/>
    <col min="13570" max="13570" width="13.85546875" style="2" bestFit="1" customWidth="1"/>
    <col min="13571" max="13571" width="29.85546875" style="2" bestFit="1" customWidth="1"/>
    <col min="13572" max="13572" width="26.7109375" style="2" bestFit="1" customWidth="1"/>
    <col min="13573" max="13573" width="8.85546875" style="2"/>
    <col min="13574" max="13574" width="102.42578125" style="2" bestFit="1" customWidth="1"/>
    <col min="13575" max="13824" width="8.85546875" style="2"/>
    <col min="13825" max="13825" width="49.140625" style="2" bestFit="1" customWidth="1"/>
    <col min="13826" max="13826" width="13.85546875" style="2" bestFit="1" customWidth="1"/>
    <col min="13827" max="13827" width="29.85546875" style="2" bestFit="1" customWidth="1"/>
    <col min="13828" max="13828" width="26.7109375" style="2" bestFit="1" customWidth="1"/>
    <col min="13829" max="13829" width="8.85546875" style="2"/>
    <col min="13830" max="13830" width="102.42578125" style="2" bestFit="1" customWidth="1"/>
    <col min="13831" max="14080" width="8.85546875" style="2"/>
    <col min="14081" max="14081" width="49.140625" style="2" bestFit="1" customWidth="1"/>
    <col min="14082" max="14082" width="13.85546875" style="2" bestFit="1" customWidth="1"/>
    <col min="14083" max="14083" width="29.85546875" style="2" bestFit="1" customWidth="1"/>
    <col min="14084" max="14084" width="26.7109375" style="2" bestFit="1" customWidth="1"/>
    <col min="14085" max="14085" width="8.85546875" style="2"/>
    <col min="14086" max="14086" width="102.42578125" style="2" bestFit="1" customWidth="1"/>
    <col min="14087" max="14336" width="8.85546875" style="2"/>
    <col min="14337" max="14337" width="49.140625" style="2" bestFit="1" customWidth="1"/>
    <col min="14338" max="14338" width="13.85546875" style="2" bestFit="1" customWidth="1"/>
    <col min="14339" max="14339" width="29.85546875" style="2" bestFit="1" customWidth="1"/>
    <col min="14340" max="14340" width="26.7109375" style="2" bestFit="1" customWidth="1"/>
    <col min="14341" max="14341" width="8.85546875" style="2"/>
    <col min="14342" max="14342" width="102.42578125" style="2" bestFit="1" customWidth="1"/>
    <col min="14343" max="14592" width="8.85546875" style="2"/>
    <col min="14593" max="14593" width="49.140625" style="2" bestFit="1" customWidth="1"/>
    <col min="14594" max="14594" width="13.85546875" style="2" bestFit="1" customWidth="1"/>
    <col min="14595" max="14595" width="29.85546875" style="2" bestFit="1" customWidth="1"/>
    <col min="14596" max="14596" width="26.7109375" style="2" bestFit="1" customWidth="1"/>
    <col min="14597" max="14597" width="8.85546875" style="2"/>
    <col min="14598" max="14598" width="102.42578125" style="2" bestFit="1" customWidth="1"/>
    <col min="14599" max="14848" width="8.85546875" style="2"/>
    <col min="14849" max="14849" width="49.140625" style="2" bestFit="1" customWidth="1"/>
    <col min="14850" max="14850" width="13.85546875" style="2" bestFit="1" customWidth="1"/>
    <col min="14851" max="14851" width="29.85546875" style="2" bestFit="1" customWidth="1"/>
    <col min="14852" max="14852" width="26.7109375" style="2" bestFit="1" customWidth="1"/>
    <col min="14853" max="14853" width="8.85546875" style="2"/>
    <col min="14854" max="14854" width="102.42578125" style="2" bestFit="1" customWidth="1"/>
    <col min="14855" max="15104" width="8.85546875" style="2"/>
    <col min="15105" max="15105" width="49.140625" style="2" bestFit="1" customWidth="1"/>
    <col min="15106" max="15106" width="13.85546875" style="2" bestFit="1" customWidth="1"/>
    <col min="15107" max="15107" width="29.85546875" style="2" bestFit="1" customWidth="1"/>
    <col min="15108" max="15108" width="26.7109375" style="2" bestFit="1" customWidth="1"/>
    <col min="15109" max="15109" width="8.85546875" style="2"/>
    <col min="15110" max="15110" width="102.42578125" style="2" bestFit="1" customWidth="1"/>
    <col min="15111" max="15360" width="8.85546875" style="2"/>
    <col min="15361" max="15361" width="49.140625" style="2" bestFit="1" customWidth="1"/>
    <col min="15362" max="15362" width="13.85546875" style="2" bestFit="1" customWidth="1"/>
    <col min="15363" max="15363" width="29.85546875" style="2" bestFit="1" customWidth="1"/>
    <col min="15364" max="15364" width="26.7109375" style="2" bestFit="1" customWidth="1"/>
    <col min="15365" max="15365" width="8.85546875" style="2"/>
    <col min="15366" max="15366" width="102.42578125" style="2" bestFit="1" customWidth="1"/>
    <col min="15367" max="15616" width="8.85546875" style="2"/>
    <col min="15617" max="15617" width="49.140625" style="2" bestFit="1" customWidth="1"/>
    <col min="15618" max="15618" width="13.85546875" style="2" bestFit="1" customWidth="1"/>
    <col min="15619" max="15619" width="29.85546875" style="2" bestFit="1" customWidth="1"/>
    <col min="15620" max="15620" width="26.7109375" style="2" bestFit="1" customWidth="1"/>
    <col min="15621" max="15621" width="8.85546875" style="2"/>
    <col min="15622" max="15622" width="102.42578125" style="2" bestFit="1" customWidth="1"/>
    <col min="15623" max="15872" width="8.85546875" style="2"/>
    <col min="15873" max="15873" width="49.140625" style="2" bestFit="1" customWidth="1"/>
    <col min="15874" max="15874" width="13.85546875" style="2" bestFit="1" customWidth="1"/>
    <col min="15875" max="15875" width="29.85546875" style="2" bestFit="1" customWidth="1"/>
    <col min="15876" max="15876" width="26.7109375" style="2" bestFit="1" customWidth="1"/>
    <col min="15877" max="15877" width="8.85546875" style="2"/>
    <col min="15878" max="15878" width="102.42578125" style="2" bestFit="1" customWidth="1"/>
    <col min="15879" max="16128" width="8.85546875" style="2"/>
    <col min="16129" max="16129" width="49.140625" style="2" bestFit="1" customWidth="1"/>
    <col min="16130" max="16130" width="13.85546875" style="2" bestFit="1" customWidth="1"/>
    <col min="16131" max="16131" width="29.85546875" style="2" bestFit="1" customWidth="1"/>
    <col min="16132" max="16132" width="26.7109375" style="2" bestFit="1" customWidth="1"/>
    <col min="16133" max="16133" width="8.85546875" style="2"/>
    <col min="16134" max="16134" width="102.42578125" style="2" bestFit="1" customWidth="1"/>
    <col min="16135" max="16384" width="8.85546875" style="2"/>
  </cols>
  <sheetData>
    <row r="2" spans="1:10" ht="16.5" x14ac:dyDescent="0.25">
      <c r="B2" s="25" t="s">
        <v>162</v>
      </c>
    </row>
    <row r="3" spans="1:10" customFormat="1" x14ac:dyDescent="0.25">
      <c r="A3" s="2"/>
      <c r="B3" s="1040" t="s">
        <v>295</v>
      </c>
      <c r="C3" s="1040" t="s">
        <v>296</v>
      </c>
      <c r="D3" s="1040" t="s">
        <v>297</v>
      </c>
      <c r="E3" s="1" t="s">
        <v>298</v>
      </c>
      <c r="F3" s="2"/>
      <c r="J3" s="2"/>
    </row>
    <row r="4" spans="1:10" customFormat="1" x14ac:dyDescent="0.25">
      <c r="A4" s="2"/>
      <c r="B4" s="1040"/>
      <c r="C4" s="1040"/>
      <c r="D4" s="1040"/>
      <c r="E4" s="3" t="s">
        <v>299</v>
      </c>
      <c r="F4" s="2"/>
      <c r="J4" s="2"/>
    </row>
    <row r="5" spans="1:10" customFormat="1" ht="18.75" x14ac:dyDescent="0.25">
      <c r="A5" s="2"/>
      <c r="B5" s="4" t="s">
        <v>300</v>
      </c>
      <c r="C5" s="186" t="s">
        <v>301</v>
      </c>
      <c r="D5" s="4" t="s">
        <v>302</v>
      </c>
      <c r="E5" s="186">
        <v>1</v>
      </c>
      <c r="F5" s="2"/>
      <c r="J5" s="2"/>
    </row>
    <row r="6" spans="1:10" customFormat="1" ht="18.75" x14ac:dyDescent="0.25">
      <c r="A6" s="2"/>
      <c r="B6" s="4" t="s">
        <v>303</v>
      </c>
      <c r="C6" s="186" t="s">
        <v>304</v>
      </c>
      <c r="D6" s="4" t="s">
        <v>305</v>
      </c>
      <c r="E6" s="186">
        <v>21</v>
      </c>
      <c r="F6" s="2"/>
      <c r="J6" s="2"/>
    </row>
    <row r="7" spans="1:10" customFormat="1" ht="18.75" x14ac:dyDescent="0.25">
      <c r="A7" s="2"/>
      <c r="B7" s="4" t="s">
        <v>306</v>
      </c>
      <c r="C7" s="186" t="s">
        <v>307</v>
      </c>
      <c r="D7" s="187" t="s">
        <v>308</v>
      </c>
      <c r="E7" s="186">
        <v>310</v>
      </c>
      <c r="F7" s="2"/>
      <c r="J7" s="2"/>
    </row>
    <row r="8" spans="1:10" customFormat="1" ht="18.75" x14ac:dyDescent="0.25">
      <c r="A8" s="2"/>
      <c r="B8" s="4" t="s">
        <v>309</v>
      </c>
      <c r="C8" s="186" t="s">
        <v>310</v>
      </c>
      <c r="D8" s="187" t="s">
        <v>311</v>
      </c>
      <c r="E8" s="185">
        <v>11700</v>
      </c>
      <c r="F8" s="2"/>
      <c r="J8" s="2"/>
    </row>
    <row r="9" spans="1:10" customFormat="1" ht="18.75" x14ac:dyDescent="0.25">
      <c r="A9" s="2"/>
      <c r="B9" s="4" t="s">
        <v>312</v>
      </c>
      <c r="C9" s="186" t="s">
        <v>313</v>
      </c>
      <c r="D9" s="187" t="s">
        <v>314</v>
      </c>
      <c r="E9" s="186">
        <v>650</v>
      </c>
      <c r="F9" s="2"/>
      <c r="J9" s="2"/>
    </row>
    <row r="10" spans="1:10" customFormat="1" ht="18.75" x14ac:dyDescent="0.25">
      <c r="A10" s="2"/>
      <c r="B10" s="4" t="s">
        <v>315</v>
      </c>
      <c r="C10" s="186" t="s">
        <v>316</v>
      </c>
      <c r="D10" s="187" t="s">
        <v>317</v>
      </c>
      <c r="E10" s="186">
        <v>150</v>
      </c>
      <c r="F10" s="2"/>
      <c r="J10" s="2"/>
    </row>
    <row r="11" spans="1:10" customFormat="1" ht="18.75" x14ac:dyDescent="0.25">
      <c r="A11" s="2"/>
      <c r="B11" s="4" t="s">
        <v>318</v>
      </c>
      <c r="C11" s="186" t="s">
        <v>319</v>
      </c>
      <c r="D11" s="187" t="s">
        <v>320</v>
      </c>
      <c r="E11" s="185">
        <v>2800</v>
      </c>
      <c r="F11" s="2"/>
      <c r="J11" s="2"/>
    </row>
    <row r="12" spans="1:10" customFormat="1" ht="18.75" x14ac:dyDescent="0.25">
      <c r="A12" s="2"/>
      <c r="B12" s="4" t="s">
        <v>321</v>
      </c>
      <c r="C12" s="186" t="s">
        <v>322</v>
      </c>
      <c r="D12" s="187" t="s">
        <v>323</v>
      </c>
      <c r="E12" s="185">
        <v>1000</v>
      </c>
      <c r="F12" s="2"/>
      <c r="J12" s="2"/>
    </row>
    <row r="13" spans="1:10" customFormat="1" ht="18.75" x14ac:dyDescent="0.25">
      <c r="A13" s="2"/>
      <c r="B13" s="4" t="s">
        <v>324</v>
      </c>
      <c r="C13" s="186" t="s">
        <v>325</v>
      </c>
      <c r="D13" s="187" t="s">
        <v>326</v>
      </c>
      <c r="E13" s="185">
        <v>1300</v>
      </c>
      <c r="F13" s="2"/>
      <c r="J13" s="2"/>
    </row>
    <row r="14" spans="1:10" customFormat="1" ht="18.75" x14ac:dyDescent="0.25">
      <c r="A14" s="2"/>
      <c r="B14" s="4" t="s">
        <v>327</v>
      </c>
      <c r="C14" s="186" t="s">
        <v>328</v>
      </c>
      <c r="D14" s="187" t="s">
        <v>329</v>
      </c>
      <c r="E14" s="186">
        <v>300</v>
      </c>
      <c r="F14" s="2"/>
      <c r="J14" s="2"/>
    </row>
    <row r="15" spans="1:10" customFormat="1" ht="18.75" x14ac:dyDescent="0.25">
      <c r="A15" s="2"/>
      <c r="B15" s="4" t="s">
        <v>330</v>
      </c>
      <c r="C15" s="186" t="s">
        <v>331</v>
      </c>
      <c r="D15" s="187" t="s">
        <v>329</v>
      </c>
      <c r="E15" s="185">
        <v>3800</v>
      </c>
      <c r="F15" s="2"/>
      <c r="J15" s="2"/>
    </row>
    <row r="16" spans="1:10" customFormat="1" ht="18.75" x14ac:dyDescent="0.25">
      <c r="A16" s="2"/>
      <c r="B16" s="4" t="s">
        <v>332</v>
      </c>
      <c r="C16" s="186" t="s">
        <v>333</v>
      </c>
      <c r="D16" s="187" t="s">
        <v>334</v>
      </c>
      <c r="E16" s="186">
        <v>53</v>
      </c>
      <c r="F16" s="2"/>
      <c r="J16" s="2"/>
    </row>
    <row r="17" spans="1:10" customFormat="1" ht="18.75" x14ac:dyDescent="0.25">
      <c r="A17" s="2"/>
      <c r="B17" s="4" t="s">
        <v>335</v>
      </c>
      <c r="C17" s="186" t="s">
        <v>336</v>
      </c>
      <c r="D17" s="187" t="s">
        <v>337</v>
      </c>
      <c r="E17" s="186">
        <v>140</v>
      </c>
      <c r="F17" s="2"/>
      <c r="J17" s="2"/>
    </row>
    <row r="18" spans="1:10" customFormat="1" ht="18.75" x14ac:dyDescent="0.25">
      <c r="A18" s="2"/>
      <c r="B18" s="4" t="s">
        <v>338</v>
      </c>
      <c r="C18" s="186" t="s">
        <v>339</v>
      </c>
      <c r="D18" s="187" t="s">
        <v>340</v>
      </c>
      <c r="E18" s="186">
        <v>12</v>
      </c>
      <c r="F18" s="2"/>
      <c r="J18" s="2"/>
    </row>
    <row r="19" spans="1:10" ht="18.75" x14ac:dyDescent="0.25">
      <c r="B19" s="4" t="s">
        <v>341</v>
      </c>
      <c r="C19" s="186" t="s">
        <v>342</v>
      </c>
      <c r="D19" s="187" t="s">
        <v>343</v>
      </c>
      <c r="E19" s="185">
        <v>2900</v>
      </c>
    </row>
    <row r="20" spans="1:10" ht="18.75" x14ac:dyDescent="0.25">
      <c r="B20" s="4" t="s">
        <v>344</v>
      </c>
      <c r="C20" s="186" t="s">
        <v>345</v>
      </c>
      <c r="D20" s="187" t="s">
        <v>346</v>
      </c>
      <c r="E20" s="185">
        <v>1340</v>
      </c>
    </row>
    <row r="21" spans="1:10" ht="18.75" x14ac:dyDescent="0.25">
      <c r="B21" s="4" t="s">
        <v>347</v>
      </c>
      <c r="C21" s="186" t="s">
        <v>348</v>
      </c>
      <c r="D21" s="187" t="s">
        <v>349</v>
      </c>
      <c r="E21" s="185">
        <v>1370</v>
      </c>
    </row>
    <row r="22" spans="1:10" ht="18.75" x14ac:dyDescent="0.25">
      <c r="B22" s="4" t="s">
        <v>350</v>
      </c>
      <c r="C22" s="186" t="s">
        <v>351</v>
      </c>
      <c r="D22" s="187" t="s">
        <v>352</v>
      </c>
      <c r="E22" s="185">
        <v>6300</v>
      </c>
    </row>
    <row r="23" spans="1:10" ht="18.75" x14ac:dyDescent="0.25">
      <c r="B23" s="4" t="s">
        <v>353</v>
      </c>
      <c r="C23" s="186" t="s">
        <v>354</v>
      </c>
      <c r="D23" s="187" t="s">
        <v>355</v>
      </c>
      <c r="E23" s="186">
        <v>560</v>
      </c>
    </row>
    <row r="24" spans="1:10" ht="18.75" x14ac:dyDescent="0.25">
      <c r="B24" s="4" t="s">
        <v>356</v>
      </c>
      <c r="C24" s="186" t="s">
        <v>357</v>
      </c>
      <c r="D24" s="187" t="s">
        <v>358</v>
      </c>
      <c r="E24" s="185">
        <v>1030</v>
      </c>
    </row>
    <row r="25" spans="1:10" ht="18.75" x14ac:dyDescent="0.25">
      <c r="B25" s="4" t="s">
        <v>359</v>
      </c>
      <c r="C25" s="186" t="s">
        <v>360</v>
      </c>
      <c r="D25" s="187" t="s">
        <v>361</v>
      </c>
      <c r="E25" s="186">
        <v>794</v>
      </c>
    </row>
    <row r="26" spans="1:10" ht="18.75" x14ac:dyDescent="0.25">
      <c r="B26" s="4" t="s">
        <v>362</v>
      </c>
      <c r="C26" s="186" t="s">
        <v>363</v>
      </c>
      <c r="D26" s="187" t="s">
        <v>364</v>
      </c>
      <c r="E26" s="185">
        <v>1300</v>
      </c>
    </row>
    <row r="27" spans="1:10" ht="18.75" x14ac:dyDescent="0.25">
      <c r="B27" s="4" t="s">
        <v>365</v>
      </c>
      <c r="C27" s="186" t="s">
        <v>366</v>
      </c>
      <c r="D27" s="187" t="s">
        <v>367</v>
      </c>
      <c r="E27" s="185">
        <v>23900</v>
      </c>
    </row>
    <row r="28" spans="1:10" ht="18.75" x14ac:dyDescent="0.25">
      <c r="B28" s="4" t="s">
        <v>368</v>
      </c>
      <c r="C28" s="186" t="s">
        <v>369</v>
      </c>
      <c r="D28" s="187" t="s">
        <v>370</v>
      </c>
      <c r="E28" s="185">
        <v>17700</v>
      </c>
    </row>
    <row r="29" spans="1:10" ht="18.75" x14ac:dyDescent="0.25">
      <c r="B29" s="4" t="s">
        <v>371</v>
      </c>
      <c r="C29" s="186" t="s">
        <v>372</v>
      </c>
      <c r="D29" s="187" t="s">
        <v>373</v>
      </c>
      <c r="E29" s="185">
        <v>17200</v>
      </c>
    </row>
    <row r="30" spans="1:10" ht="18.75" x14ac:dyDescent="0.25">
      <c r="B30" s="4" t="s">
        <v>374</v>
      </c>
      <c r="C30" s="186" t="s">
        <v>375</v>
      </c>
      <c r="D30" s="187" t="s">
        <v>376</v>
      </c>
      <c r="E30" s="185">
        <v>6500</v>
      </c>
    </row>
    <row r="31" spans="1:10" ht="18.75" x14ac:dyDescent="0.25">
      <c r="B31" s="4" t="s">
        <v>377</v>
      </c>
      <c r="C31" s="186" t="s">
        <v>378</v>
      </c>
      <c r="D31" s="187" t="s">
        <v>379</v>
      </c>
      <c r="E31" s="185">
        <v>9200</v>
      </c>
    </row>
    <row r="32" spans="1:10" ht="18.75" x14ac:dyDescent="0.25">
      <c r="B32" s="4" t="s">
        <v>380</v>
      </c>
      <c r="C32" s="186" t="s">
        <v>381</v>
      </c>
      <c r="D32" s="187" t="s">
        <v>382</v>
      </c>
      <c r="E32" s="185">
        <v>7000</v>
      </c>
    </row>
    <row r="33" spans="2:5" ht="18.75" x14ac:dyDescent="0.25">
      <c r="B33" s="4" t="s">
        <v>383</v>
      </c>
      <c r="C33" s="186" t="s">
        <v>384</v>
      </c>
      <c r="D33" s="187" t="s">
        <v>385</v>
      </c>
      <c r="E33" s="185">
        <v>17340</v>
      </c>
    </row>
    <row r="34" spans="2:5" ht="18.75" x14ac:dyDescent="0.25">
      <c r="B34" s="4" t="s">
        <v>386</v>
      </c>
      <c r="C34" s="186" t="s">
        <v>387</v>
      </c>
      <c r="D34" s="187" t="s">
        <v>388</v>
      </c>
      <c r="E34" s="185">
        <v>7000</v>
      </c>
    </row>
    <row r="35" spans="2:5" ht="18.75" x14ac:dyDescent="0.25">
      <c r="B35" s="4" t="s">
        <v>389</v>
      </c>
      <c r="C35" s="186" t="s">
        <v>390</v>
      </c>
      <c r="D35" s="187" t="s">
        <v>391</v>
      </c>
      <c r="E35" s="185">
        <v>8700</v>
      </c>
    </row>
    <row r="36" spans="2:5" ht="18.75" x14ac:dyDescent="0.25">
      <c r="B36" s="4" t="s">
        <v>392</v>
      </c>
      <c r="C36" s="186" t="s">
        <v>393</v>
      </c>
      <c r="D36" s="187" t="s">
        <v>394</v>
      </c>
      <c r="E36" s="185">
        <v>7500</v>
      </c>
    </row>
    <row r="37" spans="2:5" ht="15" customHeight="1" x14ac:dyDescent="0.25">
      <c r="B37" s="4" t="s">
        <v>711</v>
      </c>
      <c r="C37" s="191" t="s">
        <v>395</v>
      </c>
      <c r="D37" s="861" t="s">
        <v>396</v>
      </c>
      <c r="E37" s="862">
        <v>7400</v>
      </c>
    </row>
    <row r="38" spans="2:5" ht="18.75" x14ac:dyDescent="0.25">
      <c r="B38" s="4" t="s">
        <v>397</v>
      </c>
      <c r="C38" s="186" t="s">
        <v>398</v>
      </c>
      <c r="D38" s="4" t="s">
        <v>399</v>
      </c>
      <c r="E38" s="185">
        <v>7500</v>
      </c>
    </row>
    <row r="39" spans="2:5" ht="18.75" x14ac:dyDescent="0.25">
      <c r="B39" s="4" t="s">
        <v>400</v>
      </c>
      <c r="C39" s="186" t="s">
        <v>401</v>
      </c>
      <c r="D39" s="4" t="s">
        <v>205</v>
      </c>
      <c r="E39" s="186">
        <v>350</v>
      </c>
    </row>
    <row r="40" spans="2:5" ht="18.75" x14ac:dyDescent="0.25">
      <c r="B40" s="4" t="s">
        <v>206</v>
      </c>
      <c r="C40" s="186" t="s">
        <v>207</v>
      </c>
      <c r="D40" s="4" t="s">
        <v>208</v>
      </c>
      <c r="E40" s="185">
        <v>1870</v>
      </c>
    </row>
    <row r="41" spans="2:5" ht="18.75" x14ac:dyDescent="0.25">
      <c r="B41" s="4" t="s">
        <v>209</v>
      </c>
      <c r="C41" s="186" t="s">
        <v>210</v>
      </c>
      <c r="D41" s="4" t="s">
        <v>211</v>
      </c>
      <c r="E41" s="185">
        <v>14900</v>
      </c>
    </row>
    <row r="42" spans="2:5" ht="18.75" x14ac:dyDescent="0.25">
      <c r="B42" s="4" t="s">
        <v>212</v>
      </c>
      <c r="C42" s="186" t="s">
        <v>213</v>
      </c>
      <c r="D42" s="4" t="s">
        <v>214</v>
      </c>
      <c r="E42" s="185">
        <v>6320</v>
      </c>
    </row>
    <row r="43" spans="2:5" ht="18.75" x14ac:dyDescent="0.25">
      <c r="B43" s="4" t="s">
        <v>215</v>
      </c>
      <c r="C43" s="186" t="s">
        <v>216</v>
      </c>
      <c r="D43" s="4" t="s">
        <v>217</v>
      </c>
      <c r="E43" s="186">
        <v>756</v>
      </c>
    </row>
    <row r="44" spans="2:5" ht="18.75" x14ac:dyDescent="0.25">
      <c r="B44" s="4" t="s">
        <v>218</v>
      </c>
      <c r="C44" s="186" t="s">
        <v>219</v>
      </c>
      <c r="D44" s="4" t="s">
        <v>220</v>
      </c>
      <c r="E44" s="185">
        <v>1540</v>
      </c>
    </row>
    <row r="45" spans="2:5" ht="18.75" x14ac:dyDescent="0.25">
      <c r="B45" s="4" t="s">
        <v>221</v>
      </c>
      <c r="C45" s="186" t="s">
        <v>222</v>
      </c>
      <c r="D45" s="4" t="s">
        <v>223</v>
      </c>
      <c r="E45" s="185">
        <v>2800</v>
      </c>
    </row>
    <row r="46" spans="2:5" ht="18.75" x14ac:dyDescent="0.25">
      <c r="B46" s="4" t="s">
        <v>224</v>
      </c>
      <c r="C46" s="186" t="s">
        <v>225</v>
      </c>
      <c r="D46" s="4" t="s">
        <v>226</v>
      </c>
      <c r="E46" s="186">
        <v>989</v>
      </c>
    </row>
    <row r="47" spans="2:5" ht="18.75" x14ac:dyDescent="0.25">
      <c r="B47" s="4" t="s">
        <v>227</v>
      </c>
      <c r="C47" s="186" t="s">
        <v>228</v>
      </c>
      <c r="D47" s="4" t="s">
        <v>229</v>
      </c>
      <c r="E47" s="186">
        <v>487</v>
      </c>
    </row>
    <row r="48" spans="2:5" ht="18.75" x14ac:dyDescent="0.25">
      <c r="B48" s="4" t="s">
        <v>230</v>
      </c>
      <c r="C48" s="186" t="s">
        <v>231</v>
      </c>
      <c r="D48" s="4" t="s">
        <v>232</v>
      </c>
      <c r="E48" s="186">
        <v>708</v>
      </c>
    </row>
    <row r="49" spans="2:5" ht="18.75" x14ac:dyDescent="0.25">
      <c r="B49" s="4" t="s">
        <v>233</v>
      </c>
      <c r="C49" s="186" t="s">
        <v>234</v>
      </c>
      <c r="D49" s="4" t="s">
        <v>235</v>
      </c>
      <c r="E49" s="186">
        <v>286</v>
      </c>
    </row>
    <row r="50" spans="2:5" ht="18.75" x14ac:dyDescent="0.25">
      <c r="B50" s="4" t="s">
        <v>236</v>
      </c>
      <c r="C50" s="186" t="s">
        <v>237</v>
      </c>
      <c r="D50" s="4" t="s">
        <v>238</v>
      </c>
      <c r="E50" s="186">
        <v>659</v>
      </c>
    </row>
    <row r="51" spans="2:5" ht="18.75" x14ac:dyDescent="0.25">
      <c r="B51" s="4" t="s">
        <v>239</v>
      </c>
      <c r="C51" s="186" t="s">
        <v>240</v>
      </c>
      <c r="D51" s="4" t="s">
        <v>241</v>
      </c>
      <c r="E51" s="186">
        <v>359</v>
      </c>
    </row>
    <row r="52" spans="2:5" ht="18.75" x14ac:dyDescent="0.25">
      <c r="B52" s="4" t="s">
        <v>242</v>
      </c>
      <c r="C52" s="186" t="s">
        <v>243</v>
      </c>
      <c r="D52" s="4" t="s">
        <v>244</v>
      </c>
      <c r="E52" s="186">
        <v>11</v>
      </c>
    </row>
    <row r="53" spans="2:5" ht="18.75" x14ac:dyDescent="0.25">
      <c r="B53" s="4" t="s">
        <v>245</v>
      </c>
      <c r="C53" s="186" t="s">
        <v>246</v>
      </c>
      <c r="D53" s="4" t="s">
        <v>247</v>
      </c>
      <c r="E53" s="186">
        <v>919</v>
      </c>
    </row>
    <row r="54" spans="2:5" ht="18.75" x14ac:dyDescent="0.25">
      <c r="B54" s="4" t="s">
        <v>248</v>
      </c>
      <c r="C54" s="186" t="s">
        <v>249</v>
      </c>
      <c r="D54" s="4" t="s">
        <v>250</v>
      </c>
      <c r="E54" s="186">
        <v>552</v>
      </c>
    </row>
    <row r="55" spans="2:5" ht="18.75" x14ac:dyDescent="0.25">
      <c r="B55" s="4" t="s">
        <v>251</v>
      </c>
      <c r="C55" s="186" t="s">
        <v>252</v>
      </c>
      <c r="D55" s="4" t="s">
        <v>253</v>
      </c>
      <c r="E55" s="185">
        <v>1500</v>
      </c>
    </row>
    <row r="56" spans="2:5" ht="18.75" x14ac:dyDescent="0.25">
      <c r="B56" s="4" t="s">
        <v>254</v>
      </c>
      <c r="C56" s="186" t="s">
        <v>255</v>
      </c>
      <c r="D56" s="4" t="s">
        <v>256</v>
      </c>
      <c r="E56" s="186">
        <v>575</v>
      </c>
    </row>
    <row r="57" spans="2:5" ht="18.75" x14ac:dyDescent="0.25">
      <c r="B57" s="4" t="s">
        <v>257</v>
      </c>
      <c r="C57" s="186" t="s">
        <v>258</v>
      </c>
      <c r="D57" s="4" t="s">
        <v>259</v>
      </c>
      <c r="E57" s="186">
        <v>374</v>
      </c>
    </row>
    <row r="58" spans="2:5" ht="18.75" x14ac:dyDescent="0.25">
      <c r="B58" s="4" t="s">
        <v>260</v>
      </c>
      <c r="C58" s="186" t="s">
        <v>261</v>
      </c>
      <c r="D58" s="4" t="s">
        <v>262</v>
      </c>
      <c r="E58" s="186">
        <v>580</v>
      </c>
    </row>
    <row r="59" spans="2:5" ht="18.75" x14ac:dyDescent="0.25">
      <c r="B59" s="4" t="s">
        <v>263</v>
      </c>
      <c r="C59" s="186" t="s">
        <v>264</v>
      </c>
      <c r="D59" s="4" t="s">
        <v>265</v>
      </c>
      <c r="E59" s="186">
        <v>101</v>
      </c>
    </row>
    <row r="60" spans="2:5" ht="18.75" x14ac:dyDescent="0.25">
      <c r="B60" s="4" t="s">
        <v>266</v>
      </c>
      <c r="C60" s="186" t="s">
        <v>267</v>
      </c>
      <c r="D60" s="4" t="s">
        <v>268</v>
      </c>
      <c r="E60" s="186">
        <v>110</v>
      </c>
    </row>
    <row r="61" spans="2:5" ht="18.75" x14ac:dyDescent="0.25">
      <c r="B61" s="4" t="s">
        <v>269</v>
      </c>
      <c r="C61" s="186" t="s">
        <v>270</v>
      </c>
      <c r="D61" s="4" t="s">
        <v>271</v>
      </c>
      <c r="E61" s="186">
        <v>265</v>
      </c>
    </row>
    <row r="62" spans="2:5" ht="18.75" x14ac:dyDescent="0.25">
      <c r="B62" s="4" t="s">
        <v>272</v>
      </c>
      <c r="C62" s="186" t="s">
        <v>273</v>
      </c>
      <c r="D62" s="4" t="s">
        <v>274</v>
      </c>
      <c r="E62" s="186">
        <v>502</v>
      </c>
    </row>
    <row r="63" spans="2:5" ht="18.75" x14ac:dyDescent="0.25">
      <c r="B63" s="4" t="s">
        <v>275</v>
      </c>
      <c r="C63" s="186" t="s">
        <v>276</v>
      </c>
      <c r="D63" s="4" t="s">
        <v>277</v>
      </c>
      <c r="E63" s="186">
        <v>11</v>
      </c>
    </row>
    <row r="64" spans="2:5" ht="18.75" x14ac:dyDescent="0.25">
      <c r="B64" s="4" t="s">
        <v>278</v>
      </c>
      <c r="C64" s="186" t="s">
        <v>279</v>
      </c>
      <c r="D64" s="4" t="s">
        <v>280</v>
      </c>
      <c r="E64" s="186">
        <v>557</v>
      </c>
    </row>
    <row r="65" spans="2:5" ht="18.75" x14ac:dyDescent="0.25">
      <c r="B65" s="4" t="s">
        <v>281</v>
      </c>
      <c r="C65" s="186" t="s">
        <v>282</v>
      </c>
      <c r="D65" s="4" t="s">
        <v>283</v>
      </c>
      <c r="E65" s="9">
        <v>297</v>
      </c>
    </row>
    <row r="66" spans="2:5" ht="18.75" x14ac:dyDescent="0.25">
      <c r="B66" s="4" t="s">
        <v>712</v>
      </c>
      <c r="C66" s="186" t="s">
        <v>284</v>
      </c>
      <c r="D66" s="4" t="s">
        <v>285</v>
      </c>
      <c r="E66" s="9">
        <v>297</v>
      </c>
    </row>
    <row r="67" spans="2:5" ht="18.75" x14ac:dyDescent="0.25">
      <c r="B67" s="4" t="s">
        <v>286</v>
      </c>
      <c r="C67" s="186" t="s">
        <v>287</v>
      </c>
      <c r="D67" s="4" t="s">
        <v>288</v>
      </c>
      <c r="E67" s="9">
        <v>59</v>
      </c>
    </row>
    <row r="68" spans="2:5" ht="18.75" x14ac:dyDescent="0.25">
      <c r="B68" s="4" t="s">
        <v>713</v>
      </c>
      <c r="C68" s="186" t="s">
        <v>289</v>
      </c>
      <c r="D68" s="4" t="s">
        <v>290</v>
      </c>
      <c r="E68" s="9">
        <v>59</v>
      </c>
    </row>
    <row r="69" spans="2:5" ht="18.75" x14ac:dyDescent="0.25">
      <c r="B69" s="4" t="s">
        <v>291</v>
      </c>
      <c r="C69" s="186" t="s">
        <v>255</v>
      </c>
      <c r="D69" s="4" t="s">
        <v>292</v>
      </c>
      <c r="E69" s="186">
        <v>345</v>
      </c>
    </row>
    <row r="70" spans="2:5" ht="18.75" x14ac:dyDescent="0.25">
      <c r="B70" s="4" t="s">
        <v>293</v>
      </c>
      <c r="C70" s="186" t="s">
        <v>294</v>
      </c>
      <c r="D70" s="4" t="s">
        <v>144</v>
      </c>
      <c r="E70" s="186">
        <v>27</v>
      </c>
    </row>
    <row r="71" spans="2:5" ht="18.75" x14ac:dyDescent="0.25">
      <c r="B71" s="4" t="s">
        <v>145</v>
      </c>
      <c r="C71" s="186" t="s">
        <v>146</v>
      </c>
      <c r="D71" s="4" t="s">
        <v>147</v>
      </c>
      <c r="E71" s="186">
        <v>380</v>
      </c>
    </row>
    <row r="72" spans="2:5" ht="18.75" x14ac:dyDescent="0.25">
      <c r="B72" s="4" t="s">
        <v>148</v>
      </c>
      <c r="C72" s="186" t="s">
        <v>149</v>
      </c>
      <c r="D72" s="4" t="s">
        <v>150</v>
      </c>
      <c r="E72" s="186">
        <v>73</v>
      </c>
    </row>
    <row r="73" spans="2:5" ht="18.75" x14ac:dyDescent="0.25">
      <c r="B73" s="4" t="s">
        <v>151</v>
      </c>
      <c r="C73" s="186" t="s">
        <v>152</v>
      </c>
      <c r="D73" s="4" t="s">
        <v>153</v>
      </c>
      <c r="E73" s="186">
        <v>343</v>
      </c>
    </row>
    <row r="74" spans="2:5" ht="18.75" x14ac:dyDescent="0.25">
      <c r="B74" s="4" t="s">
        <v>154</v>
      </c>
      <c r="C74" s="186" t="s">
        <v>155</v>
      </c>
      <c r="D74" s="4" t="s">
        <v>156</v>
      </c>
      <c r="E74" s="186">
        <v>195</v>
      </c>
    </row>
    <row r="75" spans="2:5" ht="18.75" x14ac:dyDescent="0.25">
      <c r="B75" s="4" t="s">
        <v>157</v>
      </c>
      <c r="C75" s="186" t="s">
        <v>158</v>
      </c>
      <c r="D75" s="4" t="s">
        <v>159</v>
      </c>
      <c r="E75" s="186">
        <v>42</v>
      </c>
    </row>
    <row r="76" spans="2:5" ht="18.75" x14ac:dyDescent="0.25">
      <c r="B76" s="4" t="s">
        <v>160</v>
      </c>
      <c r="C76" s="186" t="s">
        <v>149</v>
      </c>
      <c r="D76" s="4" t="s">
        <v>161</v>
      </c>
      <c r="E76" s="185">
        <v>10300</v>
      </c>
    </row>
  </sheetData>
  <sheetProtection password="CDDE" sheet="1" objects="1" scenarios="1"/>
  <customSheetViews>
    <customSheetView guid="{59C7AF62-EEC6-4F51-A806-769887FF76F8}" scale="80" showGridLines="0" topLeftCell="A7">
      <selection activeCell="E77" sqref="E77"/>
      <pageMargins left="0.7" right="0.7" top="0.75" bottom="0.75" header="0.3" footer="0.3"/>
    </customSheetView>
    <customSheetView guid="{4578E973-646E-4880-BAA0-5156523D5ED5}" scale="80" showGridLines="0" topLeftCell="A13">
      <selection activeCell="L40" sqref="L40"/>
      <pageMargins left="0.7" right="0.7" top="0.75" bottom="0.75" header="0.3" footer="0.3"/>
    </customSheetView>
    <customSheetView guid="{F89B9BEA-1774-4CFC-87FC-E38938422EEF}" scale="80" showGridLines="0">
      <selection activeCell="E77" sqref="E77"/>
      <pageMargins left="0.7" right="0.7" top="0.75" bottom="0.75" header="0.3" footer="0.3"/>
    </customSheetView>
  </customSheetViews>
  <mergeCells count="3">
    <mergeCell ref="B3:B4"/>
    <mergeCell ref="C3:C4"/>
    <mergeCell ref="D3:D4"/>
  </mergeCells>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Start</vt:lpstr>
      <vt:lpstr>Threshold Determination</vt:lpstr>
      <vt:lpstr>PV|MEMS|LCD Process</vt:lpstr>
      <vt:lpstr>N2O - facility</vt:lpstr>
      <vt:lpstr>f-HTFs</vt:lpstr>
      <vt:lpstr>Semiconductors f-GHG 150-200 mm</vt:lpstr>
      <vt:lpstr>Semiconductors f-GHG 300 mm</vt:lpstr>
      <vt:lpstr>f-GHG by Recipe</vt:lpstr>
      <vt:lpstr>Table A-1</vt:lpstr>
      <vt:lpstr>Subpart I Tables</vt:lpstr>
      <vt:lpstr>TableI1</vt:lpstr>
      <vt:lpstr>TableI2</vt:lpstr>
      <vt:lpstr>TableI3</vt:lpstr>
      <vt:lpstr>TableI4</vt:lpstr>
      <vt:lpstr>TableI5</vt:lpstr>
      <vt:lpstr>TableI6</vt:lpstr>
      <vt:lpstr>TableI7</vt:lpstr>
      <vt:lpstr>TableI8</vt:lpstr>
    </vt:vector>
  </TitlesOfParts>
  <Company>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2012-07-31T12:21:10Z</dcterms:created>
  <dcterms:modified xsi:type="dcterms:W3CDTF">2012-09-12T21:15:13Z</dcterms:modified>
</cp:coreProperties>
</file>